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19200" windowHeight="8235" tabRatio="674" activeTab="0"/>
  </bookViews>
  <sheets>
    <sheet name="план от 02.03.16" sheetId="1" r:id="rId1"/>
  </sheets>
  <definedNames>
    <definedName name="_xlnm._FilterDatabase" localSheetId="0" hidden="1">'план от 02.03.16'!$A$16:$IV$696</definedName>
  </definedNames>
  <calcPr fullCalcOnLoad="1" refMode="R1C1"/>
</workbook>
</file>

<file path=xl/sharedStrings.xml><?xml version="1.0" encoding="utf-8"?>
<sst xmlns="http://schemas.openxmlformats.org/spreadsheetml/2006/main" count="11254" uniqueCount="2588">
  <si>
    <t>4 К</t>
  </si>
  <si>
    <t>5 К</t>
  </si>
  <si>
    <t>Дозиметрический контроль интраскопов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</si>
  <si>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</si>
  <si>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</si>
  <si>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>Вода очищенная в бутылях по 19л</t>
  </si>
  <si>
    <t>Жилет</t>
  </si>
  <si>
    <t>Комплект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</si>
  <si>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</si>
  <si>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</si>
  <si>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</si>
  <si>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</si>
  <si>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</si>
  <si>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</si>
  <si>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</si>
  <si>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Перчатки</t>
  </si>
  <si>
    <t>г. Атырау</t>
  </si>
  <si>
    <t>6 У</t>
  </si>
  <si>
    <t>10 У</t>
  </si>
  <si>
    <t>8 У</t>
  </si>
  <si>
    <t>Оплата за фактически оказанный Исполнителем объем Услуг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</si>
  <si>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</si>
  <si>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</si>
  <si>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Предоставления услуг по приему сточных вод</t>
  </si>
  <si>
    <t>Услуги эксплуатации подъездных путей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</si>
  <si>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</si>
  <si>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67 У</t>
  </si>
  <si>
    <t>Услуги по обеспечению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</si>
  <si>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</si>
  <si>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</si>
  <si>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Услуги по проведению лабораторных замеров служебных помещений на микроклимат, освещения радиационной фон</t>
  </si>
  <si>
    <t>Цвет-прозрачный, форма А-4</t>
  </si>
  <si>
    <t>мягкий переплет, не менее 65 листов</t>
  </si>
  <si>
    <t>жесткий переплет, не менее 65 листов</t>
  </si>
  <si>
    <t>скоросшиватель</t>
  </si>
  <si>
    <t>Архивная папка на завязках,  320x260x50мм</t>
  </si>
  <si>
    <t/>
  </si>
  <si>
    <t>796</t>
  </si>
  <si>
    <t>Государственный стандартный образец</t>
  </si>
  <si>
    <t>872</t>
  </si>
  <si>
    <t>Температуры начала кристаллизации топлива</t>
  </si>
  <si>
    <t>определение плотности нефтепродуктов (770 - 830)</t>
  </si>
  <si>
    <t>Чехол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</si>
  <si>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</si>
  <si>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 xml:space="preserve">Сетевой фильтр, APC, E-20G, 5 розеток, 5 м. </t>
  </si>
  <si>
    <t>Скотч</t>
  </si>
  <si>
    <t>Длиной не менее 180м., шириной 5см</t>
  </si>
  <si>
    <t>однониточный (крученые изделия из полипропиленового волокна однониточный</t>
  </si>
  <si>
    <t>бобина</t>
  </si>
  <si>
    <t>Веревка</t>
  </si>
  <si>
    <t>Нефрас</t>
  </si>
  <si>
    <t>"Нефрас" С-50/170 массовая доля серы не более 0,02% на 100 г нефраса</t>
  </si>
  <si>
    <t>112</t>
  </si>
  <si>
    <t>Литр (куб. дм.)</t>
  </si>
  <si>
    <t>Вентиль</t>
  </si>
  <si>
    <t>вентиль Ду-15 мм</t>
  </si>
  <si>
    <t>пара</t>
  </si>
  <si>
    <t>018</t>
  </si>
  <si>
    <t>пакет мусорный по 50шт.</t>
  </si>
  <si>
    <t>5111</t>
  </si>
  <si>
    <t>рулон</t>
  </si>
  <si>
    <t>055</t>
  </si>
  <si>
    <t>Проволока для пломбирования</t>
  </si>
  <si>
    <t>Рулетка</t>
  </si>
  <si>
    <t>Аккумулятор</t>
  </si>
  <si>
    <t>Картридж</t>
  </si>
  <si>
    <t>Картридж Canon FX-10</t>
  </si>
  <si>
    <t>картридж  HP Q5949a</t>
  </si>
  <si>
    <t>картридж НР  Q 2612 А</t>
  </si>
  <si>
    <t>Картридж СЕ285А</t>
  </si>
  <si>
    <t>839</t>
  </si>
  <si>
    <t>Втулка</t>
  </si>
  <si>
    <t>Генератор</t>
  </si>
  <si>
    <t>Генератор для зарядки аккумулятора</t>
  </si>
  <si>
    <t>Глушитель для автомашины ГАЗ, ПАЗ</t>
  </si>
  <si>
    <t>Головка блока для автомашины Газель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</si>
  <si>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</si>
  <si>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</si>
  <si>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</si>
  <si>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Карбюратор</t>
  </si>
  <si>
    <t>Карбюратор для автомашины  ГАЗ-53, ПАЗ</t>
  </si>
  <si>
    <t>Карбюратор для автомашины Газель</t>
  </si>
  <si>
    <t>Кольцо поршня для автомашины ГАЗ-53, ПАЗ, Ст. ВК-53-1000100-10</t>
  </si>
  <si>
    <t>Крестовина для автомашины КАМАЗ и КРАЗ, 53205-2205025-10</t>
  </si>
  <si>
    <t>Маслонасос для автомашины Камаз 53229, 110 10 14</t>
  </si>
  <si>
    <t>Балансир</t>
  </si>
  <si>
    <t>Ось для балансировки заднего и переднего моста,  Краз-6443</t>
  </si>
  <si>
    <t>Подшипник выжимной для автомашины  КРАЗ, 986714</t>
  </si>
  <si>
    <t xml:space="preserve">Подшипник выжимной  автомашины МАЗ236-1601-1800 Б2 </t>
  </si>
  <si>
    <t>Прокладка головки блока для двигателя ЯМЗ, 238-1003210</t>
  </si>
  <si>
    <t>Радиатор водяной для автомашины Газель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</si>
  <si>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</si>
  <si>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</si>
  <si>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</si>
  <si>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 xml:space="preserve">Реле втягивающее стартера для автомашины КРАЗ, Ст-142-37088 </t>
  </si>
  <si>
    <t>Стартер</t>
  </si>
  <si>
    <t>Стартер для автомашины Газель, Уаз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</si>
  <si>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</si>
  <si>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</si>
  <si>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</si>
  <si>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Трубонаддув для автомашин МАЗ, Амкадор, 65055-132 32 04</t>
  </si>
  <si>
    <t>Седельно сцепное устройство для ТЗ. Краз-258 Б1</t>
  </si>
  <si>
    <t>Кисть малярная</t>
  </si>
  <si>
    <t>Для защиты от тока напряжением до 1000В.</t>
  </si>
  <si>
    <t>Стандарт титры для буферных растворов</t>
  </si>
  <si>
    <t>Фильтроэлементы ЭС-900-1-М, содержание свободной воды на выходе % масс, не более 0,0015</t>
  </si>
  <si>
    <t>Фейрверк</t>
  </si>
  <si>
    <t>Набор сигнала охотника, для подачи огневых сигналов бедствия №3, 15 штук в пачке</t>
  </si>
  <si>
    <t>Конверты</t>
  </si>
  <si>
    <t>формат C4 (229 х 324 мм)</t>
  </si>
  <si>
    <t>без окон</t>
  </si>
  <si>
    <t>формат C5 (162 х 229 мм)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</si>
  <si>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</si>
  <si>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</si>
  <si>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</si>
  <si>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</si>
  <si>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</si>
  <si>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</si>
  <si>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</si>
  <si>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</si>
  <si>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</si>
  <si>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</si>
  <si>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</si>
  <si>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</si>
  <si>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</si>
  <si>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</si>
  <si>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</si>
  <si>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</si>
  <si>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</si>
  <si>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</si>
  <si>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</si>
  <si>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</si>
  <si>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</si>
  <si>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</si>
  <si>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</si>
  <si>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</si>
  <si>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</si>
  <si>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</si>
  <si>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</si>
  <si>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</si>
  <si>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</si>
  <si>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</si>
  <si>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</si>
  <si>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</si>
  <si>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</si>
  <si>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</si>
  <si>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</si>
  <si>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</si>
  <si>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</si>
  <si>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</si>
  <si>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</si>
  <si>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</si>
  <si>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</si>
  <si>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</si>
  <si>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</si>
  <si>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</si>
  <si>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</si>
  <si>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</si>
  <si>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</si>
  <si>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</si>
  <si>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</si>
  <si>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</si>
  <si>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</si>
  <si>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</si>
  <si>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</si>
  <si>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</si>
  <si>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</si>
  <si>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</si>
  <si>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Ведро</t>
  </si>
  <si>
    <t>9 Т</t>
  </si>
  <si>
    <t>литр (куб.дм.)</t>
  </si>
  <si>
    <t>10 Т</t>
  </si>
  <si>
    <t>Замок</t>
  </si>
  <si>
    <t xml:space="preserve">ойып салатын құлып </t>
  </si>
  <si>
    <t>упаковка</t>
  </si>
  <si>
    <t>12 Т</t>
  </si>
  <si>
    <t>13 Т</t>
  </si>
  <si>
    <t>16 Т</t>
  </si>
  <si>
    <t>17 Т</t>
  </si>
  <si>
    <t>Лопата</t>
  </si>
  <si>
    <t>Лопата штыковые с деревянным черенком 1.3 метр</t>
  </si>
  <si>
    <t>778</t>
  </si>
  <si>
    <t>Упаковка</t>
  </si>
  <si>
    <t>Ареометр</t>
  </si>
  <si>
    <t>март</t>
  </si>
  <si>
    <t>25 Т</t>
  </si>
  <si>
    <t>166</t>
  </si>
  <si>
    <t>28 Т</t>
  </si>
  <si>
    <t>29 Т</t>
  </si>
  <si>
    <t>Стакан</t>
  </si>
  <si>
    <t>38 Т</t>
  </si>
  <si>
    <t>август</t>
  </si>
  <si>
    <t>октябрь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</si>
  <si>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</si>
  <si>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</si>
  <si>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</si>
  <si>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</si>
  <si>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</si>
  <si>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</si>
  <si>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006</t>
  </si>
  <si>
    <t>метр</t>
  </si>
  <si>
    <t xml:space="preserve">Бумага </t>
  </si>
  <si>
    <t xml:space="preserve">Бумага офисная 500л </t>
  </si>
  <si>
    <t>Одна пачка</t>
  </si>
  <si>
    <t>Бензин</t>
  </si>
  <si>
    <t>Азот  с заправкой в баллоны объемом  6 куб.м.</t>
  </si>
  <si>
    <t>Флакон</t>
  </si>
  <si>
    <t>Дезодарант для дезинфекции туалетной системы ВС,порошковый водорастворимый пакет по 15 грамм</t>
  </si>
  <si>
    <t>868</t>
  </si>
  <si>
    <t>Бутылка</t>
  </si>
  <si>
    <t>Эмаль</t>
  </si>
  <si>
    <t>ПФ-115 первый сорт белый, массовая доля нелетучих веществ, %, не менее 62-68, ГОСТ 6465-76</t>
  </si>
  <si>
    <t>апрель</t>
  </si>
  <si>
    <t>Краска</t>
  </si>
  <si>
    <t>Объемом 450мл с поверхностно- активными добавками (ПАД)</t>
  </si>
  <si>
    <t>М10Г2 (М8Г2)</t>
  </si>
  <si>
    <t>Масло для гидросистем ВМГЗ, плотность, при 20°С, 863 кг/м3</t>
  </si>
  <si>
    <t>присадка Api cG4SJ</t>
  </si>
  <si>
    <t>Солидол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</si>
  <si>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</si>
  <si>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</si>
  <si>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>сентябрь</t>
  </si>
  <si>
    <t>Тонна (метрическая)</t>
  </si>
  <si>
    <t>Охлаждающая жидкость (антифриз, тосол)</t>
  </si>
  <si>
    <t xml:space="preserve">Растворитель </t>
  </si>
  <si>
    <t>Шина</t>
  </si>
  <si>
    <t>Щетка с совком для сухой уборки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</si>
  <si>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</si>
  <si>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</si>
  <si>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</si>
  <si>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</si>
  <si>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736</t>
  </si>
  <si>
    <t>Рулон</t>
  </si>
  <si>
    <t>Копи-картридж для ксерокса С-118</t>
  </si>
  <si>
    <t>Тонер-картридж Xerox 006R01179</t>
  </si>
  <si>
    <t>Копи-картридж для ксерокса IR-2018</t>
  </si>
  <si>
    <t>Тонер-картридж для ксерокса IR-2018</t>
  </si>
  <si>
    <t>Картридж сс-388А</t>
  </si>
  <si>
    <t>Картридж PH CF 210 по 213</t>
  </si>
  <si>
    <t>4,5,11,14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</si>
  <si>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</si>
  <si>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</si>
  <si>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</si>
  <si>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Фонарь</t>
  </si>
  <si>
    <t>Техническое содержание шлагбаумов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</si>
  <si>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</si>
  <si>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ткань мягкая, безворсовая, хорошо впитывающая влагу</t>
  </si>
  <si>
    <t>Подготовка и переподготовка работников службы ГСМ по программе ЧС</t>
  </si>
  <si>
    <t>гидронасос / гидромотор аксиально-поршневой. Код производителя:3703960 / F1-060-R - - -000</t>
  </si>
  <si>
    <t>Гидромотор шестеренный с внешним зацеплением секционной с частотой вращения 1920 об/мин</t>
  </si>
  <si>
    <t>Ремень</t>
  </si>
  <si>
    <t>Штука</t>
  </si>
  <si>
    <t>50</t>
  </si>
  <si>
    <t>47 У</t>
  </si>
  <si>
    <t>Услуги по маркетинговым консультациям</t>
  </si>
  <si>
    <t>Определение маркетинговых цен на товары</t>
  </si>
  <si>
    <t>г. Астана</t>
  </si>
  <si>
    <t>Услуги по обязательному экологическому страхованию</t>
  </si>
  <si>
    <t>Услуги почтовой специальной связи</t>
  </si>
  <si>
    <t>г.Астана</t>
  </si>
  <si>
    <t>Услуги по пользованию информационной системой электронных закупок</t>
  </si>
  <si>
    <t>Вывоз отработанных масел</t>
  </si>
  <si>
    <t>1 У</t>
  </si>
  <si>
    <t>Услуги телефонной связи</t>
  </si>
  <si>
    <t>Предоставление телефонного соединения международной, междугородней и городской связи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</si>
  <si>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</si>
  <si>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Обязательное страхование опасных объектов</t>
  </si>
  <si>
    <t xml:space="preserve">Услуги по метеорологическому обеспечению наземных служб </t>
  </si>
  <si>
    <t>Перезарядка огнетушителей ОПУ, заправка порошком и сжатым воздухом</t>
  </si>
  <si>
    <t>4 Р</t>
  </si>
  <si>
    <t>Вакцина против гриппа</t>
  </si>
  <si>
    <t>Аспирин таблетки белые в упаковке по 10штук</t>
  </si>
  <si>
    <t>флокон</t>
  </si>
  <si>
    <t>Натрия хлорид</t>
  </si>
  <si>
    <t>Натрий хлор 0,9%,200,0гр флакон по 200гр  бесцветная</t>
  </si>
  <si>
    <t>Нитроглицерин</t>
  </si>
  <si>
    <t>в упаковке по 50 таблеток</t>
  </si>
  <si>
    <t>Парацетамол</t>
  </si>
  <si>
    <t>Парацетамол 0,5таблетки белого цвета ,в упаковке по 10 таблеток</t>
  </si>
  <si>
    <t>Трисоль жидкость бесцветная во флаконе по 400 мл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</si>
  <si>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</si>
  <si>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ампулы по 2.0мл в/мжелтого цвета</t>
  </si>
  <si>
    <t>3</t>
  </si>
  <si>
    <t>Тонометр</t>
  </si>
  <si>
    <t>10</t>
  </si>
  <si>
    <t>Раунатин</t>
  </si>
  <si>
    <t>ампула по5.0мл б/ц</t>
  </si>
  <si>
    <t>ампула по 1.0мл</t>
  </si>
  <si>
    <t xml:space="preserve">Услуги по аренде помещения для организации обслуживания пассажиров  </t>
  </si>
  <si>
    <t>по 10 таблеток в упаковке</t>
  </si>
  <si>
    <t>термоиндикатор стер. на 180 №500</t>
  </si>
  <si>
    <t>Пара</t>
  </si>
  <si>
    <t xml:space="preserve">Содержание арендуемых помещений для медпункта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</si>
  <si>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</si>
  <si>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</si>
  <si>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</si>
  <si>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Электророзетка одноместная бытовая на 220 вольт для внутренней установки в стену.</t>
  </si>
  <si>
    <t>Киловатт</t>
  </si>
  <si>
    <t>Электроэнергия</t>
  </si>
  <si>
    <t>Лампа накаливания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</si>
  <si>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</si>
  <si>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энергияны үнемдейтін шам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</si>
  <si>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</si>
  <si>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Для трубчатых люминесцентных ламп мощностью 4-22 ватт</t>
  </si>
  <si>
    <t>Для трубчатых люминесцентных ламп мощностью 64-80 ватт</t>
  </si>
  <si>
    <t>Предохранитель низковольтный плавкий ПН-100</t>
  </si>
  <si>
    <t>Батарейка</t>
  </si>
  <si>
    <t>Щёлочной элемент питания (КРОНА). Тип 6LR61, напряжение 9 вольт</t>
  </si>
  <si>
    <t>Муфта</t>
  </si>
  <si>
    <t>металлический корпус,3 ключа, размер 20х70х70мм.</t>
  </si>
  <si>
    <t xml:space="preserve">Перчатки 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</si>
  <si>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</si>
  <si>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</si>
  <si>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</si>
  <si>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</si>
  <si>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</si>
  <si>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</si>
  <si>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</si>
  <si>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</si>
  <si>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</si>
  <si>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</si>
  <si>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</si>
  <si>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</si>
  <si>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</si>
  <si>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</si>
  <si>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</si>
  <si>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</si>
  <si>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</si>
  <si>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</si>
  <si>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</si>
  <si>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</si>
  <si>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</si>
  <si>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</si>
  <si>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услугам</t>
  </si>
  <si>
    <t>Всего по товарам</t>
  </si>
  <si>
    <t xml:space="preserve">услуга по обслуживанию отопительных котлов на газе </t>
  </si>
  <si>
    <t>Всего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</si>
  <si>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</si>
  <si>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</si>
  <si>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 xml:space="preserve"> </t>
  </si>
  <si>
    <t>май- июнь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</si>
  <si>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</si>
  <si>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GUSJ - 12/70-120</t>
  </si>
  <si>
    <t>GUSJ - 12/35-50</t>
  </si>
  <si>
    <t>ДДР</t>
  </si>
  <si>
    <t>Бриллиантовый зеленый</t>
  </si>
  <si>
    <t>раствор бриллиант зеленый фл 20мл 1% жидкость зеленого цвета</t>
  </si>
  <si>
    <t>Пантенол</t>
  </si>
  <si>
    <t>Аэрозоль 130 мл во флоконах</t>
  </si>
  <si>
    <t>500</t>
  </si>
  <si>
    <t>бинт стерильный 7х14 белого цвета в упаковке</t>
  </si>
  <si>
    <t>прозрачная бесцветная жидкость 2.4% ампула по 10мг</t>
  </si>
  <si>
    <t xml:space="preserve">Картридж для Epson LX 350 </t>
  </si>
  <si>
    <t>Полноцветная лента Zebra 800015-940 не менее 200 кадров</t>
  </si>
  <si>
    <t>Картридж  3045</t>
  </si>
  <si>
    <t>комп.</t>
  </si>
  <si>
    <t>Тех. обслуживание, холодильников, замена непригодных частей к эксплуатации при необходимости с вызовом мастера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</si>
  <si>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</si>
  <si>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</si>
  <si>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</si>
  <si>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</si>
  <si>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</si>
  <si>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</si>
  <si>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</si>
  <si>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1000мм х500мм</t>
  </si>
  <si>
    <t>70</t>
  </si>
  <si>
    <t>10 мм. (в 1 кг. 200* пломб</t>
  </si>
  <si>
    <t>100</t>
  </si>
  <si>
    <t>Проволока для пломбирования в катушках по 800 м.</t>
  </si>
  <si>
    <t>Ведро.</t>
  </si>
  <si>
    <t>Мотыга</t>
  </si>
  <si>
    <t>Грабли</t>
  </si>
  <si>
    <t xml:space="preserve">Вилы </t>
  </si>
  <si>
    <t>Услуги по обучению методам, способам обработки воздушных судов от обледенения с практическими занятиями</t>
  </si>
  <si>
    <t>Атырау халықаралық әуежайы АҚ</t>
  </si>
  <si>
    <t>Поставка в течение 60 календарных дней с даты подписания договора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</si>
  <si>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</si>
  <si>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не менее длина 20 м</t>
  </si>
  <si>
    <t xml:space="preserve">определение кинематической вязкости нефтепродуктов </t>
  </si>
  <si>
    <t>Чехлы из брезентовой ткани для резервуаров и топливозаправщиков</t>
  </si>
  <si>
    <t>АО "Международный аэропорт Атырау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</si>
  <si>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</si>
  <si>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</si>
  <si>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</si>
  <si>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</si>
  <si>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</si>
  <si>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</si>
  <si>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Рукав бензостойкий "Элофлекс" диаметр 50 мм. Длина рукава 20 м</t>
  </si>
  <si>
    <t>Рукав бензостойкий "Элофлекс" диаметр 38 мм. Длина рукава 20 м</t>
  </si>
  <si>
    <t>АО "Международный аэропорт атырау"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</si>
  <si>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</si>
  <si>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</si>
  <si>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</si>
  <si>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</si>
  <si>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>Услуги по вывозу ТБО</t>
  </si>
  <si>
    <t xml:space="preserve">100% предоплата </t>
  </si>
  <si>
    <t xml:space="preserve">Программное обеспечение </t>
  </si>
  <si>
    <t>Электронная правовая система</t>
  </si>
  <si>
    <t>2015 г.</t>
  </si>
  <si>
    <t>АО "Международный Аэропорт Атырау</t>
  </si>
  <si>
    <t>март-апрель</t>
  </si>
  <si>
    <t>Система бронирования авиабилетов и пользование экраном амадеус</t>
  </si>
  <si>
    <t>Система бронирования авиабилетов и пользование экраном Габриель</t>
  </si>
  <si>
    <t>"Атырау халықаралық әуежай" АҚ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</si>
  <si>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</si>
  <si>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</si>
  <si>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</si>
  <si>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</si>
  <si>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Молоко в тетрапакетах емкостью 1 литр жирностью 3,2</t>
  </si>
  <si>
    <t>Оплата  за фактически оказанной  исполнителем объем услуг</t>
  </si>
  <si>
    <t>Прием и отправка конфиденциальной почты</t>
  </si>
  <si>
    <t>Инспекционный аудит ИСМ</t>
  </si>
  <si>
    <t>Нож (лемех)</t>
  </si>
  <si>
    <t>техпластина для снегоуборочной техники, длина 1000мм, высота 250мм,толщина 40мм, вес 12кг</t>
  </si>
  <si>
    <t>Диск</t>
  </si>
  <si>
    <t>диск щеточный 120*550мм для спецтехники</t>
  </si>
  <si>
    <t>диск щеточный полипропиленовый 254*900мм для спецтехники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</si>
  <si>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</si>
  <si>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</si>
  <si>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Предназначен для подачи сигнала бедствия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</si>
  <si>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</si>
  <si>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</si>
  <si>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</si>
  <si>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сентябрь-октябрь</t>
  </si>
  <si>
    <t xml:space="preserve">Аренда местной и прямой линии связи протяженностью до 1 км и 2 км </t>
  </si>
  <si>
    <t>январь-февраль</t>
  </si>
  <si>
    <t>г.Атырау, Аэропорт</t>
  </si>
  <si>
    <t>Счетчик-водомер ГХВС</t>
  </si>
  <si>
    <t>Молоко</t>
  </si>
  <si>
    <t>апрель-май</t>
  </si>
  <si>
    <t>Веник</t>
  </si>
  <si>
    <t xml:space="preserve">апрель-май </t>
  </si>
  <si>
    <t>февраль-март</t>
  </si>
  <si>
    <t>май-июнь</t>
  </si>
  <si>
    <t>Услуги по выделенным каналам (AFTN), предоставлению точки входа в сеть (AFTN)</t>
  </si>
  <si>
    <t>октябрь-ноябрь</t>
  </si>
  <si>
    <t>Техническое сопровождение информационных систем (1С:Бухгалтерия)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</si>
  <si>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</si>
  <si>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</si>
  <si>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Услуги по предоставлению доступа к сайту Учет.kz,годовая абонентская плата за пользование </t>
  </si>
  <si>
    <t>Услуги по инкассации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</si>
  <si>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</si>
  <si>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</si>
  <si>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Коврик диэлектрический</t>
  </si>
  <si>
    <t>светодиодный, переносной</t>
  </si>
  <si>
    <t>Карточка</t>
  </si>
  <si>
    <t>г. Алматы</t>
  </si>
  <si>
    <t>Один баллон</t>
  </si>
  <si>
    <t>GUST - 12/70-120/800L12. 10кВ</t>
  </si>
  <si>
    <t>GUST - 12/35-50. 10кВ</t>
  </si>
  <si>
    <t>июнь-июль</t>
  </si>
  <si>
    <t>Лист</t>
  </si>
  <si>
    <t>Спички</t>
  </si>
  <si>
    <t>Обучение  работников службы СПАСОП, (Свидетельство о соответствии)</t>
  </si>
  <si>
    <t>июль-август</t>
  </si>
  <si>
    <t>Работа по ремонту  лабораторных приборов и оборудования в лаборатории ГСМ</t>
  </si>
  <si>
    <t>Дротаверин</t>
  </si>
  <si>
    <t>881</t>
  </si>
  <si>
    <t>Банка условная</t>
  </si>
  <si>
    <t>Отвердитель</t>
  </si>
  <si>
    <t>килограмм</t>
  </si>
  <si>
    <t>д.230х22х2,5мм</t>
  </si>
  <si>
    <t xml:space="preserve">Электрод  </t>
  </si>
  <si>
    <t>Противогаз</t>
  </si>
  <si>
    <t>Медиация в социально-трудовых спорах и конфликтах</t>
  </si>
  <si>
    <t>пыле-газозащитный</t>
  </si>
  <si>
    <t>Респиратор</t>
  </si>
  <si>
    <t>Кислород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</si>
  <si>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</si>
  <si>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</si>
  <si>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</si>
  <si>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</si>
  <si>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услуги КСК по помещению Агентства по продаже перевозок</t>
  </si>
  <si>
    <t>24 У</t>
  </si>
  <si>
    <t xml:space="preserve">100 % предоплата </t>
  </si>
  <si>
    <t>Оказание услуги с даты заключения договора по апрель 2016 г.</t>
  </si>
  <si>
    <t>Срок оказания услуг 12 месяцев с даты заключения договора</t>
  </si>
  <si>
    <t>рукава бензостойкий "Элофлекс" диаметр 63 мм, длина 20м</t>
  </si>
  <si>
    <t>Футболка</t>
  </si>
  <si>
    <t>Поставка в течение 30 календарных дней с даты подписания договора</t>
  </si>
  <si>
    <t>фильтр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</si>
  <si>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</si>
  <si>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</si>
  <si>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</si>
  <si>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</si>
  <si>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</si>
  <si>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</si>
  <si>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</si>
  <si>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</si>
  <si>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</si>
  <si>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</si>
  <si>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</si>
  <si>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</si>
  <si>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</si>
  <si>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</si>
  <si>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</si>
  <si>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</si>
  <si>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</si>
  <si>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</si>
  <si>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</si>
  <si>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</si>
  <si>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</si>
  <si>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</si>
  <si>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</si>
  <si>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</si>
  <si>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</si>
  <si>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</si>
  <si>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</si>
  <si>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</si>
  <si>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</si>
  <si>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</si>
  <si>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</si>
  <si>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</si>
  <si>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</si>
  <si>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</si>
  <si>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</si>
  <si>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</si>
  <si>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</si>
  <si>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</si>
  <si>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</si>
  <si>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</si>
  <si>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</si>
  <si>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</si>
  <si>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</si>
  <si>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</si>
  <si>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</si>
  <si>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</si>
  <si>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</si>
  <si>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</si>
  <si>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</si>
  <si>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</si>
  <si>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</si>
  <si>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</si>
  <si>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</si>
  <si>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</si>
  <si>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</si>
  <si>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</si>
  <si>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</si>
  <si>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</si>
  <si>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</si>
  <si>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</si>
  <si>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</si>
  <si>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</si>
  <si>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</si>
  <si>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</si>
  <si>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</si>
  <si>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</si>
  <si>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</si>
  <si>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</si>
  <si>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</si>
  <si>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</si>
  <si>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</si>
  <si>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</si>
  <si>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</si>
  <si>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</si>
  <si>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</si>
  <si>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</si>
  <si>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</si>
  <si>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</si>
  <si>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</si>
  <si>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</si>
  <si>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</si>
  <si>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</si>
  <si>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</si>
  <si>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</si>
  <si>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</si>
  <si>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</si>
  <si>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</si>
  <si>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</si>
  <si>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</si>
  <si>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</si>
  <si>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</si>
  <si>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</si>
  <si>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</si>
  <si>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</si>
  <si>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</si>
  <si>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</si>
  <si>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</si>
  <si>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</si>
  <si>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</si>
  <si>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Услуги по представлению доменного имени</t>
  </si>
  <si>
    <t>Услуги по представлению и продлению пользования доменным именем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</si>
  <si>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</si>
  <si>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</si>
  <si>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</si>
  <si>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</si>
  <si>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</si>
  <si>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</si>
  <si>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</si>
  <si>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</si>
  <si>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</si>
  <si>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</si>
  <si>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</si>
  <si>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</si>
  <si>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</si>
  <si>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</si>
  <si>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</si>
  <si>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</si>
  <si>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</si>
  <si>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</si>
  <si>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</si>
  <si>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</si>
  <si>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</si>
  <si>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</si>
  <si>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</si>
  <si>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</si>
  <si>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</si>
  <si>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</si>
  <si>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</si>
  <si>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</si>
  <si>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</si>
  <si>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</si>
  <si>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</si>
  <si>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</si>
  <si>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</si>
  <si>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</si>
  <si>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</si>
  <si>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</si>
  <si>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</si>
  <si>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</si>
  <si>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</si>
  <si>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</si>
  <si>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</si>
  <si>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</si>
  <si>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</si>
  <si>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</si>
  <si>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</si>
  <si>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</si>
  <si>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</si>
  <si>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</si>
  <si>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</si>
  <si>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</si>
  <si>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</si>
  <si>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</si>
  <si>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</si>
  <si>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</si>
  <si>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</si>
  <si>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</si>
  <si>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</si>
  <si>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</si>
  <si>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</si>
  <si>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</si>
  <si>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</si>
  <si>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</si>
  <si>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</si>
  <si>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</si>
  <si>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</si>
  <si>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</si>
  <si>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</si>
  <si>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</si>
  <si>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</si>
  <si>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</si>
  <si>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</si>
  <si>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</si>
  <si>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</si>
  <si>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</si>
  <si>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</si>
  <si>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</si>
  <si>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</si>
  <si>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</si>
  <si>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</si>
  <si>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</si>
  <si>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</si>
  <si>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</si>
  <si>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</si>
  <si>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</si>
  <si>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</si>
  <si>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</si>
  <si>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</si>
  <si>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</si>
  <si>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</si>
  <si>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</si>
  <si>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</si>
  <si>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</si>
  <si>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</si>
  <si>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</si>
  <si>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</si>
  <si>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</si>
  <si>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</si>
  <si>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</si>
  <si>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</si>
  <si>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</si>
  <si>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</si>
  <si>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</si>
  <si>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</si>
  <si>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</si>
  <si>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</si>
  <si>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</si>
  <si>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</si>
  <si>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</si>
  <si>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</si>
  <si>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</si>
  <si>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</si>
  <si>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</si>
  <si>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</si>
  <si>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</si>
  <si>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</si>
  <si>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</si>
  <si>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</si>
  <si>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</si>
  <si>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</si>
  <si>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</si>
  <si>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</si>
  <si>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</si>
  <si>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</si>
  <si>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</si>
  <si>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</si>
  <si>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</si>
  <si>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</si>
  <si>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</si>
  <si>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</si>
  <si>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</si>
  <si>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</si>
  <si>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</si>
  <si>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</si>
  <si>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</si>
  <si>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</si>
  <si>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</si>
  <si>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</si>
  <si>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</si>
  <si>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</si>
  <si>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</si>
  <si>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</si>
  <si>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</si>
  <si>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</si>
  <si>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</si>
  <si>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</si>
  <si>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</si>
  <si>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</si>
  <si>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</si>
  <si>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</si>
  <si>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</si>
  <si>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</si>
  <si>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</si>
  <si>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</si>
  <si>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</si>
  <si>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</si>
  <si>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</si>
  <si>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</si>
  <si>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</si>
  <si>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</si>
  <si>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</si>
  <si>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</si>
  <si>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</si>
  <si>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</si>
  <si>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</si>
  <si>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</si>
  <si>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</si>
  <si>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</si>
  <si>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</si>
  <si>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</si>
  <si>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</si>
  <si>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</si>
  <si>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</si>
  <si>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</si>
  <si>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</si>
  <si>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</si>
  <si>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</si>
  <si>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</si>
  <si>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</si>
  <si>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</si>
  <si>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</si>
  <si>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</si>
  <si>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</si>
  <si>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</si>
  <si>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</si>
  <si>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</si>
  <si>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</si>
  <si>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</si>
  <si>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</si>
  <si>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</si>
  <si>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</si>
  <si>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</si>
  <si>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</si>
  <si>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</si>
  <si>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</si>
  <si>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</si>
  <si>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</si>
  <si>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</si>
  <si>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</si>
  <si>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</si>
  <si>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</si>
  <si>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</si>
  <si>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</si>
  <si>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</si>
  <si>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</si>
  <si>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</si>
  <si>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</si>
  <si>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</si>
  <si>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</si>
  <si>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</si>
  <si>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</si>
  <si>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</si>
  <si>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</si>
  <si>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</si>
  <si>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</si>
  <si>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</si>
  <si>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</si>
  <si>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</si>
  <si>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</si>
  <si>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</si>
  <si>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</si>
  <si>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</si>
  <si>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</si>
  <si>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</si>
  <si>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</si>
  <si>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</si>
  <si>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</si>
  <si>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</si>
  <si>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</si>
  <si>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</si>
  <si>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</si>
  <si>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</si>
  <si>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</si>
  <si>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</si>
  <si>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</si>
  <si>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</si>
  <si>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</si>
  <si>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</si>
  <si>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</si>
  <si>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</si>
  <si>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</si>
  <si>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</si>
  <si>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</si>
  <si>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</si>
  <si>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</si>
  <si>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</si>
  <si>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</si>
  <si>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</si>
  <si>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</si>
  <si>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</si>
  <si>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</si>
  <si>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</si>
  <si>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</si>
  <si>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</si>
  <si>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</si>
  <si>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</si>
  <si>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</si>
  <si>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</si>
  <si>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</si>
  <si>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</si>
  <si>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</si>
  <si>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</si>
  <si>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</si>
  <si>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</si>
  <si>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</si>
  <si>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</si>
  <si>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</si>
  <si>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</si>
  <si>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</si>
  <si>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</si>
  <si>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</si>
  <si>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</si>
  <si>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</si>
  <si>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</si>
  <si>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</si>
  <si>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</si>
  <si>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</si>
  <si>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</si>
  <si>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</si>
  <si>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</si>
  <si>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</si>
  <si>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</si>
  <si>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</si>
  <si>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</si>
  <si>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</si>
  <si>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</si>
  <si>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</si>
  <si>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</si>
  <si>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</si>
  <si>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</si>
  <si>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</si>
  <si>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</si>
  <si>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</si>
  <si>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</si>
  <si>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</si>
  <si>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</si>
  <si>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</si>
  <si>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</si>
  <si>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</si>
  <si>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</si>
  <si>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</si>
  <si>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</si>
  <si>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</si>
  <si>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</si>
  <si>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</si>
  <si>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</si>
  <si>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</si>
  <si>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</si>
  <si>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</si>
  <si>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</si>
  <si>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</si>
  <si>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</si>
  <si>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</si>
  <si>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</si>
  <si>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</si>
  <si>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</si>
  <si>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</si>
  <si>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</si>
  <si>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</si>
  <si>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</si>
  <si>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</si>
  <si>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</si>
  <si>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</si>
  <si>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</si>
  <si>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</si>
  <si>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</si>
  <si>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</si>
  <si>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</si>
  <si>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</si>
  <si>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</si>
  <si>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</si>
  <si>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</si>
  <si>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</si>
  <si>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</si>
  <si>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</si>
  <si>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 xml:space="preserve">г. Атырау аэропорт </t>
  </si>
  <si>
    <t>7 Р</t>
  </si>
  <si>
    <t>54 У</t>
  </si>
  <si>
    <t>декабрь</t>
  </si>
  <si>
    <t>231010000</t>
  </si>
  <si>
    <t>109 У</t>
  </si>
  <si>
    <t>Известь</t>
  </si>
  <si>
    <t>Белизна, Отбеливающее и дезинфицирующее средство объемом 1л.</t>
  </si>
  <si>
    <t>Ерш</t>
  </si>
  <si>
    <t>унитазный</t>
  </si>
  <si>
    <t xml:space="preserve"> Поставка в течение 10 календарных дней с даты подписания договора</t>
  </si>
  <si>
    <t>Набор</t>
  </si>
  <si>
    <t>по металлу</t>
  </si>
  <si>
    <t>диаметр-6, длина-20 см</t>
  </si>
  <si>
    <t>диаметр-12, длина-50 см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</si>
  <si>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</si>
  <si>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</si>
  <si>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</si>
  <si>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</si>
  <si>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Порошок стиральный для ручной стирки 400 гр.</t>
  </si>
  <si>
    <t>15 Т</t>
  </si>
  <si>
    <t>19 Т</t>
  </si>
  <si>
    <t>30 Т</t>
  </si>
  <si>
    <t>31 Т</t>
  </si>
  <si>
    <t>40 Т</t>
  </si>
  <si>
    <t>110 У</t>
  </si>
  <si>
    <t>ОИН</t>
  </si>
  <si>
    <t>30% предоплата, остаток по факту  поставленного Товара</t>
  </si>
  <si>
    <t>2016 г.</t>
  </si>
  <si>
    <t>Лампа накаливания ЛОН мощность 59-60 Вт на напряжение 220-230 В с цоколем Е27. Лампа с шарообразной или грушевидной колбой из прозрачного или матового стекла</t>
  </si>
  <si>
    <t>Лампа накаливания ЛОН мощность 95-100Вт на напряжение 220-230В с цоколем Е27. Лампа с шарообразной или грушевидной колбой из прозрачного или матового стекла</t>
  </si>
  <si>
    <t>Лампа трубчатая спиральной формы.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</si>
  <si>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 xml:space="preserve">Для прямого включения в сеть напряжением 200-230 вольт через ПРА (пуско-регулирующий аппарат), мощность лампы 18-20 ВТ </t>
  </si>
  <si>
    <t xml:space="preserve">Для прямого включения в сеть напряжением 200-230 вольт через ПРА (пуско-регулирующий аппарат), мощность лампы 36-40 ВТ </t>
  </si>
  <si>
    <t>В комплект огня входит желтый светофильтр и ломкая муфта с треногой (подставка)</t>
  </si>
  <si>
    <t>Март</t>
  </si>
  <si>
    <t>Тороидальный магнито-сердечник в резиновой изоляции.</t>
  </si>
  <si>
    <t xml:space="preserve">Номинальный рабочий ток 30А, на напряжение 6 - 10 киловольт.  (ТУ3414-004-49042429-2008) </t>
  </si>
  <si>
    <t>Размер (тип) АА, напряжение 3,6 вольт. Специального назначения для спецоборудования.</t>
  </si>
  <si>
    <t>Выключатель автоматический</t>
  </si>
  <si>
    <t>Выключатель автоматический ВА-25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</si>
  <si>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Выключатель автоматический ВА-32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</si>
  <si>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Для дополнительной защиты электротехнического персонала от тока напряжением до и выше 1000В.</t>
  </si>
  <si>
    <t>Двухклавишный (скрытой проводки) на напряжение до 220 вольт и номинальным током до 6 ампер. Пласстмассовый корпус</t>
  </si>
  <si>
    <t>Размеры 150х50х6000</t>
  </si>
  <si>
    <t>Размеры 150х25х6000</t>
  </si>
  <si>
    <t>Размеры 150х10х6000</t>
  </si>
  <si>
    <t>Размер 90 мм</t>
  </si>
  <si>
    <t>Размером 6 м.</t>
  </si>
  <si>
    <t>Сечение и Размер Ø4х30</t>
  </si>
  <si>
    <t>Сечение и Размеры Ø4х50</t>
  </si>
  <si>
    <t>Сечение и Размер Ø10х150мм</t>
  </si>
  <si>
    <t>Для саморезов</t>
  </si>
  <si>
    <t>Сечение Ø12мм</t>
  </si>
  <si>
    <t>Щебень</t>
  </si>
  <si>
    <t>Щебень фракцией 20÷40</t>
  </si>
  <si>
    <t>Работы по ремонту асфальтобетонного покрытия (дороги РД "Браво")</t>
  </si>
  <si>
    <t>срок выполнения работ в течение 60 календарных дней с даты подписания договора</t>
  </si>
  <si>
    <t>Текущий ремонт перрона и мест стоянок</t>
  </si>
  <si>
    <t>Специальные обследования годности аэродрома</t>
  </si>
  <si>
    <t>Оказание услуги с даты заключения договора по декабрь 2016 г.</t>
  </si>
  <si>
    <t xml:space="preserve">Курсы первичного обучения по аэродромному обеспечению полетов </t>
  </si>
  <si>
    <t>Поверка и при необходимости ремонт АВР 2 (прибор учета коэффициента сцепления на ИВПП)</t>
  </si>
  <si>
    <t>Оказание услуги с даты заключения договора до 31 декабря 2016 г.</t>
  </si>
  <si>
    <t xml:space="preserve">Курсы первичного обучения по орнитологическому обеспечению безопасности полетов </t>
  </si>
  <si>
    <t>адреналин гидрохлорид безцветная жидкостьв амп по 1мл</t>
  </si>
  <si>
    <t>жидкость прозрачная  с запахом</t>
  </si>
  <si>
    <t>Иод</t>
  </si>
  <si>
    <t>флакон</t>
  </si>
  <si>
    <t>"Атыраухалык аралык әуе жайыАК</t>
  </si>
  <si>
    <t>в ампулах безцветная жидкость</t>
  </si>
  <si>
    <t>ампулы по 2.0 мл</t>
  </si>
  <si>
    <t>Услуги по проведению  анализов на гепатит В и С</t>
  </si>
  <si>
    <t>Поверка и колибровка приборка алкотеста</t>
  </si>
  <si>
    <t>Батарейка Крона</t>
  </si>
  <si>
    <t>щелочного типа</t>
  </si>
  <si>
    <t>пластиковая</t>
  </si>
  <si>
    <t>Ящик</t>
  </si>
  <si>
    <t>Пластиковые корзины, 20х30х5 см, полиэтилен высокой плотности, перфорированные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</si>
  <si>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</t>
  </si>
  <si>
    <t>размер листа не менее 1500мм*     1500мм* 6мм</t>
  </si>
  <si>
    <t>Термос</t>
  </si>
  <si>
    <t>Термос не менее 12 литров</t>
  </si>
  <si>
    <t>Палатка</t>
  </si>
  <si>
    <t xml:space="preserve">Палатка    12 местная </t>
  </si>
  <si>
    <t>Апрель</t>
  </si>
  <si>
    <t>Повышение квалификации работников планово-экономического отдела</t>
  </si>
  <si>
    <t>Стол</t>
  </si>
  <si>
    <t>шпатель рабочая поверхность 300 мм</t>
  </si>
  <si>
    <t>рабочая поверхность 100 мм</t>
  </si>
  <si>
    <t>для внутренних работ</t>
  </si>
  <si>
    <t>для душевой</t>
  </si>
  <si>
    <t>для раковины</t>
  </si>
  <si>
    <t xml:space="preserve">cалфетка из микрофибры на полиэстеровой основе с добавлением полиуретана. Предназначена для проведения влажной уборки, моет и вытирает насухо, удаляет грязь, жирь, отпечатки пальцев, впитывает влагу, 10 шт./уп.
</t>
  </si>
  <si>
    <t>Расстояние от лицевой планки — 60-70 мм;для установки на деревянные межкомнатные и сантехнические двери толщиной 35-50 мм с левосторонним или правосторонним открыванием. повышенной прочности Øрозетки 65 мм</t>
  </si>
  <si>
    <t>врезной цилиндровый замок с одним ригельным засовом и тремя запасными ключами</t>
  </si>
  <si>
    <t xml:space="preserve"> по дереву3,5×25</t>
  </si>
  <si>
    <t>3,9×25</t>
  </si>
  <si>
    <t>по металлу 4,2×16</t>
  </si>
  <si>
    <t>Труборез для труб из ПВХ, 3-42 мм,</t>
  </si>
  <si>
    <t>Трос ВГС-10, диаметр 10 мм (трос с ручкой)</t>
  </si>
  <si>
    <t>АСП-10 приизводительность 1,5 м³/час</t>
  </si>
  <si>
    <t>для установки на межкомнатные и входные двери,рабочий диапазон от +40 до −48 с возможностью установки на дверном полотне или на дверной коробке</t>
  </si>
  <si>
    <t>аттестация сварщиков</t>
  </si>
  <si>
    <t>аттестация операторов</t>
  </si>
  <si>
    <t xml:space="preserve">Удлинитель на катушке УХ10-001 (ПВС 2х0,75) 50м </t>
  </si>
  <si>
    <t>Мультиметр</t>
  </si>
  <si>
    <t>Жезл</t>
  </si>
  <si>
    <t>Штангенциркуль</t>
  </si>
  <si>
    <t>Топливная аппаратура для автомашины ЯМЗ-238</t>
  </si>
  <si>
    <t xml:space="preserve">Поршневая группа для двигателя автомобиля  ЯМЗ-236 </t>
  </si>
  <si>
    <t>201 г.</t>
  </si>
  <si>
    <t>Топливная аппаратура для автомашины Камаз Евро-2</t>
  </si>
  <si>
    <t>Мотор стеклоочистителя с редуктором (16-3730000)</t>
  </si>
  <si>
    <t>Лампа фарная галогеновая Н4 24 V 100/90</t>
  </si>
  <si>
    <t>Манжета коленвала Евро-2 (120х150х12)/SKT 412372-FP</t>
  </si>
  <si>
    <t>Крыльчатка вентил Евро-2(с вязкост.муф.)в сб 654мм/Технотрон 21-405</t>
  </si>
  <si>
    <t>Крыльчатка водяного насоса Евро-2 7406-1307032</t>
  </si>
  <si>
    <t>Крестовина МКД в сборе 5320-2403081</t>
  </si>
  <si>
    <t>КОМ+ НШ-32 (левый)   5511-4202005</t>
  </si>
  <si>
    <t>КОМ+ НШ-50 (левый)   5511-4202005</t>
  </si>
  <si>
    <t>КОМ+ НШ-50 (правый)   5511-4202005</t>
  </si>
  <si>
    <t>Компрессор 1-но цилиндр Knorr-Bremze LK-8906 (53205-3509015)</t>
  </si>
  <si>
    <t>Компрессор 2-х цилиндр (5320-3509015)</t>
  </si>
  <si>
    <t>Колодка тормозная в сборе/на 53229/литая (53229-3501095</t>
  </si>
  <si>
    <t>Кольцо поршня для автомашины КАМАЗ</t>
  </si>
  <si>
    <t>Кольцо 2-х цил.компрессора Р0  (5320-3509164/166)</t>
  </si>
  <si>
    <t xml:space="preserve">Генератор ЕВРО-1 (80 А)       2-х руч. шкив      4001-3771-40 </t>
  </si>
  <si>
    <t xml:space="preserve">Генератор ЕВРО-2 (80 А)       поликлиновый шкив      3142-3771   </t>
  </si>
  <si>
    <t xml:space="preserve">  Головка блока Камаз(740-1003010-20) </t>
  </si>
  <si>
    <t>Датчик температуры и перегрева ПЖД-14 (14-ТС-451.01.07.00.000)</t>
  </si>
  <si>
    <t>Диодный мост генератора (на 5320)    БПВ-46-65-02</t>
  </si>
  <si>
    <t>Диск ведомый  (на лепестковую корзину)  154-18780206</t>
  </si>
  <si>
    <t xml:space="preserve">Диск ведомый  феррадо с 2-мя пруж. И безасбестов. наклад. 142-1601130-01  </t>
  </si>
  <si>
    <t>Замок зажигания Евро с противоугонкой (2101-3704000-11)</t>
  </si>
  <si>
    <t>Знак "Большегруз" светоотражающий</t>
  </si>
  <si>
    <t>Клемма АКБ свинцовая супер усиленная(5320-3703001/02)</t>
  </si>
  <si>
    <t>Втулка балансира 55111  пластик РОСТАР</t>
  </si>
  <si>
    <t>Втулка балансира бронза (5320-2918074)</t>
  </si>
  <si>
    <t>Втулка балансира бронза   Р-1     (5320-2918074)</t>
  </si>
  <si>
    <t>Втулка кулисы Евро   161-1703220</t>
  </si>
  <si>
    <t>Включатель гидромуфты 740-1318210-01</t>
  </si>
  <si>
    <t>Включатель массы (ВК-860)  5320-3737010</t>
  </si>
  <si>
    <t>Вкладыши МАЗ Р0 корен.       (238-102)</t>
  </si>
  <si>
    <t>Вкладыши МАЗ Р0 шатун       (238-104)</t>
  </si>
  <si>
    <t>Вкладыши МАЗ Р1 корен.       (238-102)</t>
  </si>
  <si>
    <t>Вкладыши МАЗ Р1 шатун       (238-104)</t>
  </si>
  <si>
    <t>Вал отбора мощности ЕВРО-2(голый)   7406-1005540</t>
  </si>
  <si>
    <t>Вал отбора мощности ЕВРО- 2  в сборе   7406-1005535</t>
  </si>
  <si>
    <t>Вал карданный рулевой 53205</t>
  </si>
  <si>
    <t>Вал карданный задний 709мм      (торц. шлицы)     53205-2201011-10</t>
  </si>
  <si>
    <t>Балка передней оси Евро   (53205-3001010-10)</t>
  </si>
  <si>
    <t>Аптечка для шин   (большая)  АРШ-1П</t>
  </si>
  <si>
    <t>Аптечка для шин   (малая)  АРК-1</t>
  </si>
  <si>
    <t>Насос ручной подкачки Евро (1141010-37)</t>
  </si>
  <si>
    <t>Патрубки радиатора синий силикон (1303010/026/027-5320)</t>
  </si>
  <si>
    <t>Патрубок помпы 1303058-5320</t>
  </si>
  <si>
    <t>Подшипник выжимной в сб. ЕВРО ZF SAHCS</t>
  </si>
  <si>
    <t>Р/к водяного насоса (РТИ+вал+подшип.)  1307009-740</t>
  </si>
  <si>
    <t>Ремень вентилятора 1703 ЕВРО-2 6РК</t>
  </si>
  <si>
    <t>Стартер в сборе СТ 142-10 ЕВРО-2</t>
  </si>
  <si>
    <t>Ступица переднего колеса голая (3103015-02-5320)</t>
  </si>
  <si>
    <t>Оказание услуги с даты заключения договора по 31 декабря 2016 г</t>
  </si>
  <si>
    <t>Ремонт и обслуживание автомобиля Iveco , SsangYong</t>
  </si>
  <si>
    <t>срок выполнения работ с даты заключения договора до  декабря 2016 года</t>
  </si>
  <si>
    <t>Ремонт и обслуживание источника бесперебойного электропитания Хитзингер-2 Хобарт</t>
  </si>
  <si>
    <t xml:space="preserve">Ремонт и обслуживание автомобилей JCV   3 ед. </t>
  </si>
  <si>
    <t xml:space="preserve">Костюм спецодежда летней,ткань :    Полиэстер 65%,х/б 35% с пропиткой МВО.В комплекте куртка(логотипами),брюки </t>
  </si>
  <si>
    <t>защитные очки с линзами с поликарбоната или ацетата имеют покрытие от царапин и запотевания</t>
  </si>
  <si>
    <t>плащ влагозащитный(нейлон) с капюшоном</t>
  </si>
  <si>
    <t xml:space="preserve">Плащ влагозащитный(нейлон) с капюшоном центральной застежкой- кнопкой с клапаном. Швы пролейны извнутри. </t>
  </si>
  <si>
    <t>Перчатки нитриловые обладают высокой стойкостью к органическим соеденением,продуктам нефтепереработки,фенолом, ко многим растворителям</t>
  </si>
  <si>
    <t>Боты формовычные -резиновый верх,резиновая подошва наличие отворотов применяются как допольнительная защита от электротока.</t>
  </si>
  <si>
    <t>Диэлектрические коврик из резины обладают отличнысми изоляционными свойствами</t>
  </si>
  <si>
    <t>Для защиты глаз от попадании  химических  жидкостей  работника ИАС  при оброботке ВС</t>
  </si>
  <si>
    <t>Ежеквартальный дозиметрический контроль персоналов САБ</t>
  </si>
  <si>
    <t>Первичное обучение и курсы повышения квалификации сотрудников САБ</t>
  </si>
  <si>
    <t>АО Международный аэропорт Атырау</t>
  </si>
  <si>
    <t>г.Атырау аэропорт</t>
  </si>
  <si>
    <t>Радиостанция</t>
  </si>
  <si>
    <t>помощи при наложении первичных повязок</t>
  </si>
  <si>
    <t>"Атырау халықаралық әуежайы"" АҚ</t>
  </si>
  <si>
    <t>Кружка</t>
  </si>
  <si>
    <t>Ложка</t>
  </si>
  <si>
    <t>Кувалда</t>
  </si>
  <si>
    <t>""Атырау халықаралық әуежайы" АҚ</t>
  </si>
  <si>
    <t>Лом</t>
  </si>
  <si>
    <t>Повышение квалификации руководящего состава в области ЧС (гражданской защиты)</t>
  </si>
  <si>
    <t>Противоэпидемиолгическая и санитарная обработка воздушного судно</t>
  </si>
  <si>
    <t>Ф-14,5мм</t>
  </si>
  <si>
    <t>Ф-16мм</t>
  </si>
  <si>
    <t>Водочувствительная паста</t>
  </si>
  <si>
    <t>Стаканы  высокие,мерные с делением,с носиком из термостойкого стекла 250 мл</t>
  </si>
  <si>
    <t>Стаканы низкие мерные с делением с носиком из термостойкого стекла 250 мл.</t>
  </si>
  <si>
    <t>чистый для анализа 30 гр.</t>
  </si>
  <si>
    <t>Фторопласт длина 30 см диаметр 8 мм</t>
  </si>
  <si>
    <t>определение кинематической вязкости противообледенительных жидкостей с динамической вязкостью мПа.с в пределах от 8000 до 12000</t>
  </si>
  <si>
    <t>шланги силиконовые с внутренним диаметром 13 мм</t>
  </si>
  <si>
    <t>Груши для пипеток резиновый объемом 10 мл</t>
  </si>
  <si>
    <t>Груши для пипеток резиновый объемом 15 мл</t>
  </si>
  <si>
    <t>Башмак</t>
  </si>
  <si>
    <t>Фильтроэлементы  SO-644VA</t>
  </si>
  <si>
    <t>Фильтроэлементы  SO-636V</t>
  </si>
  <si>
    <t>Фильтроэлементы I-64487</t>
  </si>
  <si>
    <t xml:space="preserve">Фильтроэлементы  ФЭ 600-15-1-М тонкостью фильтрации не более 5мкм </t>
  </si>
  <si>
    <t>Фильтроэлементы ЭФК-375-5-М (ЭФК-375-5М), тонкостью фильтрации до 2,5 мкм</t>
  </si>
  <si>
    <t>Фильтроэлементы  ФЭ 170-5-1-В (ФЭ-055М) или ФЭ-170-15-1-В (ФЭ-170-I), тонкостью фильтрации не более 5мкм</t>
  </si>
  <si>
    <t>ННЗ "Картер" диаметр 63 мм</t>
  </si>
  <si>
    <t>ННЗ-6М (Рига) диаметр 63 мм</t>
  </si>
  <si>
    <t>Задвижка чугунная ду 80 мм.</t>
  </si>
  <si>
    <t xml:space="preserve">Услуга по приобретению стандарта нормативных документов а также оказание услуг по их  актуализации  для проведения аккредитации лаборатории </t>
  </si>
  <si>
    <t>Оказание услуги с даты заключения договора по декабрь 2016 г</t>
  </si>
  <si>
    <t>Услуги пультовой охраны</t>
  </si>
  <si>
    <t xml:space="preserve"> защита секретной информации</t>
  </si>
  <si>
    <t>06.20.10.200.000.00.0113.000000000001</t>
  </si>
  <si>
    <t>Газ</t>
  </si>
  <si>
    <t>природный, газообразный, теплота сгорания 31,82 МДж/м3, ГОСТ 5542-87</t>
  </si>
  <si>
    <t>Поставка партиями по мере необходимости с даты подписания договора, по  декабрь 2016г.</t>
  </si>
  <si>
    <t>13.92.29.590.000.00.0055.000000000000</t>
  </si>
  <si>
    <t>Тряпка</t>
  </si>
  <si>
    <t>для мытья полов, тканая</t>
  </si>
  <si>
    <t>20.59.59.600.019.00.0166.000000000000</t>
  </si>
  <si>
    <t>Хлорная известь</t>
  </si>
  <si>
    <t>марки А, сорт 1, ГОСТ 1692-85</t>
  </si>
  <si>
    <t>23.52.10.330.000.00.0166.000000000000</t>
  </si>
  <si>
    <t>негашеная, 1 сорт, комовая, кальциевая, быстрогасящаяся, ГОСТ 9179-77</t>
  </si>
  <si>
    <t>20.41.32.590.000.01.0868.000000000000</t>
  </si>
  <si>
    <t>Средство моющее</t>
  </si>
  <si>
    <t>для чистки ванн и раковин, гель, СТ РК ГОСТ Р 51696-2003</t>
  </si>
  <si>
    <t>20.41.32.770.000.01.0166.000000000000</t>
  </si>
  <si>
    <t>для туалетов, порошок, СТ РК ГОСТ Р 51696-2003</t>
  </si>
  <si>
    <t>32.91.11.900.005.00.0796.000000000001</t>
  </si>
  <si>
    <t>из материалов растительного происхождения</t>
  </si>
  <si>
    <t>25.99.12.400.003.00.0796.000000000003</t>
  </si>
  <si>
    <t>оцинкованное, эмалированное, объем от 9-10 л, ГОСТ 20558-82</t>
  </si>
  <si>
    <t>25.73.10.100.000.00.0796.000000000003</t>
  </si>
  <si>
    <t>совковая</t>
  </si>
  <si>
    <t>25.73.10.100.000.00.0796.000000000000</t>
  </si>
  <si>
    <t>копальная, остроконечная</t>
  </si>
  <si>
    <t>25.73.10.100.000.00.0796.000000000008</t>
  </si>
  <si>
    <t>снегоуборочная</t>
  </si>
  <si>
    <t>23.91.11.600.007.00.0796.000000000007</t>
  </si>
  <si>
    <t>Круг</t>
  </si>
  <si>
    <t>шлифовальный, отрезной</t>
  </si>
  <si>
    <t>32.91.11.500.002.00.0796.000000000000</t>
  </si>
  <si>
    <t>27.90.13.900.001.00.0166.000000000039</t>
  </si>
  <si>
    <t>марка МР-З, диаметр 3 мм, ГОСТ 9466-75</t>
  </si>
  <si>
    <t>20.11.11.700.000.01.5108.000000000001</t>
  </si>
  <si>
    <t>технический, сорт 1, ГОСТ 5583-78</t>
  </si>
  <si>
    <t>28.25.14.190.004.01.0796.000000000000</t>
  </si>
  <si>
    <t>очистки, пылеулавливающий</t>
  </si>
  <si>
    <t>27.20.21.100.000.00.0796.000000000006</t>
  </si>
  <si>
    <t>стартерный, марка 6СТ-190А, напряжение 12 В, емкость 190 А/ч, ГОСТ 959-2002</t>
  </si>
  <si>
    <t>28.24.11.900.009.00.0796.000000000000</t>
  </si>
  <si>
    <t>Электросверло</t>
  </si>
  <si>
    <t>колонковое, переносное</t>
  </si>
  <si>
    <t>25.94.13.900.001.00.0704.000000000009</t>
  </si>
  <si>
    <t>Набор инструментов</t>
  </si>
  <si>
    <t>для слесарных работ, в наборе не более 25 предметов</t>
  </si>
  <si>
    <t>25.99.12.400.003.00.0796.000000000004</t>
  </si>
  <si>
    <t>оцинкованное, эмалированное, объем 10 л, ГОСТ 20558-82</t>
  </si>
  <si>
    <t>25.73.40.190.002.00.0796.000000000000</t>
  </si>
  <si>
    <t>длина 5 м</t>
  </si>
  <si>
    <t>32.91.19.500.002.00.0796.000000000002</t>
  </si>
  <si>
    <t>Валик</t>
  </si>
  <si>
    <t>для окраски вогнутых углов лакокрасочным составом, малярный, тип ВМУ, ГОСТ 10831-87</t>
  </si>
  <si>
    <t>25.73.30.930.007.00.0796.000000000012</t>
  </si>
  <si>
    <t>Шпатель</t>
  </si>
  <si>
    <t>металлический, ширина 300 мм</t>
  </si>
  <si>
    <t>25.73.30.930.007.00.0796.000000000007</t>
  </si>
  <si>
    <t>металлический, ширина 100 мм</t>
  </si>
  <si>
    <t>20.30.11.900.000.00.0166.000000000000</t>
  </si>
  <si>
    <t>марка ВД-ВА-224, ГОСТ 28196-89</t>
  </si>
  <si>
    <t>28.14.12.300.001.00.0796.000000000002</t>
  </si>
  <si>
    <t>Кран</t>
  </si>
  <si>
    <t>смеситель, кран - для умывальника и мойки, двухрукояточный, ГОСТ 25809-96</t>
  </si>
  <si>
    <t>Комплет</t>
  </si>
  <si>
    <t>22.21.29.300.001.00.0796.000000000001</t>
  </si>
  <si>
    <t>Шланг</t>
  </si>
  <si>
    <t>гибкий, для смесителя</t>
  </si>
  <si>
    <t>подводка  гибкая для санузлов</t>
  </si>
  <si>
    <t>32.91.19.300.000.00.0796.000000000003</t>
  </si>
  <si>
    <t>макловица</t>
  </si>
  <si>
    <t>20.41.32.750.000.01.0868.000000000000</t>
  </si>
  <si>
    <t>для мытья стекол и зеркальных поверхностей, жидкость, СТ РК ГОСТ Р 51696-2003</t>
  </si>
  <si>
    <t>13.92.29.590.000.00.0796.000000000002</t>
  </si>
  <si>
    <t>для удаления пыли, тканая</t>
  </si>
  <si>
    <t>22.29.23.700.001.00.0796.000000000025</t>
  </si>
  <si>
    <t>пластиковое, круглое, объем 10 л</t>
  </si>
  <si>
    <t>25.72.12.990.000.00.0796.000000000002</t>
  </si>
  <si>
    <t>врезной</t>
  </si>
  <si>
    <t>32.91.11.900.004.00.0839.000000000000</t>
  </si>
  <si>
    <t>Комплект для уборки полов</t>
  </si>
  <si>
    <t>состоит из: щетка, совок</t>
  </si>
  <si>
    <t>26.51.63.500.000.02.0796.000000000003</t>
  </si>
  <si>
    <t>Счетчик</t>
  </si>
  <si>
    <t>жидкости, горячей воды</t>
  </si>
  <si>
    <t>25.73.30.300.000.02.0796.000000000000</t>
  </si>
  <si>
    <t>Ключ</t>
  </si>
  <si>
    <t>газовый, №1</t>
  </si>
  <si>
    <t>25.73.30.300.000.02.0796.000000000002</t>
  </si>
  <si>
    <t>газовый, №2</t>
  </si>
  <si>
    <t>25.73.30.300.000.02.0796.000000000003</t>
  </si>
  <si>
    <t>газовый, №3</t>
  </si>
  <si>
    <t>25.93.14.300.000.00.0778.000000000004</t>
  </si>
  <si>
    <t>Гвоздь</t>
  </si>
  <si>
    <t>формовочный, круглый, диаметр 1,6 мм, длина 100 мм, ГОСТ 4035-63</t>
  </si>
  <si>
    <t>25.93.14.300.000.00.0166.000000000003</t>
  </si>
  <si>
    <t>формовочный, круглый, диаметр 1,6 мм, длина 80 мм, ГОСТ 4035-63</t>
  </si>
  <si>
    <t>Не менее 80 мм, но не более 90 мм</t>
  </si>
  <si>
    <t>25.93.14.300.000.00.0778.000000000000</t>
  </si>
  <si>
    <t>формовочный, круглый, диаметр 1,2 мм, длина 50 мм, ГОСТ 4035-63</t>
  </si>
  <si>
    <t>25.94.11.900.000.01.0778.000000000000</t>
  </si>
  <si>
    <t>Саморез</t>
  </si>
  <si>
    <t>оцинкованный, с потайной головкой</t>
  </si>
  <si>
    <t>25.94.11.900.002.00.0778.000000000000</t>
  </si>
  <si>
    <t>Шуруп</t>
  </si>
  <si>
    <t>из черных металлов, с круглой головкой, размер 6*10 мм</t>
  </si>
  <si>
    <t>25.71.11.920.001.00.0796.000000000004</t>
  </si>
  <si>
    <t xml:space="preserve">ножницы </t>
  </si>
  <si>
    <t>для резки пластиковых труб</t>
  </si>
  <si>
    <t>28.14.12.300.000.00.0796.000000000002</t>
  </si>
  <si>
    <t>Арматура для бачка унитаза</t>
  </si>
  <si>
    <t>универсальная</t>
  </si>
  <si>
    <t xml:space="preserve"> боковая тяга, вверх хром,  универсальная тип арматуры
40 ммДля бачков с отверстием в крышке диаметром
кнопочноеПусковое устройство
нижняя подводка Ввод
280 — 350 мм Установочная высота
60 мм Посадочный диаметр
1/2 дюйма Присоединение штуцера
универсальная Тип арматуры
40 ммДля бачков с отверстием в крышке.
</t>
  </si>
  <si>
    <t>25.93.12.500.001.01.0006.000000000000</t>
  </si>
  <si>
    <t>Трос</t>
  </si>
  <si>
    <t>стальной, без электрической изоляции</t>
  </si>
  <si>
    <t>28.29.11.300.003.00.0796.000000000030</t>
  </si>
  <si>
    <t>ацетиленовый, передвижной, производительность 2,5 м3/ч</t>
  </si>
  <si>
    <t>25.72.14.690.006.00.0796.000000000000</t>
  </si>
  <si>
    <t>Доводчик дверной</t>
  </si>
  <si>
    <t>Доводчик до 90кг</t>
  </si>
  <si>
    <t>16.29.11.100.005.00.0796.000000000000</t>
  </si>
  <si>
    <t>Черенок</t>
  </si>
  <si>
    <t>для лопаты, деревянный</t>
  </si>
  <si>
    <t>23.14.12.900.007.00.0736.000000000000</t>
  </si>
  <si>
    <t>Вата</t>
  </si>
  <si>
    <t>теплоизоляционная, минеральная, ГОСТ 4640-2011</t>
  </si>
  <si>
    <t>Минеральная плита П −75  наружняя сторона покрыта  фольгой</t>
  </si>
  <si>
    <t>25.73.40.900.036.00.0796.000000000001</t>
  </si>
  <si>
    <t>Бита</t>
  </si>
  <si>
    <t>форма крест на крест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</si>
  <si>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</si>
  <si>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</si>
  <si>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35.30.22.000.001.00.0777.000000000000</t>
  </si>
  <si>
    <t>37.00.11.100.000.00.0999.000000000000</t>
  </si>
  <si>
    <t>Сантехнические работы</t>
  </si>
  <si>
    <t>81.29.13.000.001.00.0777.000000000000</t>
  </si>
  <si>
    <t>Услуги санитарные (дезинфекция, дезинсекция, дератизация и аналогичные)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</si>
  <si>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</si>
  <si>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</si>
  <si>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>49.50.12.000.001.00.0777.000000000000</t>
  </si>
  <si>
    <t>Услуги по торговле газообразным топливом трубопроводным</t>
  </si>
  <si>
    <t>49.50.19.000.002.00.0777.000000000000</t>
  </si>
  <si>
    <t>Услуги по транспортировке газа</t>
  </si>
  <si>
    <t>20.41.31.530.000.01.5111.000000000000</t>
  </si>
  <si>
    <t>Порошок</t>
  </si>
  <si>
    <t>стиральный, для изделий из различных тканей, ГОСТ 25644-96</t>
  </si>
  <si>
    <t>14.12.30.190.003.00.0796.000000000001</t>
  </si>
  <si>
    <t>мужской, спецодежда сигнальная, из световозвращающего материала</t>
  </si>
  <si>
    <t>30% предоплата, остальное по факту поставки Товара</t>
  </si>
  <si>
    <t>32.91.19.500.002.00.0796.000000000000</t>
  </si>
  <si>
    <t>для лакокрасочных работ, малярный, тип ВМП, ГОСТ 10831-87</t>
  </si>
  <si>
    <t>13.92.13.500.001.01.0796.000000000001</t>
  </si>
  <si>
    <t>Полотенце</t>
  </si>
  <si>
    <t>столовое, из хлопка, вафельное, размер 70*40 см, ГОСТ 11027-80</t>
  </si>
  <si>
    <t>20.41.32.590.000.09.0796.000000000000</t>
  </si>
  <si>
    <t>для выведения пятен, жидкость, СТ РК ГОСТ Р 51696-2003</t>
  </si>
  <si>
    <t>20.59.43.990.000.00.0112.000000000001</t>
  </si>
  <si>
    <t>Жидкость противообледенительная</t>
  </si>
  <si>
    <t>для летательных аппаратов, тип I</t>
  </si>
  <si>
    <t>20.59.43.990.000.00.0112.000000000002</t>
  </si>
  <si>
    <t>для летательных аппаратов, тип II,III,IV</t>
  </si>
  <si>
    <t>25.99.29.190.038.00.0796.000000000000</t>
  </si>
  <si>
    <t>Пломба контрольная</t>
  </si>
  <si>
    <t>свинцовая</t>
  </si>
  <si>
    <t>24.34.12.900.000.00.0018.000000000027</t>
  </si>
  <si>
    <t>Проволока</t>
  </si>
  <si>
    <t>из углеродистой стали, номинальный диаметр 0,50 мм</t>
  </si>
  <si>
    <t>Метр погонный</t>
  </si>
  <si>
    <t>20.30.22.700.000.00.0112.000000000001</t>
  </si>
  <si>
    <t>Растворитель</t>
  </si>
  <si>
    <t>для лакокрасочных материалов, марка 646, ГОСТ 18188-72</t>
  </si>
  <si>
    <t>20.30.12.700.000.00.0166.000000000062</t>
  </si>
  <si>
    <t>ПФ-115, ГОСТ 6465-76</t>
  </si>
  <si>
    <t xml:space="preserve">Высший сорт желтый, массовая доля нелетучих веществ, %, не менее 64-70 </t>
  </si>
  <si>
    <t>Первый сорт красный, массовая доля нелетучих веществ, %, не менее 52-58</t>
  </si>
  <si>
    <t>Высший сорт белый, массовая доля нелетучих веществ, %, не менее 62-68, ГОСТ 6465-76</t>
  </si>
  <si>
    <t>Первый сорт черный, массовая доля нелетучих веществ, %, не менее 49-55</t>
  </si>
  <si>
    <t>Высший сорт зеленый, массовая доля нелетучих веществ, %, не менее 64-70</t>
  </si>
  <si>
    <t>Высший сорт синий, массовая доля нелетучих веществ, %, не менее 57-63</t>
  </si>
  <si>
    <t>пластмассовое, 8 л.</t>
  </si>
  <si>
    <t>25.99.12.400.003.00.0796.000000000006</t>
  </si>
  <si>
    <t>оцинкованное, эмалированное, объем 12 л, ГОСТ 20558-82</t>
  </si>
  <si>
    <t>25.72.11.300.000.00.0796.000000000000</t>
  </si>
  <si>
    <t>навесной</t>
  </si>
  <si>
    <t>25.73.10.300.000.00.0796.000000000000</t>
  </si>
  <si>
    <t>садово-огородная, металлическая, универсальная, деревянный черенок</t>
  </si>
  <si>
    <t>25.73.10.300.002.00.0796.000000000000</t>
  </si>
  <si>
    <t>садово-огородные, металлические, 8-зубовые с круглым сечением зуба, деревянный черенок</t>
  </si>
  <si>
    <t>25.73.10.200.000.00.0796.000000000000</t>
  </si>
  <si>
    <t>хозяйственные, металлические, трехрогие, деревянный черенок</t>
  </si>
  <si>
    <t>20.41.41.000.000.00.0166.000000000000</t>
  </si>
  <si>
    <t>Средство для дезинфекции дезодорации и санации</t>
  </si>
  <si>
    <t>для помещений, жидкость</t>
  </si>
  <si>
    <t>22.22.11.900.001.00.5111.000000000007</t>
  </si>
  <si>
    <t>Мешок</t>
  </si>
  <si>
    <t>полиэтиленовый из ПВД, тип 2, вместимость 120л, размер 110см*70см</t>
  </si>
  <si>
    <t>20.11.11.600.000.00.5108.000000000004</t>
  </si>
  <si>
    <t>Азот</t>
  </si>
  <si>
    <t>газзобразный, технический, сорт 1, ГОСТ 9293-74</t>
  </si>
  <si>
    <t>5108</t>
  </si>
  <si>
    <t>27.33.13.520.000.00.0704.000000000001</t>
  </si>
  <si>
    <t>Вилка-розетка</t>
  </si>
  <si>
    <t>двухполюсная, ГОСТ 7396.1-89</t>
  </si>
  <si>
    <t>13.99.19.900.006.00.0736.000000000002</t>
  </si>
  <si>
    <t>Лента</t>
  </si>
  <si>
    <t>из пленок, липкая изоляционная, ГОСТ 28018-89</t>
  </si>
  <si>
    <t>26.51.43.590.015.00.0796.000000000000</t>
  </si>
  <si>
    <t>цифровой, 3,5 цифровых разряда, точность около 1,0 %</t>
  </si>
  <si>
    <t>27.40.25.900.000.00.0796.000000000000</t>
  </si>
  <si>
    <t>cветящийся, сигнальный</t>
  </si>
  <si>
    <t>27.20.11.900.003.00.0778.000000000001</t>
  </si>
  <si>
    <t>тип D</t>
  </si>
  <si>
    <t>26.51.33.900.010.00.0796.000000000005</t>
  </si>
  <si>
    <t>ШЦЦ</t>
  </si>
  <si>
    <t>32.50.42.900.000.00.0796.000000000003</t>
  </si>
  <si>
    <t>Очки</t>
  </si>
  <si>
    <t>защитные, из пластмассы</t>
  </si>
  <si>
    <t>71.20.19.000.000.00.0777.000000000000</t>
  </si>
  <si>
    <t>Услуги по поверке средств измерений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</si>
  <si>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</si>
  <si>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</si>
  <si>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</si>
  <si>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86.90.15.335.000.00.0777.000000000000</t>
  </si>
  <si>
    <t>Услуги клинических лабораторий</t>
  </si>
  <si>
    <t>Осуществление лабораторных исследований для получения объективных данных о состоянии функциональных систем организма человека</t>
  </si>
  <si>
    <t>21.20.21.200.001.00.0872.000000000000</t>
  </si>
  <si>
    <t>раствор для инъекций</t>
  </si>
  <si>
    <t>21.20.24.200.004.00.0778.000000000001</t>
  </si>
  <si>
    <t>Бинт</t>
  </si>
  <si>
    <t>медицинский, эластичный, вязаный из хлопчатобумажной нити</t>
  </si>
  <si>
    <t>21.20.13.990.607.00.0778.000000000000</t>
  </si>
  <si>
    <t>Ацетилсалициловая кислота</t>
  </si>
  <si>
    <t>таблетки</t>
  </si>
  <si>
    <t>21.10.52.900.014.00.0778.000000000000</t>
  </si>
  <si>
    <t>Эпинефрин</t>
  </si>
  <si>
    <t>21.20.13.990.467.00.0778.000000000001</t>
  </si>
  <si>
    <t>Менадиона натрия бисульфит</t>
  </si>
  <si>
    <t>раствор</t>
  </si>
  <si>
    <t>Спирт</t>
  </si>
  <si>
    <t>20.14.75.500.000.01.0872.000000000000</t>
  </si>
  <si>
    <t>этиловый, легковоспламеняющийся, ГОСТ 18300-87</t>
  </si>
  <si>
    <t>21.20.13.990.452.00.0872.000000000000</t>
  </si>
  <si>
    <t>Натрия ацетата тригидрат, Натрия хлорид</t>
  </si>
  <si>
    <t>раствор для инфузий</t>
  </si>
  <si>
    <t>32.50.11.500.024.00.0796.000000000000</t>
  </si>
  <si>
    <t>Одноразовый, для открытие ротовой полости</t>
  </si>
  <si>
    <t>Шпатель стоматологический</t>
  </si>
  <si>
    <t>двусторонний</t>
  </si>
  <si>
    <t>21.20.13.990.526.00.0872.000000000000</t>
  </si>
  <si>
    <t>21.20.13.920.009.00.0872.000000000000</t>
  </si>
  <si>
    <t>21.20.13.990.188.00.0778.000000000000</t>
  </si>
  <si>
    <t>21.20.13.990.423.00.0778.000000000002</t>
  </si>
  <si>
    <t>21.20.13.990.586.00.0872.000000000000</t>
  </si>
  <si>
    <t>21.20.13.920.008.00.0872.000000000000</t>
  </si>
  <si>
    <t>Натрия хлорид, калия хлорид, натрия гидрокарбонат</t>
  </si>
  <si>
    <t>21.20.13.990.605.00.0778.000000000000</t>
  </si>
  <si>
    <t>Ацетилсалициловая кислота, Парацетамол, Кофеин</t>
  </si>
  <si>
    <t>цитроман, в  упаковке по 10 таблеток</t>
  </si>
  <si>
    <t>21.20.24.200.000.00.0778.000000000000</t>
  </si>
  <si>
    <t>Лейкопластырь</t>
  </si>
  <si>
    <t>бактерицидный, пропитанный раствором антисептика</t>
  </si>
  <si>
    <t>21.20.13.990.425.00.0872.000000000000</t>
  </si>
  <si>
    <t>аэрозоль</t>
  </si>
  <si>
    <t>32.50.21.800.001.00.0796.000000000001</t>
  </si>
  <si>
    <t>мешок Амбу, взрослый, с аспиратором</t>
  </si>
  <si>
    <t>Аппарат искусственной вентиляции легких</t>
  </si>
  <si>
    <t>21.20.13.990.228.00.0778.000000000001</t>
  </si>
  <si>
    <t>Метамизол натрий</t>
  </si>
  <si>
    <t>17.12.13.100.000.02.0778.000000000000</t>
  </si>
  <si>
    <t>Бумага</t>
  </si>
  <si>
    <t>индикаторная, для определения рН</t>
  </si>
  <si>
    <t>21.20.13.990.465.00.0778.000000000000</t>
  </si>
  <si>
    <t>Ментола раствор в изовалерате</t>
  </si>
  <si>
    <t>21.20.13.990.601.00.0778.000000000000</t>
  </si>
  <si>
    <t>Бендазол</t>
  </si>
  <si>
    <t>21.20.13.990.345.00.0778.000000000000</t>
  </si>
  <si>
    <t>Уголь активированный</t>
  </si>
  <si>
    <t>медицинский, стерильный, марлевый</t>
  </si>
  <si>
    <t>21.20.24.900.003.00.0796.000000000000</t>
  </si>
  <si>
    <t>21.20.13.990.478.00.0778.000000000000</t>
  </si>
  <si>
    <t>Мазь оксолиновая</t>
  </si>
  <si>
    <t>мазь</t>
  </si>
  <si>
    <t>21.20.13.990.623.00.0872.000000000000</t>
  </si>
  <si>
    <t>Аммиак</t>
  </si>
  <si>
    <t>21.20.13.990.006.00.0778.000000000000</t>
  </si>
  <si>
    <t>Нифедипин</t>
  </si>
  <si>
    <t>26.60.12.900.017.00.0796.000000000000</t>
  </si>
  <si>
    <t>неинвазивный, ручной, на основе метода Н.С. Короткова</t>
  </si>
  <si>
    <t>21.20.13.990.384.00.0778.000000000000</t>
  </si>
  <si>
    <t>21.20.13.990.565.00.0778.000000000001</t>
  </si>
  <si>
    <t>Глюконат кальция</t>
  </si>
  <si>
    <t>21.20.13.990.625.00.0778.000000000001</t>
  </si>
  <si>
    <t>Аминофиллин</t>
  </si>
  <si>
    <t>21.20.13.990.022.00.0778.000000000001</t>
  </si>
  <si>
    <t>Хлоропирамин</t>
  </si>
  <si>
    <t>14.12.30.100.000.00.0715.000000000000</t>
  </si>
  <si>
    <t>медицинские одноразовые, из натурального латекса, стерильные</t>
  </si>
  <si>
    <t>14.12.30.100.000.00.0778.000000000001</t>
  </si>
  <si>
    <t>медицинские смотровые, из натурального латекса, нестерильные</t>
  </si>
  <si>
    <t>21.20.13.920.009.00.0778.000000000000</t>
  </si>
  <si>
    <t>21.20.13.990.544.00.0870.000000000000</t>
  </si>
  <si>
    <t>Ампула</t>
  </si>
  <si>
    <t>21.20.24.900.002.00.0778.000000000000</t>
  </si>
  <si>
    <t>медицинская, стерильная, гигроскопическая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</si>
  <si>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</si>
  <si>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</si>
  <si>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</si>
  <si>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Повышение квалификации для среднего мед. персонала</t>
  </si>
  <si>
    <t>38.12.30.000.000.00.0777.000000000000</t>
  </si>
  <si>
    <t>Услуги по вывозу (сбору) опасных отходов/имущества/материалов</t>
  </si>
  <si>
    <t>86.90.19.335.005.00.0777.000000000000</t>
  </si>
  <si>
    <t>Услуги по медицинскому осмотру персонала, включая предварительные, периодические и  внеочередные (внеплановые) осмотры</t>
  </si>
  <si>
    <t>32.99.16.300.006.00.0796.000000000000</t>
  </si>
  <si>
    <t>Краска штемпельная</t>
  </si>
  <si>
    <t>для печатей и штемпелей</t>
  </si>
  <si>
    <t>26.30.30.900.100.00.0796.000000000001</t>
  </si>
  <si>
    <t>Аккумуляторные батареи для портативной радиостанции емкостью от 1500 - 1700 мА/ч</t>
  </si>
  <si>
    <t>Батарея</t>
  </si>
  <si>
    <t>для радиостанции</t>
  </si>
  <si>
    <t>27.20.11.900.002.00.0796.000000000000</t>
  </si>
  <si>
    <t>27.20.11.900.001.00.0796.000000000000</t>
  </si>
  <si>
    <t>свинцово-кислотная, аккумуляторная, напряжение 2 В, емкость 73 А/ч</t>
  </si>
  <si>
    <t>AV9-12, не обслуживаемая свинцово-кислотная аккумуляторная батарея для УПС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</si>
  <si>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</si>
  <si>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</si>
  <si>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</si>
  <si>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22.29.29.900.053.00.0796.000000000000</t>
  </si>
  <si>
    <t>26.20.40.000.180.00.0796.000000000008</t>
  </si>
  <si>
    <t>ленточный</t>
  </si>
  <si>
    <t>22.21.30.100.002.00.0796.000000000006</t>
  </si>
  <si>
    <t>Пленка</t>
  </si>
  <si>
    <t>для ламинирования, размер 154*216 мм</t>
  </si>
  <si>
    <t>22.21.30.100.002.00.0796.000000000005</t>
  </si>
  <si>
    <t>для ламинирования, размер 216*303 мм</t>
  </si>
  <si>
    <t>26.20.40.000.136.00.0796.000000000000</t>
  </si>
  <si>
    <t>Картридж тонерный</t>
  </si>
  <si>
    <t>черный</t>
  </si>
  <si>
    <t>Картридж PH CF 210</t>
  </si>
  <si>
    <t>Картридж PH CF 211</t>
  </si>
  <si>
    <t>Картридж PH CF 212</t>
  </si>
  <si>
    <t>Картридж PH CF 213</t>
  </si>
  <si>
    <t>68.20.12.960.000.00.0777.000000000000</t>
  </si>
  <si>
    <t>Услуги по аренде административных/производственных помещений</t>
  </si>
  <si>
    <t xml:space="preserve">Аренда производственных помещений (АТМА), аренда производственных помещений для размешения работников САБ </t>
  </si>
  <si>
    <t xml:space="preserve">Оказание услуги с даты заключения договора по декабрь 2016г. </t>
  </si>
  <si>
    <t>45.20.21.335.002.00.0777.000000000000</t>
  </si>
  <si>
    <t>Услуги по техническому обслуживанию автотранспорта/специальной техники</t>
  </si>
  <si>
    <t>Обучение инспекторов досмотра и руководителей САБ по перевозке опасных грузов</t>
  </si>
  <si>
    <t>32.99.59.900.084.00.0796.000000000002</t>
  </si>
  <si>
    <t>металлизированный, ширина свыше 3 см, широкий</t>
  </si>
  <si>
    <t>20.59.43.990.000.00.0168.000000000001</t>
  </si>
  <si>
    <t>для обработки искусственных покрытий, антигололедный</t>
  </si>
  <si>
    <t>20.51.13.000.000.00.0778.000000000000</t>
  </si>
  <si>
    <t>цветные декоративные огни, получаемые при сжигании различных пороховых составов во время торжеств, праздников и т. п, СТ РК 1459-2005</t>
  </si>
  <si>
    <t>26.51.12.300.007.00.0796.000000000000</t>
  </si>
  <si>
    <t>для определения направления ветра</t>
  </si>
  <si>
    <t>42.11.20.335.000.00.0999.000000000000</t>
  </si>
  <si>
    <t>Работы по сооружению автомобильной дороги</t>
  </si>
  <si>
    <t>Оплата за фактически оказанный Исполнителем объем работ</t>
  </si>
  <si>
    <t>42.11.20.335.007.00.0999.000000000000</t>
  </si>
  <si>
    <t>Работы по ремонту автомобильной дороги</t>
  </si>
  <si>
    <t>71.12.20.000.000.00.0777.000000000000</t>
  </si>
  <si>
    <t>Услуги по авторскому/техническому надзору/управлению проектами, работами</t>
  </si>
  <si>
    <t>74.90.14.000.000.00.0777.000000000000</t>
  </si>
  <si>
    <t>Услуги по прогнозу погоды и метеорологии</t>
  </si>
  <si>
    <t>20.30.12.550.000.00.0166.000000000000</t>
  </si>
  <si>
    <t>краска красная, для нанесения линий разметки на асфальтобетонных покрытиях</t>
  </si>
  <si>
    <t>краска желтая, для нанесения линий разметки на асфальтобетонных покрытиях</t>
  </si>
  <si>
    <t>краска белая, для нанесения линий разметки на асфальтобетонных покрытиях</t>
  </si>
  <si>
    <t>краска черная, для нанесения линий разметки на асфальтобетонных покрытиях</t>
  </si>
  <si>
    <t>на основе полиакрилатов акриловых</t>
  </si>
  <si>
    <t>35.11.10.100.000.00.0214.000000000000</t>
  </si>
  <si>
    <t>для собственного потребления, ГОСТ 13109-97</t>
  </si>
  <si>
    <t>26.11.40.500.001.00.0796.000000000000</t>
  </si>
  <si>
    <t>Электророзетка</t>
  </si>
  <si>
    <t>штепсельная</t>
  </si>
  <si>
    <t>27.40.14.900.000.00.0796.000000000136</t>
  </si>
  <si>
    <t>тип Б235-245-60-1, мощность 60 Вт, ГОСТ 2239-79</t>
  </si>
  <si>
    <t>27.40.14.900.000.00.0796.000000000149</t>
  </si>
  <si>
    <t>тип Б235-245-100-1, мощность 100 Вт, ГОСТ 2239-79</t>
  </si>
  <si>
    <t>27.40.15.990.001.00.0796.000000000170</t>
  </si>
  <si>
    <t>Лампа люминесцентная</t>
  </si>
  <si>
    <t>тип цоколя Е-27, мощность 20 Вт</t>
  </si>
  <si>
    <t>27.40.12.900.001.00.0796.000000000252</t>
  </si>
  <si>
    <t>тип цоколя R7S, мощность 300 Вт, галогенная</t>
  </si>
  <si>
    <t>27.40.15.990.001.00.0796.000000000142</t>
  </si>
  <si>
    <t>тип цоколя G13, мощность 18 Вт</t>
  </si>
  <si>
    <t>27.40.15.990.001.00.0796.000000000153</t>
  </si>
  <si>
    <t>тип цоколя G13, мощность 36 Вт</t>
  </si>
  <si>
    <t>26.11.22.900.002.01.0796.000000000001</t>
  </si>
  <si>
    <t>для трубчатых люминесцентных ламп, тип 20С-127-1, ГОСТ 8799-90</t>
  </si>
  <si>
    <t>26.11.22.900.002.01.0796.000000000005</t>
  </si>
  <si>
    <t>для трубчатых люминесцентных ламп, тип 80С-220-1, ГОСТ 8799-90</t>
  </si>
  <si>
    <t>27.40.11.000.000.00.0796.000000000000</t>
  </si>
  <si>
    <t>Лампа направленного света</t>
  </si>
  <si>
    <t>герметичная</t>
  </si>
  <si>
    <t>27.12.21.700.000.01.0796.000000000001</t>
  </si>
  <si>
    <t>Предохранитель</t>
  </si>
  <si>
    <t>плавкий, номинальный ток 100 А</t>
  </si>
  <si>
    <t>27.12.21.500.000.02.0796.000000000001</t>
  </si>
  <si>
    <t>трубчатый, напряжение 10 кВ, ток 30 А</t>
  </si>
  <si>
    <t>27.20.11.900.003.00.0796.000000000006</t>
  </si>
  <si>
    <t>тип АА</t>
  </si>
  <si>
    <t>27.20.11.900.003.00.0796.000000000000</t>
  </si>
  <si>
    <t>тип PP3</t>
  </si>
  <si>
    <t>22.21.29.700.005.00.0796.000000000047</t>
  </si>
  <si>
    <t>кабельная, соединительная</t>
  </si>
  <si>
    <t>27.12.22.900.001.00.0796.000000000007</t>
  </si>
  <si>
    <t>автоматический, тип В, однополюсный, с магнитным размыкателем</t>
  </si>
  <si>
    <t>25.72.12.500.001.00.0796.000000000000</t>
  </si>
  <si>
    <t>висячий большой</t>
  </si>
  <si>
    <t>14.12.30.100.000.00.0715.000000000017</t>
  </si>
  <si>
    <t>для защиты рук технические, из латекса, бесшовные, диэлектрические</t>
  </si>
  <si>
    <t>22.19.72.000.001.00.0796.000000000001</t>
  </si>
  <si>
    <t>резиновый, первой группы, длина 1000-8000мм, ширина 500-1200мм, ГОСТ 4997-75</t>
  </si>
  <si>
    <t>27.33.11.100.002.00.0796.000000000008</t>
  </si>
  <si>
    <t>27.33.11.100.002.00.0796.000000000005</t>
  </si>
  <si>
    <t>27.33.11.100.002.00.0796.000000000004</t>
  </si>
  <si>
    <t>двухклавишный, внутренней установки</t>
  </si>
  <si>
    <t>27.32.13.700.000.00.0006.000000000199</t>
  </si>
  <si>
    <t>марка ВВГ, 2*2,5 мм2</t>
  </si>
  <si>
    <t>Метр</t>
  </si>
  <si>
    <t>16.10.10.370.002.00.0113.000000000001</t>
  </si>
  <si>
    <t>Пиломатериал</t>
  </si>
  <si>
    <t>из хвойных пород, обрезанный, ГОСТ 8486-86</t>
  </si>
  <si>
    <t>Метр кубический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</si>
  <si>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</si>
  <si>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</si>
  <si>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</si>
  <si>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25.93.14.300.000.00.0166.000000000005</t>
  </si>
  <si>
    <t>формовочный, круглый, диаметр 1,8 мм, длина 120 мм, ГОСТ 4035-63</t>
  </si>
  <si>
    <t>24.10.31.100.000.01.0055.000000000000</t>
  </si>
  <si>
    <t>стальной, холоднокатаный, толщина 0,55 мм, оцинкованный, ГОСТ 14918-80</t>
  </si>
  <si>
    <t>оцинкованный, с шестигранной головкой</t>
  </si>
  <si>
    <t>25.94.11.900.000.01.0798.000000000000</t>
  </si>
  <si>
    <t>оцинкованный, с резиновой прокладкой</t>
  </si>
  <si>
    <t>Тысяча штук</t>
  </si>
  <si>
    <t>25.94.13.900.008.00.0796.000000000000</t>
  </si>
  <si>
    <t>Анкер</t>
  </si>
  <si>
    <t>усиленный, с болтом</t>
  </si>
  <si>
    <t>25.73.30.370.008.00.0796.000000000000</t>
  </si>
  <si>
    <t>Насадка</t>
  </si>
  <si>
    <t>для шуруповерта, сменная</t>
  </si>
  <si>
    <t>23.70.12.700.000.00.0055.000000000000</t>
  </si>
  <si>
    <t>Блок</t>
  </si>
  <si>
    <t>из известняка-ракушечника, размер 400*200*200 мм</t>
  </si>
  <si>
    <t>25.11.23.600.007.00.0169.000000000001</t>
  </si>
  <si>
    <t>Уголок</t>
  </si>
  <si>
    <t>металлический, размер 50*50 мм</t>
  </si>
  <si>
    <t>Тысяча тонн</t>
  </si>
  <si>
    <t>24.10.66.900.000.00.0168.000000000010</t>
  </si>
  <si>
    <t>стальной, диаметр 12 мм, горячекатаный, ГОСТ 2590-2006</t>
  </si>
  <si>
    <t>25.72.14.430.000.00.0796.000000000000</t>
  </si>
  <si>
    <t>Навес</t>
  </si>
  <si>
    <t>дверной, стальной</t>
  </si>
  <si>
    <t>25.12.10.300.000.00.0796.000000000000</t>
  </si>
  <si>
    <t>Дверь</t>
  </si>
  <si>
    <t>стальная</t>
  </si>
  <si>
    <t>23.51.12.300.000.02.0168.000000000001</t>
  </si>
  <si>
    <t>Портландцемент</t>
  </si>
  <si>
    <t>с минеральными добавками, марка ПЦ 400-Д5 (М 400-Д5), ГОСТ 10178-85</t>
  </si>
  <si>
    <t>08.12.11.900.000.00.0113.000000000000</t>
  </si>
  <si>
    <t>Песок</t>
  </si>
  <si>
    <t>природный, 1 класс, мелкий, ГОСТ 8736-93</t>
  </si>
  <si>
    <t>23.52.10.330.000.00.0166.000000000001</t>
  </si>
  <si>
    <t>негашеная, 2 сорт, комовая, кальциевая, быстрогасящаяся, ГОСТ 9179-77</t>
  </si>
  <si>
    <t>08.12.12.120.000.00.0113.000000000000</t>
  </si>
  <si>
    <t>фракция от 25 до 40 мм, ГОСТ 7392-2002</t>
  </si>
  <si>
    <t>71.20.19.000.010.00.0777.000000000000</t>
  </si>
  <si>
    <t>Услуги по диагностированию/экспертизе/анализу/испытаниям/тестированию/осмотру</t>
  </si>
  <si>
    <t>62.01.29.000.000.00.0796.000000000000</t>
  </si>
  <si>
    <t>Оригинал программного обеспечения (кроме услуг по разработке программных обеспечении по заказу)</t>
  </si>
  <si>
    <t>Поставка партиями по мере необходимостис даты подписания договора, по  31.12.2016 г.</t>
  </si>
  <si>
    <t>93.19.19.900.001.00.0777.000000000000</t>
  </si>
  <si>
    <t>Услуги по размещению информационных материалов в средствах массовой информации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</si>
  <si>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</si>
  <si>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</si>
  <si>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</si>
  <si>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</si>
  <si>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</si>
  <si>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Объявлений в местных печатных изданиях</t>
  </si>
  <si>
    <t>17.21.15.350.001.00.0796.000000000003</t>
  </si>
  <si>
    <t>17.21.15.350.001.00.0796.000000000004</t>
  </si>
  <si>
    <t>53.10.12.900.000.00.0777.000000000000</t>
  </si>
  <si>
    <t>Услуги почтовые, связанные с письмами</t>
  </si>
  <si>
    <t>53.10.19.920.000.00.0777.000000000000</t>
  </si>
  <si>
    <t>11.07.11.320.000.01.0868.000000000012</t>
  </si>
  <si>
    <t>Вода питьевая аварийная. Прозрачная без посторонних привкусов и запахов. Объем до 0.5 литров</t>
  </si>
  <si>
    <t>Вода</t>
  </si>
  <si>
    <t>газированная, неминеральная, питьевая, природная, обьем 0,5 л, СТ РК 1432-2005</t>
  </si>
  <si>
    <t>25.40.13.700.008.00.0796.000000000001</t>
  </si>
  <si>
    <t>Бомба</t>
  </si>
  <si>
    <t>осветительная</t>
  </si>
  <si>
    <t>16.21.12.900.000.00.0625.000000000002</t>
  </si>
  <si>
    <t>Фанера</t>
  </si>
  <si>
    <t>клееная, из хвойных пород, средней водостойкости, ГОСТ 3916.2-96</t>
  </si>
  <si>
    <t>20.51.20.000.000.00.0778.000000000005</t>
  </si>
  <si>
    <t>ветровые</t>
  </si>
  <si>
    <t>32.99.59.600.002.00.0796.000000000001</t>
  </si>
  <si>
    <t>металлический, бытовой, объем более 0,75 л</t>
  </si>
  <si>
    <t>13.92.22.200.001.00.0796.000000000004</t>
  </si>
  <si>
    <t>туристическая, многоместная, с каркасом, ГОСТ 28917-91</t>
  </si>
  <si>
    <t>13.92.22.200.001.00.0796.000000000003</t>
  </si>
  <si>
    <t>туристическая, трехместная, с каркасом, ГОСТ 28917-91</t>
  </si>
  <si>
    <t>Палатка туристская с комплектом стоек,  4 местная</t>
  </si>
  <si>
    <t>26.30.11.000.000.02.0796.000000000000</t>
  </si>
  <si>
    <t>автомобильная, универсальная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</si>
  <si>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</si>
  <si>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</si>
  <si>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22.19.73.900.004.00.0796.000000000000</t>
  </si>
  <si>
    <t>Жгут</t>
  </si>
  <si>
    <t>резиновый, кровоостанавливающий</t>
  </si>
  <si>
    <t>22.19.71.900.002.00.0796.000000000007</t>
  </si>
  <si>
    <t>Груша</t>
  </si>
  <si>
    <t>резиновая, объем 200 мл</t>
  </si>
  <si>
    <t>21.20.24.900.004.00.0778.000000000000</t>
  </si>
  <si>
    <t>Салфетка</t>
  </si>
  <si>
    <t>медицинская, стерильная, двухслойная, марлевая</t>
  </si>
  <si>
    <t>27.40.12.900.000.01.0796.000000000001</t>
  </si>
  <si>
    <t>Лампа</t>
  </si>
  <si>
    <t>для ИВПП, тип цоколя - провода с круглым гнездовым разъемом, мощность 105 Вт, галогенная, с отражателем, номинальный ток 6,6 А, диаметр 50,2 мм</t>
  </si>
  <si>
    <t>27.40.12.900.000.01.0796.000000000000</t>
  </si>
  <si>
    <t>для ИВПП, тип цоколя - провода с круглым гнездовым разъемом, мощность 45 Вт, галогенная, с отражателем, номинальный ток 6,6 А, диаметр 50,2 мм</t>
  </si>
  <si>
    <t>27.11.42.300.003.00.0796.000000000000</t>
  </si>
  <si>
    <t>Трансформатор</t>
  </si>
  <si>
    <t>изолирующий, для последовательного питания аэродромных огней, номинальная мощность 100 Вт, напряжение изоляции 5000 В, номинальный ток 6,6 А</t>
  </si>
  <si>
    <t>27.40.25.900.001.00.0796.000000000000</t>
  </si>
  <si>
    <t>Огонь светосигнальный</t>
  </si>
  <si>
    <t>боковой, наружной установки, для искусственной взлетно-посадочной полосы (ИВВП)</t>
  </si>
  <si>
    <t>19.20.23.400.001.00.0112.000000000000</t>
  </si>
  <si>
    <t>Гептан нормальный</t>
  </si>
  <si>
    <t>эталонный, плотность не более 863 кг/м3, массовая доля общей серы не более 0,003%, ГОСТ 25828-83</t>
  </si>
  <si>
    <t>20.14.74.000.000.01.0112.000000000004</t>
  </si>
  <si>
    <t>этиловый, технический, ректификованный, высший сорт, ГОСТ 18300-87</t>
  </si>
  <si>
    <t>20.14.33.800.001.00.0166.000000000000</t>
  </si>
  <si>
    <t>Кислота янтарная</t>
  </si>
  <si>
    <t>химически чистый, ГОСТ 6341-75</t>
  </si>
  <si>
    <t>26.51.51.700.002.00.0796.000000000053</t>
  </si>
  <si>
    <t>АНТ-1, диапазон измерения плотности 770-830 кг/м3, ГОСТ 18481-81</t>
  </si>
  <si>
    <t>17.12.13.100.000.02.5111.000000000001</t>
  </si>
  <si>
    <t>23.19.23.300.004.04.0796.000000000004</t>
  </si>
  <si>
    <t>из термически стойкого стекла, высокий с носиком, марка В-1-250 ТС, номинальная вместимость 250 см3, ГОСТ 25336-82</t>
  </si>
  <si>
    <t>20.59.59.600.017.00.0778.000000000000</t>
  </si>
  <si>
    <t>Стандарт-титр</t>
  </si>
  <si>
    <t>рН-метрии</t>
  </si>
  <si>
    <t>резиновая, объем 10 мл</t>
  </si>
  <si>
    <t>22.19.71.900.002.00.0796.000000000001</t>
  </si>
  <si>
    <t>13.20.19.000.001.00.0006.000000000014</t>
  </si>
  <si>
    <t>Ткань</t>
  </si>
  <si>
    <t>из бумажной пряжи, бязь</t>
  </si>
  <si>
    <t>19.20.21.510.000.00.0112.000000000001</t>
  </si>
  <si>
    <t>для двигателей с искровым зажиганием, марка АИ-80, неэтилированный и этилированный</t>
  </si>
  <si>
    <t>для двигателей с искровым зажиганием, марка АИ-92, неэтилированный и этилированный</t>
  </si>
  <si>
    <t>19.20.26.520.000.01.0112.000000000000</t>
  </si>
  <si>
    <t>Топливо</t>
  </si>
  <si>
    <t>дизельное, температура застывания не выше -35-- 45°С, плотность при 20 °С не более 840 кг/м3, зимнее, ГОСТ 305-82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</si>
  <si>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</si>
  <si>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</si>
  <si>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20.59.42.900.002.05.0168.000000000000</t>
  </si>
  <si>
    <t>Присадка</t>
  </si>
  <si>
    <t>антиобледенительная, на основе спиртов, для предотвращения образования льда в топливной системе</t>
  </si>
  <si>
    <t>19.20.21.550.000.00.0112.000000000000</t>
  </si>
  <si>
    <t>для двигателей с искровым зажиганием, марка АИ-95, неэтилированный и этилированный</t>
  </si>
  <si>
    <t>24.42.21.000.002.01.0166.000000000000</t>
  </si>
  <si>
    <t>Пудра</t>
  </si>
  <si>
    <t>алюминиевая</t>
  </si>
  <si>
    <t>28.14.13.350.002.00.0796.000000000009</t>
  </si>
  <si>
    <t>Задвижка (затвор)</t>
  </si>
  <si>
    <t>стальная, тип присоединения к трубопроводу - фланцевое, номинальное давление 1,6 Мпа, номинальный диаметр 80 мм</t>
  </si>
  <si>
    <t>13.92.29.990.004.00.0796.000000000000</t>
  </si>
  <si>
    <t>для одежды, из текстильного материала</t>
  </si>
  <si>
    <t>20.59.41.990.004.01.0166.000000000000</t>
  </si>
  <si>
    <t>синтетический, марка С, ГОСТ 4366-76</t>
  </si>
  <si>
    <t>30.30.50.900.025.00.0796.000000000000</t>
  </si>
  <si>
    <t>Наконечник</t>
  </si>
  <si>
    <t>13.99.19.900.003.00.0616.000000000000</t>
  </si>
  <si>
    <t>Шпагат</t>
  </si>
  <si>
    <t>из полипропиленовых волокон, крученый, однониточный, ГОСТ 17308-88</t>
  </si>
  <si>
    <t>13.99.19.900.004.00.0006.000000000002</t>
  </si>
  <si>
    <t>из капронового волокона, крученая, ГОСТ 1868-88</t>
  </si>
  <si>
    <t>20.30.22.200.000.00.0112.000000000000</t>
  </si>
  <si>
    <t>Олифа</t>
  </si>
  <si>
    <t>оксоль, марка В, ГОСТ 190-78</t>
  </si>
  <si>
    <t>19.20.25.900.000.01.0168.000000000000</t>
  </si>
  <si>
    <t>реактивное, марка ТС-1, плотность при 20 °С не менее 780(775) кг/м3, низшая теплота сгорания не менее 43120 кДж/к, ГОСТ 10227-86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</si>
  <si>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</si>
  <si>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</si>
  <si>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</si>
  <si>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</si>
  <si>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52.21.19.900.022.00.0777.000000000000</t>
  </si>
  <si>
    <t>Услуги по проведению лабораторных/лабораторно-инструментальных исследований/анализов</t>
  </si>
  <si>
    <t>71.20.19.000.011.00.0777.000000000000</t>
  </si>
  <si>
    <t>80.20.10.000.003.00.0777.000000000000</t>
  </si>
  <si>
    <t>74.90.13.000.002.00.0777.000000000000</t>
  </si>
  <si>
    <t>Услуги по проведению экологического мониторинга</t>
  </si>
  <si>
    <t>Оказание работ с даты заключения договора по декабрь 2016 г.</t>
  </si>
  <si>
    <t>28.14.13.330.000.00.0796.000000000006</t>
  </si>
  <si>
    <t>Задвижка</t>
  </si>
  <si>
    <t>чугунная, тип присоединения к трубопроводу - фланцевое, давление - 2,5 Мпа, ГОСТ 9698-86</t>
  </si>
  <si>
    <t>22.22.13.000.000.00.0796.000000000031</t>
  </si>
  <si>
    <t>пластиковый, для овощей, фруктов и ягод, конусный, сплошной</t>
  </si>
  <si>
    <t>Сетка</t>
  </si>
  <si>
    <t>стальная, плетеная, одинарная, номер сетки 50</t>
  </si>
  <si>
    <t>10.89.19.490.000.00.0839.000000000001</t>
  </si>
  <si>
    <t>Индивидуальный рацион питания</t>
  </si>
  <si>
    <t>для аэромобильных войск, набор продуктов питания и средств жизнеобеспечения, полевые условия</t>
  </si>
  <si>
    <t>25.40.13.100.000.00.0166.000000000000</t>
  </si>
  <si>
    <t>Патрон</t>
  </si>
  <si>
    <t>сигнальный</t>
  </si>
  <si>
    <t>28.41.32.100.000.00.0796.000000000000</t>
  </si>
  <si>
    <t>Пресс-ножницы</t>
  </si>
  <si>
    <t>комбинированные</t>
  </si>
  <si>
    <t>74.90.20.000.037.00.0777.000000000000</t>
  </si>
  <si>
    <t>Услуги по заправке техническими газами/жидкостями</t>
  </si>
  <si>
    <t>Услуги образовательные по подготовке, переподготовке и повышению квалификации работников СОПГП</t>
  </si>
  <si>
    <t>17.23.14.500.000.00.5111.000000000066</t>
  </si>
  <si>
    <t>для офисного оборудования, формат А4, плотность 80 г/м2, ГОСТ 6656-76</t>
  </si>
  <si>
    <t>22.29.25.900.002.00.0796.000000000000</t>
  </si>
  <si>
    <t>с перфорацией, для документов, размер 235*305 мм</t>
  </si>
  <si>
    <t>17.23.13.130.000.00.0796.000000000000</t>
  </si>
  <si>
    <t>Журнал</t>
  </si>
  <si>
    <t>регистрации</t>
  </si>
  <si>
    <t>17.23.13.500.003.00.0796.000000000001</t>
  </si>
  <si>
    <t>картонный, размер 320x230x40 мм, формат А4</t>
  </si>
  <si>
    <t>11.07.11.310.000.01.0868.000000000011</t>
  </si>
  <si>
    <t>негазированная, неминеральная, питьевая, природная, обьем 5 л и выше, СТ РК 1432-2005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</si>
  <si>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</si>
  <si>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</si>
  <si>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</si>
  <si>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</si>
  <si>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74.90.20.000.059.00.0777.000000000000</t>
  </si>
  <si>
    <t>62.09.20.000.000.00.0777.000000000000</t>
  </si>
  <si>
    <t>Услуги по администрированию и техническому обслуживанию программного обеспечения</t>
  </si>
  <si>
    <t>62.09.20.000.005.00.0777.000000000000</t>
  </si>
  <si>
    <t xml:space="preserve">Услуги, доступа к информационной системе электронных закупок </t>
  </si>
  <si>
    <t>70.22.13.000.001.00.0777.000000000000</t>
  </si>
  <si>
    <t>17.12.13.100.000.00.0736.000000000002</t>
  </si>
  <si>
    <t>62.02.30.000.001.00.0777.000000000000</t>
  </si>
  <si>
    <t>Услуги по сопровождению и технической поддержке информационной системы</t>
  </si>
  <si>
    <t>Оказание услуги с даты заключения договора по 31.12.2016 г.</t>
  </si>
  <si>
    <t>Поставка партиями по мере необходимостис даты подписания договора, по  декабрь 2016 г.</t>
  </si>
  <si>
    <t>Бумага-основа для электрохимической бумаги. Размером 210х30х12мм</t>
  </si>
  <si>
    <t>для факса, масса 1 м2/80 г, ширина 210 мм, плотность 60 г/м2</t>
  </si>
  <si>
    <t>27.20.21.100.000.00.0796.000000000008</t>
  </si>
  <si>
    <t>стартерный, марка 6СТ-132АЗ, напряжение 12 В, емкость 132 А/ч, кислотный, ГОСТ 959-2002</t>
  </si>
  <si>
    <t>27.20.21.100.000.00.0796.000000000024</t>
  </si>
  <si>
    <t>стартерный, марка 6СТ-75, напряжение 12 В, емкость 75 А/ч, кислотный, ГОСТ 959-2002</t>
  </si>
  <si>
    <t>27.20.21.100.000.00.0796.000000000019</t>
  </si>
  <si>
    <t>стартерный, марка 6СТ-90АЗ, напряжение 12 В, емкость 90 А/ч, кислотный, ГОСТ 959-2002</t>
  </si>
  <si>
    <t>27.20.21.100.000.00.0796.000000000027</t>
  </si>
  <si>
    <t>стартерный, марка 6СТ-60АЗ, напряжение 12 В, емкость 60 А/ч, кислотный, ГОСТ 959-2002</t>
  </si>
  <si>
    <t>28.12.12.300.001.00.0796.000000000014</t>
  </si>
  <si>
    <t>Гидромотор</t>
  </si>
  <si>
    <t>шестеренный, с внешним зацеплением, секционный, частота вращения 1500 об/мин</t>
  </si>
  <si>
    <t>30.20.40.300.931.00.0796.000000000000</t>
  </si>
  <si>
    <t>Гидронасос</t>
  </si>
  <si>
    <t>для подвижного состава</t>
  </si>
  <si>
    <t>28.11.41.500.006.00.0839.000000000001</t>
  </si>
  <si>
    <t>Кольцо поршневое</t>
  </si>
  <si>
    <t>для карбюраторного двигателя, для легкового автомобиля, маслосъемное, ГОСТ 621-87</t>
  </si>
  <si>
    <t>29.32.30.300.023.01.0796.000000000001</t>
  </si>
  <si>
    <t>Крестовина</t>
  </si>
  <si>
    <t>карданная, для грузового автомобиля</t>
  </si>
  <si>
    <t>28.11.41.700.003.00.0839.000000000004</t>
  </si>
  <si>
    <t>Насос масляный</t>
  </si>
  <si>
    <t>двухсекционный, для дизельного двигателя, для легкового автомобиля</t>
  </si>
  <si>
    <t>29.32.30.990.120.00.0796.000000000001</t>
  </si>
  <si>
    <t>со втулками, для грузового автомобиля</t>
  </si>
  <si>
    <t>29.32.30.650.014.01.0796.000000000001</t>
  </si>
  <si>
    <t>Подшипник</t>
  </si>
  <si>
    <t>выключения сцепления, для грузового автомобиля</t>
  </si>
  <si>
    <t>22.19.40.300.000.00.0796.000000000033</t>
  </si>
  <si>
    <t>клиновый, приводный, с сечением А-950, ГОСТ 1284.2-89</t>
  </si>
  <si>
    <t>28.11.42.300.014.00.0796.000000000001</t>
  </si>
  <si>
    <t>Прокладка</t>
  </si>
  <si>
    <t>для дизельного двигателя, головки блока цилиндров, для грузового автомобиля</t>
  </si>
  <si>
    <t>29.32.30.610.000.01.0796.000000000000</t>
  </si>
  <si>
    <t>для легкового автомобиля, системы охлаждения</t>
  </si>
  <si>
    <t>Радиатор</t>
  </si>
  <si>
    <t>для грузового автомобиля, системы охлаждения</t>
  </si>
  <si>
    <t>29.32.30.610.000.02.0796.000000000000</t>
  </si>
  <si>
    <t>29.31.30.300.016.02.0796.000000000000</t>
  </si>
  <si>
    <t>Реле</t>
  </si>
  <si>
    <t>для грузового автомобиля, втягивающее, для стартера, с электромеханическим перемещением шестерни привода</t>
  </si>
  <si>
    <t>29.31.22.350.003.01.0796.000000000000</t>
  </si>
  <si>
    <t>для легкового автомобиля, с электромеханическим перемещением шестерни привода</t>
  </si>
  <si>
    <t>29.31.22.350.003.02.0796.000000000000</t>
  </si>
  <si>
    <t>для грузового автомобиля, с электромеханическим перемещением шестерни привода</t>
  </si>
  <si>
    <t>29.32.30.910.021.01.0796.000000000003</t>
  </si>
  <si>
    <t>топливный, для грузовых автомобилей, рядный</t>
  </si>
  <si>
    <t>Насос</t>
  </si>
  <si>
    <t>28.11.42.900.073.00.0796.000000000000</t>
  </si>
  <si>
    <t>для дизельного двигателя, наддувочный</t>
  </si>
  <si>
    <t>Агрегат</t>
  </si>
  <si>
    <t>29.32.30.900.003.00.0796.000000000000</t>
  </si>
  <si>
    <t>Устройство седельно-сцепное</t>
  </si>
  <si>
    <t>для шарнирного соединения тягача с полуприцепом, передачи тягового усилия от тягача к полуприцепу, передачи части массы полуприцепа на раму тягача, тип шкворневой (пара шкворень-захват), беззазорное крепление</t>
  </si>
  <si>
    <t>28.11.42.300.007.00.0839.000000000000</t>
  </si>
  <si>
    <t>для дизельного двигателя, для легкового автомобиля, маслосъемное, ГОСТ 621-87</t>
  </si>
  <si>
    <t>29.31.22.550.000.00.0796.000000000005</t>
  </si>
  <si>
    <t>постоянного тока, для легкового автомобиля, номинальное напряжение более 7 В, но не более 14 В, с независимым возбуждением</t>
  </si>
  <si>
    <t>29.32.30.630.006.00.0796.000000000001</t>
  </si>
  <si>
    <t>для грузового автомобиля, основной</t>
  </si>
  <si>
    <t>Глушитель</t>
  </si>
  <si>
    <t>28.11.42.900.051.00.0796.000000000001</t>
  </si>
  <si>
    <t>для грузового автомобиля, для блока цилиндров карбюраторного двигателя</t>
  </si>
  <si>
    <t>Головка</t>
  </si>
  <si>
    <t>29.32.30.650.018.00.0796.000000000004</t>
  </si>
  <si>
    <t>для грузового автомобиля, сцепления</t>
  </si>
  <si>
    <t>29.32.30.990.123.00.0796.000000000004</t>
  </si>
  <si>
    <t>с нисходяшим потоком или падающим, для грузового автомобиля</t>
  </si>
  <si>
    <t>28.92.61.500.021.00.0796.000000000001</t>
  </si>
  <si>
    <t>для снегоуборочного отвала, резиновый</t>
  </si>
  <si>
    <t>30.20.40.300.652.00.0796.000000000002</t>
  </si>
  <si>
    <t>для снегоуборочной техники, щеточный</t>
  </si>
  <si>
    <t>19.20.29.500.000.01.0112.000000000003</t>
  </si>
  <si>
    <t>моторное, для дизельных двигателей, обозначение по SAE 10W-30</t>
  </si>
  <si>
    <t>Масло</t>
  </si>
  <si>
    <t>19.20.29.500.000.01.0112.000000000002</t>
  </si>
  <si>
    <t>моторное, для дизельных двигателей, обозначение по SAE 10W-40</t>
  </si>
  <si>
    <t>19.20.29.510.000.00.0112.000000000034</t>
  </si>
  <si>
    <t>моторное, марка М-10Г2, ГОСТ 12337-84</t>
  </si>
  <si>
    <t>19.20.29.520.000.00.0112.000000000007</t>
  </si>
  <si>
    <t>гидравлическое, марка МГ-15-В, ГОСТ 17479.3-85 </t>
  </si>
  <si>
    <t>19.20.29.500.000.01.0112.000000000018</t>
  </si>
  <si>
    <t>моторное, для бензиновых двигателей, обозначение по SAE 10W-40</t>
  </si>
  <si>
    <t>19.20.29.500.000.01.0112.000000000021</t>
  </si>
  <si>
    <t>моторное, для бензиновых двигателей, обозначение по SAE 5W-40</t>
  </si>
  <si>
    <t>19.20.29.510.000.00.0112.000000000011</t>
  </si>
  <si>
    <t>моторное, марка М-8В, ГОСТ 10541-78</t>
  </si>
  <si>
    <t>19.20.29.550.000.00.0112.000000000001</t>
  </si>
  <si>
    <t>трансмиссионное, марка ТМ-2-18, ГОСТ 23652-79</t>
  </si>
  <si>
    <t>20.59.43.960.001.00.0112.000000000001</t>
  </si>
  <si>
    <t>температура начала замерзания не ниже -40°С, ГОСТ 28084-89</t>
  </si>
  <si>
    <t>Жидкость охлаждающая</t>
  </si>
  <si>
    <t>20.59.43.300.000.00.0112.000000000001</t>
  </si>
  <si>
    <t>Жидкость тормозная</t>
  </si>
  <si>
    <t>гидравлическая, температура кипения не более 210°С, вязкость 1500</t>
  </si>
  <si>
    <t>22.11.13.500.000.01.0796.000000000094</t>
  </si>
  <si>
    <t>для автобусов или автомобилей грузовых, пневматическая, радиальная, размер 11,00R20 (300*508), камерная, ГОСТ 5513-97</t>
  </si>
  <si>
    <t>для легковых автомобилей, всесезонная, 175, 70, R13, пневматическая, радиальная, бескамерная, нешипованная, ГОСТ 4754-97</t>
  </si>
  <si>
    <t>22.11.11.100.000.01.0796.000000002022</t>
  </si>
  <si>
    <t>22.11.13.500.000.01.0796.000000000078</t>
  </si>
  <si>
    <t>для автобусов или автомобилей грузовых, пневматическая, радиальная, размер 8,25 R20 (240*508 R), бескамерная, ГОСТ 5513-97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</si>
  <si>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</si>
  <si>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</si>
  <si>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</si>
  <si>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</si>
  <si>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>22.11.13.500.000.01.0796.000000000027</t>
  </si>
  <si>
    <t>для автобусов или автомобилей грузовых, пневматическая, диагональная, размер 15,5*70*18 (1025*420*457), ГОСТ 5513-97</t>
  </si>
  <si>
    <t>22.11.11.100.000.01.0796.000000001802</t>
  </si>
  <si>
    <t>для легковых автомобилей, летняя, 215, 65, R16, пневматическая, радиальная, бескамерная, ГОСТ 4754-97</t>
  </si>
  <si>
    <t>22.11.11.100.000.01.0796.000000001794</t>
  </si>
  <si>
    <t>для легковых автомобилей, летняя, 205, 55, R16, пневматическая, радиальная, бескамерная, ГОСТ 4754-97</t>
  </si>
  <si>
    <t>20.30.12.700.000.00.0881.000000000066</t>
  </si>
  <si>
    <t>МЛ-1110, ГОСТ 20481-80</t>
  </si>
  <si>
    <t>Светло-желтый, в банках по 800 гр. С отвердителем изурь-021, по одному отвердителю на каждую банку</t>
  </si>
  <si>
    <t>черный, в банках по 800 гр. С отвердителем изурь-021, по одному отвердителю на каждую банку</t>
  </si>
  <si>
    <t>рубин, в банках по 800 гр. С отвердителем изурь-021, по одному отвердителю на каждую банку</t>
  </si>
  <si>
    <t>серо-белый, в банках по 800 гр. С отвердителем изурь-021, по одному отвердителю на каждую банку (белый)</t>
  </si>
  <si>
    <t>20.59.59.690.009.00.0166.000000000000</t>
  </si>
  <si>
    <t>для эпоксидных смол</t>
  </si>
  <si>
    <t>28.13.23.900.002.00.0796.000000000000</t>
  </si>
  <si>
    <t>для чистки интросокпа, видеосистемы, компьютеров</t>
  </si>
  <si>
    <t>компрессор винтовой</t>
  </si>
  <si>
    <t>винтовой</t>
  </si>
  <si>
    <t>20.30.22.700.000.01.0166.000000000001</t>
  </si>
  <si>
    <t>для лакокрасочных материалов, марка 420-ТГ</t>
  </si>
  <si>
    <t>27.90.20.500.001.00.0796.000000000000</t>
  </si>
  <si>
    <t>Маяк автомобильный</t>
  </si>
  <si>
    <t>проблесковый</t>
  </si>
  <si>
    <t>Проблесковые огни с магнитами (мигалки) 24 В</t>
  </si>
  <si>
    <t>для подвижного состава, для блока цилиндра</t>
  </si>
  <si>
    <t>30.20.40.300.736.00.0796.000000000001</t>
  </si>
  <si>
    <t>27.20.24.900.000.00.0796.000000000000</t>
  </si>
  <si>
    <t>Клемма</t>
  </si>
  <si>
    <t>аккумуляторная, свинцовая</t>
  </si>
  <si>
    <t>29.32.30.990.008.00.0796.000000000000</t>
  </si>
  <si>
    <t>для грузового автомобиля, для балансира</t>
  </si>
  <si>
    <t>29.32.30.990.096.00.0796.000000000003</t>
  </si>
  <si>
    <t>Вкладыш</t>
  </si>
  <si>
    <t>к шарниру равных угловых скоростей, для грузового автомобиля</t>
  </si>
  <si>
    <t>29.32.30.250.019.00.0796.000000000001</t>
  </si>
  <si>
    <t>Барабан</t>
  </si>
  <si>
    <t>тормозной, для грузового автомобиля, передний</t>
  </si>
  <si>
    <t>27.11.61.000.016.02.0796.000000000000</t>
  </si>
  <si>
    <t>вентилятора, для дизельной электростанции</t>
  </si>
  <si>
    <t>45.20.21.000.001.00.0999.000000000000</t>
  </si>
  <si>
    <t>Работы по ремонту автотранспортных средств, систем, узлов и агрегатов</t>
  </si>
  <si>
    <t>20.41.31.950.000.00.0796.000000000002</t>
  </si>
  <si>
    <t>Мыло</t>
  </si>
  <si>
    <t>хозяйственное, твердое, 3 группа 65%, ГОСТ 30266-95</t>
  </si>
  <si>
    <t>стерилизованное, жирность 3-6%, объем 1 л, СТ РК 1760-2008</t>
  </si>
  <si>
    <t>10.51.11.620.000.00.0112.000000000001</t>
  </si>
  <si>
    <t>14.12.30.100.000.00.0715.000000000016</t>
  </si>
  <si>
    <t>для защиты рук технические, из латекса</t>
  </si>
  <si>
    <t xml:space="preserve">Поставка партиями с даты подписания договора по 31.12.2016 г. </t>
  </si>
  <si>
    <t>14.19.13.200.001.00.0715.000000000002</t>
  </si>
  <si>
    <t>мужские, трикотажные, шерстяные, ГОСТ 5007-87</t>
  </si>
  <si>
    <t xml:space="preserve">Рабочие зимние перчатки. Из х/б материала, безвредные для кожи рук. </t>
  </si>
  <si>
    <t>14.19.13.100.000.00.0715.000000000001</t>
  </si>
  <si>
    <t>для мальчиков, трикотажные, пропитанные полимерными материалами, ГОСТ 5007-87</t>
  </si>
  <si>
    <t>Летние перчатки рабочие 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</si>
  <si>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>32.99.11.900.017.05.0796.000000000000</t>
  </si>
  <si>
    <t xml:space="preserve">Футболка с отложенным воротником с застежкой на пуговицах. Материал х/б. </t>
  </si>
  <si>
    <t>14.19.22.190.010.00.0796.000000000001</t>
  </si>
  <si>
    <t>мужской, для работников охранных предприятий, из хлопчатобумажной ткани, с короткими рукавами</t>
  </si>
  <si>
    <t>для защиты от механических воздействий, мужские, из кожи юфтевой, ГОСТ 28507-99</t>
  </si>
  <si>
    <t>Полуботинки</t>
  </si>
  <si>
    <t>15.20.32.920.000.01.0715.000000000000</t>
  </si>
  <si>
    <t>51.10.14.000.000.00.0777.000000000000</t>
  </si>
  <si>
    <t>Услуги международного воздушного транспорта по перевозкам пассажиров без расписания</t>
  </si>
  <si>
    <t>Услуги по пассажирским перевозкам международные самолетами чартерными рейсами, не подчиняющимся расписанию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</si>
  <si>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</si>
  <si>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</si>
  <si>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</si>
  <si>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23.19.23.300.050.00.0796.000000000000</t>
  </si>
  <si>
    <t>Электрод лабораторный</t>
  </si>
  <si>
    <t>стеклянный, комбинированный</t>
  </si>
  <si>
    <t>22.29.29.900.028.00.0796.000000000001</t>
  </si>
  <si>
    <t>Пробка</t>
  </si>
  <si>
    <t>Пробки силиконовые с внутренним отверстием, Ф-14,5мм</t>
  </si>
  <si>
    <t>лабораторная, силиконовая</t>
  </si>
  <si>
    <t>20.59.56.900.015.00.0166.000000000000</t>
  </si>
  <si>
    <t>Метиловый оранжевый</t>
  </si>
  <si>
    <t>порошок</t>
  </si>
  <si>
    <t>27.51.28.390.004.00.0796.000000000019</t>
  </si>
  <si>
    <t>Плита электрическая</t>
  </si>
  <si>
    <t>тип варочной панели стеклокерамика, количество конфорок 1, отдельностоящая</t>
  </si>
  <si>
    <t>32.50.13.600.003.00.0796.000000000000</t>
  </si>
  <si>
    <t>20.59.59.100.011.00.0872.000000000020</t>
  </si>
  <si>
    <t>Зажим</t>
  </si>
  <si>
    <t>для штатива</t>
  </si>
  <si>
    <t>вязкости, для нефти и нефтепродукта</t>
  </si>
  <si>
    <t>20.59.59.630.012.00.0872.000000000003</t>
  </si>
  <si>
    <t>20.59.59.630.012.00.0872.000000000002</t>
  </si>
  <si>
    <t>20.59.59.100.011.00.0872.000000000001</t>
  </si>
  <si>
    <t>вспышки в закрытом тигле</t>
  </si>
  <si>
    <t>вспышки в открытом тигле</t>
  </si>
  <si>
    <t>фракционного состава, для нефти и нефтепродукта</t>
  </si>
  <si>
    <t>20.59.59.100.011.00.0796.000000000003</t>
  </si>
  <si>
    <t>20.59.59.100.011.00.0872.000000000003</t>
  </si>
  <si>
    <t>температуры начала кристаллизации топлива</t>
  </si>
  <si>
    <t>плотности, для нефти и нефтепродукта</t>
  </si>
  <si>
    <t>28.22.11.700.000.00.0796.000000000000</t>
  </si>
  <si>
    <t>подъёмный, гидравлический, грузоподъёмность до 45 кг</t>
  </si>
  <si>
    <t>23.19.23.300.000.02.0796.000000000001</t>
  </si>
  <si>
    <t>Трубка</t>
  </si>
  <si>
    <t>лабораторная, соединительная, стеклянная, диаметр 6 мм</t>
  </si>
  <si>
    <t>23.19.23.300.000.02.0796.000000000000</t>
  </si>
  <si>
    <t>20.16.57.000.000.00.0006.000000000001</t>
  </si>
  <si>
    <t>лабораторная, соединительная, стеклянная, диаметр 10 мм</t>
  </si>
  <si>
    <t>лабораторная, силиконовая, внутренний диаметр 7 мм, кислотостойкая прозрачная</t>
  </si>
  <si>
    <t>20.16.57.000.000.00.0006.000000000002</t>
  </si>
  <si>
    <t>лабораторная, силиконовая, внутренний диаметр 10 мм, кислотостойкая прозрачная</t>
  </si>
  <si>
    <t>22.19.71.900.002.00.0796.000000000000</t>
  </si>
  <si>
    <t>резиновая №0, объем 5 мл</t>
  </si>
  <si>
    <t>Бюретка</t>
  </si>
  <si>
    <t>23.19.23.300.038.00.0796.000000000002</t>
  </si>
  <si>
    <t>объем 5 мл, стеклянная</t>
  </si>
  <si>
    <t>объем 10 мл, стеклянная</t>
  </si>
  <si>
    <t>23.19.23.300.038.00.0796.000000000003</t>
  </si>
  <si>
    <t>22.19.71.900.000.00.0796.000000000001</t>
  </si>
  <si>
    <t>22.19.71.900.000.00.0796.000000000002</t>
  </si>
  <si>
    <t>Пипетка</t>
  </si>
  <si>
    <t>объем 2 мл, ГОСТ 29228-91</t>
  </si>
  <si>
    <t>объем 5 мл, ГОСТ 29228-91</t>
  </si>
  <si>
    <t>22.19.71.900.000.00.0796.000000000000</t>
  </si>
  <si>
    <t>объем 1 мл, ГОСТ 29228-91</t>
  </si>
  <si>
    <t>19.20.23.500.000.00.0112.000000000001</t>
  </si>
  <si>
    <t>марка С3-80/120, плотность при 20°С не более 730 кг/м3, массовая доля общей серы не более 0,02%</t>
  </si>
  <si>
    <t>30.20.40.300.153.00.0796.000000000000</t>
  </si>
  <si>
    <t>для локомотивов магистральных железных дорог</t>
  </si>
  <si>
    <t>28.29.12.900.007.00.0796.000000000004</t>
  </si>
  <si>
    <t>Оборудование для фильтрования</t>
  </si>
  <si>
    <t>жидкостное, патронный</t>
  </si>
  <si>
    <t>28.29.12.900.007.00.0796.000000000006</t>
  </si>
  <si>
    <t>жидкостное, цилиндрический барабанный гравитационный</t>
  </si>
  <si>
    <t>Рукав</t>
  </si>
  <si>
    <t>22.21.29.700.006.00.0796.000000000000</t>
  </si>
  <si>
    <t>полипропиленовый, диаметр 20 мм</t>
  </si>
  <si>
    <t>полипропиленовый, диаметр 15</t>
  </si>
  <si>
    <t>22.21.29.700.006.00.0796.000000000007</t>
  </si>
  <si>
    <t>02.40.10.335.005.00.0777.000000000000</t>
  </si>
  <si>
    <t>Услуги в области лесоводства по борьбе с вредителями</t>
  </si>
  <si>
    <t>38.11.29.000.000.00.0777.000000000000</t>
  </si>
  <si>
    <t>Услуги по вывозу (сбору) неопасных отходов/имущества/материалов</t>
  </si>
  <si>
    <t>74.90.20.000.007.00.0777.000000000000</t>
  </si>
  <si>
    <t>Услуги по проведению аудита систем менеджмента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</si>
  <si>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</si>
  <si>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</si>
  <si>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65.20.12.335.000.00.0777.000000000000</t>
  </si>
  <si>
    <t>Услуги по перестрахованию обязательств по страхованию от несчастных случаев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</si>
  <si>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</si>
  <si>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</si>
  <si>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(добровольному) автотранспорта. Экскаватор погрузчик 3CX SM, мини погрузчик JCB 155</t>
  </si>
  <si>
    <t>65.12.29.335.000.00.0777.000000000000</t>
  </si>
  <si>
    <t>Услуги по страхованию автомобильного транспорта</t>
  </si>
  <si>
    <t>61.20.11.100.000.00.0777.000000000000</t>
  </si>
  <si>
    <t>Услуги сотовой связи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</si>
  <si>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</si>
  <si>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</si>
  <si>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>Услуги частных сетей по предоставлению линий телекоммуникационных проводных</t>
  </si>
  <si>
    <t>61.10.13.900.000.00.0777.000000000000</t>
  </si>
  <si>
    <t>20.59.59.100.002.00.0796.000000000000</t>
  </si>
  <si>
    <t>для определения уровня подтоварной воды (отстоя) в резервуарах с нефтепродуктами, в тюбиках</t>
  </si>
  <si>
    <t>28.29.22.100.000.02.0796.000000000006</t>
  </si>
  <si>
    <t>Огнетушитель</t>
  </si>
  <si>
    <t>порошковый, марка ОП-5 (з) (А, В, С, Е)</t>
  </si>
  <si>
    <t>13.92.15.500.003.00.0055.000000000003</t>
  </si>
  <si>
    <t>Жалюзи</t>
  </si>
  <si>
    <t>из льна, вертикальные</t>
  </si>
  <si>
    <t xml:space="preserve"> электрический фонарь предназначен для  освещения пути следования во время</t>
  </si>
  <si>
    <t>Подготовка и переподготовка работников ОБУиФ</t>
  </si>
  <si>
    <t xml:space="preserve">Оказание услуги с даты заключения договора по 31 декабря 2016 г. </t>
  </si>
  <si>
    <t>74.90.20.000.022.00.0777.000000000000</t>
  </si>
  <si>
    <t>Услуги по проведению ревизий финансовых</t>
  </si>
  <si>
    <t>Оказание услуги с даты заключения договора по апрель 2017 г.</t>
  </si>
  <si>
    <t>62.09.20.000.012.00.0777.000000000000</t>
  </si>
  <si>
    <t>62.02.20.000.000.00.0777.000000000000</t>
  </si>
  <si>
    <t>Услуги консультационные в области информационных технологий</t>
  </si>
  <si>
    <t>82.91.12.000.001.00.0777.000000000000</t>
  </si>
  <si>
    <t xml:space="preserve">Повышение квалификации руководителей САБ
</t>
  </si>
  <si>
    <t xml:space="preserve">Услуги по переподготовке охранников САБ
</t>
  </si>
  <si>
    <t>68.32.11.900.000.00.0777.000000000000</t>
  </si>
  <si>
    <t>Услуги организаций (КСК,КСП) по управлению общим имуществом объекта кондоминиума</t>
  </si>
  <si>
    <t>52.23.11.110.000.00.0777.000000000000</t>
  </si>
  <si>
    <t>Услуги по продаже билетов/ резервированию мест на воздушных судах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</si>
  <si>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</si>
  <si>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</si>
  <si>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</si>
  <si>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80.10.12.000.000.00.0777.000000000000</t>
  </si>
  <si>
    <t>Услуги охраны (патрулирование/охрана объектов/помещений/имущества/людей и аналогичное)</t>
  </si>
  <si>
    <t>Услуги охраны</t>
  </si>
  <si>
    <t>спецодежда, мужской, из хлопчатобумажной ткани, состоит из рубашки и брюк, летний</t>
  </si>
  <si>
    <t>14.12.11.210.001.15.0839.000000000000</t>
  </si>
  <si>
    <t>22.29.10.000.000.00.0796.000000000000</t>
  </si>
  <si>
    <t>Плащ-дождевик</t>
  </si>
  <si>
    <t>защита от влаги и неконцентрированных растворов кислот, нейлон-ПВХ, с капюшоном, рукавами и застежкой, ГОСТ 12.4.134-83</t>
  </si>
  <si>
    <t>14.12.30.100.000.00.0715.000000000022</t>
  </si>
  <si>
    <t>технические, нитриловые, химостойкие</t>
  </si>
  <si>
    <t>15.20.11.200.004.00.0715.000000000002</t>
  </si>
  <si>
    <t>Ботики</t>
  </si>
  <si>
    <t>мужские, специальные диэлектрические, резиновые, для ношения на кожаную обувь, ГОСТ 13385-78</t>
  </si>
  <si>
    <t>15.20.40.900.005.00.0715.000000000000</t>
  </si>
  <si>
    <t>Шипы</t>
  </si>
  <si>
    <t>для обуви, из нержавеющей стали</t>
  </si>
  <si>
    <t>26.51.51.100.001.00.0796.000000000231</t>
  </si>
  <si>
    <t>Термометр</t>
  </si>
  <si>
    <t>СП-2К, диапазон измерения температуры 0-200 С°</t>
  </si>
  <si>
    <t>39.00.23.000.000.00.0777.000000000000</t>
  </si>
  <si>
    <t>Услуги по дезактивации помещений/оборудования/материалов/среды</t>
  </si>
  <si>
    <t>Услуги по дезактивации помещений/оборудования/материалов/среды (очистка от радиоактивного загрязнения)</t>
  </si>
  <si>
    <t>30</t>
  </si>
  <si>
    <t>резиновый, первой группы, длина 500-1000мм, ширина 500-1200мм, ГОСТ 4997-75</t>
  </si>
  <si>
    <t>22.19.72.000.001.00.0796.000000000000</t>
  </si>
  <si>
    <t>22.19.30.500.002.05.0796.000000000000</t>
  </si>
  <si>
    <t>трубопровода отопления, резиновый, автомобильный</t>
  </si>
  <si>
    <t>ду 100мм, для слива сточных вод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</si>
  <si>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</si>
  <si>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</si>
  <si>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29.31.30.530.006.00.0796.000000000000</t>
  </si>
  <si>
    <t>Механизм</t>
  </si>
  <si>
    <t>стеклоочистителя, для легкового автомобиля</t>
  </si>
  <si>
    <t>27.40.14.600.001.00.0796.000000000020</t>
  </si>
  <si>
    <t>29.32.30.990.077.00.0796.000000000007</t>
  </si>
  <si>
    <t>28.13.32.000.211.00.0796.000000000000</t>
  </si>
  <si>
    <t>Лампа автомобильная</t>
  </si>
  <si>
    <t>безцокольная, галогеновая</t>
  </si>
  <si>
    <t>коленчатого вала, передняя, для грузового автомобиля</t>
  </si>
  <si>
    <t>Манжета</t>
  </si>
  <si>
    <t>Крыльчатка</t>
  </si>
  <si>
    <t>центробежного вентилятора</t>
  </si>
  <si>
    <t>28.13.13.200.000.01.0796.000000000089</t>
  </si>
  <si>
    <t>28.30.93.990.068.00.0796.000000000000</t>
  </si>
  <si>
    <t>29.32.30.250.033.00.0796.000000000000</t>
  </si>
  <si>
    <t>шестеренный, тип НШ-50</t>
  </si>
  <si>
    <t>Компрессор</t>
  </si>
  <si>
    <t>для трактора, со шкивом</t>
  </si>
  <si>
    <t>тормозная, для легкового автомобиля, передняя</t>
  </si>
  <si>
    <t>Колодка</t>
  </si>
  <si>
    <t>29.32.30.990.044.00.0796.000000000000</t>
  </si>
  <si>
    <t>29.31.22.550.000.00.0796.000000000060</t>
  </si>
  <si>
    <t>Кольцо</t>
  </si>
  <si>
    <t>для грузового автомобиля</t>
  </si>
  <si>
    <t>переменного тока, для специального и специализированного автомобиля, номинальное напряжение более 28 В</t>
  </si>
  <si>
    <t>29.32.30.990.141.00.0796.000000000000</t>
  </si>
  <si>
    <t>29.31.30.300.015.00.0796.000000000005</t>
  </si>
  <si>
    <t>28.30.93.990.089.00.0796.000000000000</t>
  </si>
  <si>
    <t>28.22.13.900.003.00.0796.000000000013</t>
  </si>
  <si>
    <t>28.22.13.900.003.00.0796.000000000036</t>
  </si>
  <si>
    <t>28.22.13.900.003.00.0796.000000000041</t>
  </si>
  <si>
    <t>28.22.13.900.003.00.0796.000000000043</t>
  </si>
  <si>
    <t>29.31.30.300.029.00.0796.000000000002</t>
  </si>
  <si>
    <t>32.99.59.900.085.00.0796.000000000010</t>
  </si>
  <si>
    <t>Датчик температуры воды</t>
  </si>
  <si>
    <t>генератора, для специального и специализированного автомобиля, средней мощности</t>
  </si>
  <si>
    <t>Мост диодный</t>
  </si>
  <si>
    <t>для трактора, ведомый</t>
  </si>
  <si>
    <t>Домкрат</t>
  </si>
  <si>
    <t>пневматический, для поднятия транспортных средств, грузоподъемность 4 т, среднего давления</t>
  </si>
  <si>
    <t>винтовой, для поднятия транспортных средств, грузоподъемность 9 т</t>
  </si>
  <si>
    <t>винтовой, для поднятия транспортных средств, грузоподъемность 31 т</t>
  </si>
  <si>
    <t>винтовой, для поднятия транспортных средств, грузоподъемность 52 т</t>
  </si>
  <si>
    <t xml:space="preserve">Домкрат 32 т.    </t>
  </si>
  <si>
    <t xml:space="preserve">Домкрат 50 т.    </t>
  </si>
  <si>
    <t xml:space="preserve">Домкрат 10 т.    </t>
  </si>
  <si>
    <t>для легкового автомобиля, для двигателя с непосредственным впрыском (инжекторные), для зажигания стартера</t>
  </si>
  <si>
    <t>Знак безопасности</t>
  </si>
  <si>
    <t>"Внимание. Опасность (прочие опасности)"</t>
  </si>
  <si>
    <t>29.32.30.990.074.00.0796.000000000005</t>
  </si>
  <si>
    <t>29.32.30.990.074.00.0796.000000000000</t>
  </si>
  <si>
    <t>гидромуфты, для легкового автомобиля</t>
  </si>
  <si>
    <t>массы, для легкового автомобиля</t>
  </si>
  <si>
    <t>29.32.30.300.012.00.0796.000000000000</t>
  </si>
  <si>
    <t>29.32.30.300.004.00.0796.000000000067</t>
  </si>
  <si>
    <t>29.32.30.950.030.01.0839.000000000000</t>
  </si>
  <si>
    <t>Привод</t>
  </si>
  <si>
    <t>отбора мощности от первичного вала раздаточной коробки, для легкового автомобиля</t>
  </si>
  <si>
    <t>Вал</t>
  </si>
  <si>
    <t>передний карданный, для легкового автомобиля, с шарниром неравных угловых скоростей</t>
  </si>
  <si>
    <t>Балка</t>
  </si>
  <si>
    <t>передней оси, для легкового автомобиля</t>
  </si>
  <si>
    <t>21.20.24.600.000.00.0796.000000000001</t>
  </si>
  <si>
    <t>Аптечка медицинская</t>
  </si>
  <si>
    <t>транспортная</t>
  </si>
  <si>
    <t>28.13.11.500.000.01.0796.000000000000</t>
  </si>
  <si>
    <t>22.19.30.500.002.08.0796.000000000000</t>
  </si>
  <si>
    <t>29.32.30.650.014.02.0796.000000000001</t>
  </si>
  <si>
    <t>28.13.31.000.112.00.0839.000000000000</t>
  </si>
  <si>
    <t>крыльчатый, тип РК-2, ручной</t>
  </si>
  <si>
    <t>от радиатора к коллектору подводного патрубка, резиновый, автомобильный</t>
  </si>
  <si>
    <t>сцепления, для грузового автомобиля</t>
  </si>
  <si>
    <t>Комплект ремонтный</t>
  </si>
  <si>
    <t>ремкомплект, для насоса</t>
  </si>
  <si>
    <t>29.31.22.350.003.02.0796.000000000001</t>
  </si>
  <si>
    <t>29.32.30.400.001.00.0839.000000000001</t>
  </si>
  <si>
    <t>для грузового автомобиля, с инерционным или комбинированным приводом</t>
  </si>
  <si>
    <t>33.14.11.120.000.00.0777.000000000000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</si>
  <si>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</si>
  <si>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изолирующий, подача воздуха, генерируемого патроном</t>
  </si>
  <si>
    <t>32.99.11.900.015.01.0796.000000000000</t>
  </si>
  <si>
    <t>32.99.11.500.002.00.0839.000000000000</t>
  </si>
  <si>
    <t>Каска</t>
  </si>
  <si>
    <t>пластмассовая, с подшлемником, ГОСТ 12.4.128-83</t>
  </si>
  <si>
    <t>26.30.11.000.000.01.0796.000000000001</t>
  </si>
  <si>
    <t>27.40.21.000.001.00.0796.000000000001</t>
  </si>
  <si>
    <t>21.20.24.600.003.00.0796.000000000000</t>
  </si>
  <si>
    <t>32.50.13.700.009.00.0796.000000000001</t>
  </si>
  <si>
    <t>портативная (носимая), многоканальная</t>
  </si>
  <si>
    <t>медицинская, для оказания первой медицинской</t>
  </si>
  <si>
    <t>Сумка</t>
  </si>
  <si>
    <t>индивидуальный, перевязочный</t>
  </si>
  <si>
    <t>Пакет</t>
  </si>
  <si>
    <t>25.99.12.400.037.00.0796.000000000000</t>
  </si>
  <si>
    <t>25.73.30.650.010.00.0796.000000000000</t>
  </si>
  <si>
    <t>пожарный</t>
  </si>
  <si>
    <t>25.71.14.410.012.00.0796.000000000001</t>
  </si>
  <si>
    <t>из нержавеющей стали, столовая</t>
  </si>
  <si>
    <t>62.09.20.000.015.00.0777.000000000000</t>
  </si>
  <si>
    <t>подготовка резервного специалиста ПЗГС</t>
  </si>
  <si>
    <t xml:space="preserve"> конверты для отправки секрет. пакетов</t>
  </si>
  <si>
    <t>Оказание услуги с даты заключения договора по декабрь  2016 г.</t>
  </si>
  <si>
    <t>Наушник</t>
  </si>
  <si>
    <t>26.40.42.700.005.00.0796.000000000003</t>
  </si>
  <si>
    <t>противошумный, уровень шума 75-85 дБ</t>
  </si>
  <si>
    <t>Оказание услуги с даты заключения договора до 31 декабря 2016 года</t>
  </si>
  <si>
    <t>Повышение квалификации менеджера СМК</t>
  </si>
  <si>
    <t>68.31.16.100.000.00.0777.000000000000</t>
  </si>
  <si>
    <t>Услуги по оценке недвижимого имущества</t>
  </si>
  <si>
    <t>Повышение квалификации работников юридического отдела и корпоративного секретаря</t>
  </si>
  <si>
    <t>Всего по работе</t>
  </si>
  <si>
    <t>Работы по отводу зем.участка (подготовка идентификационных документов)</t>
  </si>
  <si>
    <t>24.34.13.100.000.00.0018.000000000009</t>
  </si>
  <si>
    <t>25.94.11.900.000.01.0796.000000000003</t>
  </si>
  <si>
    <t>Поставка партиями по мере необходимостис даты подписания договора, по декабрь 2016 г.</t>
  </si>
  <si>
    <t>ЭОТТ</t>
  </si>
  <si>
    <t xml:space="preserve">Поставка партиями с даты подписания договора по декабрь 2016 г. </t>
  </si>
  <si>
    <t>95.21.10.000.000.00.0999.000000000000</t>
  </si>
  <si>
    <t>Работы по ремонту бытовых электроприборов</t>
  </si>
  <si>
    <t>для врачи</t>
  </si>
  <si>
    <t>Техническое обслуживание системы IP видеонаблюдения</t>
  </si>
  <si>
    <t>Поставка партиями по мере необходимостис даты подписания договора, до  31.12.2016 г.</t>
  </si>
  <si>
    <t>Техническое обслуживание и ремонт автомашин марки Hyundai</t>
  </si>
  <si>
    <t>Услуги по проведению энергетического аудита</t>
  </si>
  <si>
    <t>Оказание услуги в течение 70 календарных дней с даты подписания договора</t>
  </si>
  <si>
    <t>74.90.20.000.006.00.0777.000000000000</t>
  </si>
  <si>
    <t>В течение 15 календарных дней с даты заключения договора</t>
  </si>
  <si>
    <t>62.09.20.000.007.00.0777.000000000000</t>
  </si>
  <si>
    <t>Абонентская плата за отопление и горячую воду</t>
  </si>
  <si>
    <t>Обработка фискальных данных за кассовый аппарат (услуги телеком)</t>
  </si>
  <si>
    <t>17.29.19.900.002.01.0736.000000000000</t>
  </si>
  <si>
    <t>чековая, бумажная, термолента</t>
  </si>
  <si>
    <t>кассовая лента</t>
  </si>
  <si>
    <t>срок выполнения работ с даты заключения договора по декабря 2016 года</t>
  </si>
  <si>
    <t>Ежегодный медицинский осмотр работников подвергающихся воздействию вредных, опасных и неблагоприятных факторов в поликлинике</t>
  </si>
  <si>
    <t>Фильтроэлементы ЭФК-600-5 H</t>
  </si>
  <si>
    <t>"Утверждаю"</t>
  </si>
  <si>
    <t xml:space="preserve">Председатель Правления </t>
  </si>
  <si>
    <t xml:space="preserve">АО “Международный аэропорт Атырау”  </t>
  </si>
  <si>
    <t>Керей Е.К.______________________</t>
  </si>
  <si>
    <t>Приказом от 12 января 2015 года</t>
  </si>
  <si>
    <t>Изменение в Трудовом Кодексе РК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</si>
  <si>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</si>
  <si>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</si>
  <si>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</si>
  <si>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</si>
  <si>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</si>
  <si>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</si>
  <si>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</si>
  <si>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</si>
  <si>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</si>
  <si>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</si>
  <si>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</si>
  <si>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</si>
  <si>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</si>
  <si>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</si>
  <si>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</si>
  <si>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</si>
  <si>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</si>
  <si>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</si>
  <si>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</si>
  <si>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</si>
  <si>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</si>
  <si>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</si>
  <si>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</si>
  <si>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</si>
  <si>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</si>
  <si>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</si>
  <si>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</si>
  <si>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</si>
  <si>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</si>
  <si>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</si>
  <si>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</si>
  <si>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</si>
  <si>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</si>
  <si>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</si>
  <si>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</si>
  <si>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</si>
  <si>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</si>
  <si>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</si>
  <si>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</si>
  <si>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</si>
  <si>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</si>
  <si>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</si>
  <si>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</si>
  <si>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</si>
  <si>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</si>
  <si>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</si>
  <si>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</si>
  <si>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</si>
  <si>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</si>
  <si>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</si>
  <si>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</si>
  <si>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</si>
  <si>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</si>
  <si>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</si>
  <si>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</si>
  <si>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</si>
  <si>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</si>
  <si>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</si>
  <si>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</si>
  <si>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</si>
  <si>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</si>
  <si>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</si>
  <si>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</si>
  <si>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</si>
  <si>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</si>
  <si>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</si>
  <si>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</si>
  <si>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</si>
  <si>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</si>
  <si>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</si>
  <si>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</si>
  <si>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</si>
  <si>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</si>
  <si>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</si>
  <si>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</si>
  <si>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</si>
  <si>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</si>
  <si>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</si>
  <si>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</si>
  <si>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</si>
  <si>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</si>
  <si>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</si>
  <si>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</si>
  <si>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</si>
  <si>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</si>
  <si>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</si>
  <si>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</si>
  <si>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</si>
  <si>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</si>
  <si>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</si>
  <si>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</si>
  <si>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</si>
  <si>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</si>
  <si>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</si>
  <si>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</si>
  <si>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</si>
  <si>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</si>
  <si>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</si>
  <si>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</si>
  <si>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</si>
  <si>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</si>
  <si>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</si>
  <si>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</si>
  <si>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</si>
  <si>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</si>
  <si>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</si>
  <si>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</si>
  <si>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</si>
  <si>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</si>
  <si>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</si>
  <si>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</si>
  <si>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</si>
  <si>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</si>
  <si>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</si>
  <si>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</si>
  <si>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</si>
  <si>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</si>
  <si>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</si>
  <si>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</si>
  <si>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</si>
  <si>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</si>
  <si>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</si>
  <si>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</si>
  <si>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</si>
  <si>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</si>
  <si>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</si>
  <si>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</si>
  <si>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</si>
  <si>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</si>
  <si>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8 Р</t>
  </si>
  <si>
    <t>111 У</t>
  </si>
  <si>
    <t>План закупок товаров, работ и услуг АО "Международный аэропорт Атырау" на 2016 год.</t>
  </si>
  <si>
    <t>с черенком</t>
  </si>
  <si>
    <t>23 У</t>
  </si>
  <si>
    <t>28.11.33.000.020.00.0796.000000000000</t>
  </si>
  <si>
    <t>уплотнительное, для газоперекачивающего агрегата, диаметр 129,5 мм, толщина 5,3 мм</t>
  </si>
  <si>
    <t>28.11.42.900.028.01.0796.000000000000</t>
  </si>
  <si>
    <t>Сальник</t>
  </si>
  <si>
    <t>для дизельного двигателя</t>
  </si>
  <si>
    <t>29.32.30.630.005.02.0796.000000000000</t>
  </si>
  <si>
    <t>для грузового автомобиля, с тройником</t>
  </si>
  <si>
    <t>29.32.30.990.032.01.0796.000000000000</t>
  </si>
  <si>
    <t>Ролик</t>
  </si>
  <si>
    <t>для легкового автомобиля, натяжной</t>
  </si>
  <si>
    <t xml:space="preserve">Натяжное устройство 236-1307 155 </t>
  </si>
  <si>
    <t>Рукав высокого давления г.36 дл. 0,81 м</t>
  </si>
  <si>
    <t>сальник 50х70</t>
  </si>
  <si>
    <t>28.29.12.900.001.06.0796.000000000004</t>
  </si>
  <si>
    <t>для фильтрации жидкостей, мешочный, тонкость фильтрации 16-25 мкм</t>
  </si>
  <si>
    <t>Элемент фильтр 7405-1109560</t>
  </si>
  <si>
    <t>Сменный элемент топл. Ф-ра (МАН) ЕВРО-2 420 PL</t>
  </si>
  <si>
    <t>Фильтр топливный 740-1117040-01/01А Ливны</t>
  </si>
  <si>
    <t>Фильтр масляный 840 (кострома)</t>
  </si>
  <si>
    <t>Фильтр маслян. Евро (ниточн.) 7405 1017040-02 седан</t>
  </si>
  <si>
    <t>Полноцветная лента Zebra 800017-240 не менее 200 кадров</t>
  </si>
  <si>
    <t>январьфевраль</t>
  </si>
  <si>
    <t xml:space="preserve">проведение технического обслуживания и ремонта приборов и установок  генерирующих ионизирующее излучение </t>
  </si>
  <si>
    <t>19.20.21.530.000.00.0112.000000000001</t>
  </si>
  <si>
    <t>9 Р</t>
  </si>
  <si>
    <t>Поставка партиями по мере необходимости с даты подписания договора, по декабрь 2016 г.</t>
  </si>
  <si>
    <t>Карточки для пропусков размер 85х55 мм,толщина - 0,76 мм, цвет-белый</t>
  </si>
  <si>
    <t>ОВХ</t>
  </si>
  <si>
    <t>25.73.30.550.001.00.0796.000000000003</t>
  </si>
  <si>
    <t>универсальная, остроносая, деревянная рукоятка</t>
  </si>
  <si>
    <t>Услуги по поверке лабораторного оборудования и средств измерения</t>
  </si>
  <si>
    <t>август-сентябрь</t>
  </si>
  <si>
    <t xml:space="preserve">Исп.: </t>
  </si>
  <si>
    <t xml:space="preserve">Отдел закупок и снабжения </t>
  </si>
  <si>
    <t>Тел.:</t>
  </si>
  <si>
    <t>8 (7122) 764550</t>
  </si>
  <si>
    <t>Противообледенительная жидкость  тип 4 , изумрудно-зеленого цвета от прозрачного до слегка мутного без механических примесей,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</si>
  <si>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до слабо-желтого цвета, имеющая запах типичный для гликоля, полностью растворима в воде. Легка в применении с уже существующим оборудованием </t>
  </si>
  <si>
    <t>исключено</t>
  </si>
  <si>
    <t>337-1 Т</t>
  </si>
  <si>
    <t>19,20,21</t>
  </si>
  <si>
    <t>491 Т</t>
  </si>
  <si>
    <t>28.13.32.000.097.02.0796.000000000000</t>
  </si>
  <si>
    <t>для компрессора</t>
  </si>
  <si>
    <t>346-1 Т</t>
  </si>
  <si>
    <t>348-1 Т</t>
  </si>
  <si>
    <t>445-1 Т</t>
  </si>
  <si>
    <t>6,7,11,18,19,20,21</t>
  </si>
  <si>
    <t>455-1 Т</t>
  </si>
  <si>
    <t>457-1 Т</t>
  </si>
  <si>
    <t xml:space="preserve">Стартер для автомашины КРАЗ, 2501.3708-40 45 7375 1942 </t>
  </si>
  <si>
    <t>ремень 887</t>
  </si>
  <si>
    <t>492 Т</t>
  </si>
  <si>
    <t>493 Т</t>
  </si>
  <si>
    <t>ремень 937</t>
  </si>
  <si>
    <t>ремень 987</t>
  </si>
  <si>
    <t>ремень 850 Т</t>
  </si>
  <si>
    <t>18,19,20,21</t>
  </si>
  <si>
    <t>Фильтр маслянный сетка С Маз 236-1012023-А</t>
  </si>
  <si>
    <t>6,18,19,20,21</t>
  </si>
  <si>
    <t>Ремень 1703 Евро Камаз 740.20-1307170-К</t>
  </si>
  <si>
    <t>6,7,11,19,20,21</t>
  </si>
  <si>
    <t>28.13.11.700.002.00.0796.000000000002</t>
  </si>
  <si>
    <t>Насос водяной</t>
  </si>
  <si>
    <t>494 Т</t>
  </si>
  <si>
    <t>Насос водяной 236-1301010-АЗ</t>
  </si>
  <si>
    <t>3-1 Р</t>
  </si>
  <si>
    <t>64-1 У</t>
  </si>
  <si>
    <t>117-1 Т</t>
  </si>
  <si>
    <t>32.99.59.900.084.00.0796.000000000013</t>
  </si>
  <si>
    <t>полипропиленовый, ширина 48 мм, канцелярский</t>
  </si>
  <si>
    <t>Упаковочный скотч,  ширина ленты 48 мм, длина намотки не менее 180 м,  коричневый</t>
  </si>
  <si>
    <t>3,5,6</t>
  </si>
  <si>
    <t>112 У</t>
  </si>
  <si>
    <t>Услуги по ппроведению лабораторного замера физичесских факторов в административных помещениях</t>
  </si>
  <si>
    <t xml:space="preserve">Стартер ПД-23 42.3708000 </t>
  </si>
  <si>
    <t>9-1 У</t>
  </si>
  <si>
    <t>7,20,21</t>
  </si>
  <si>
    <t>345-1 Т</t>
  </si>
  <si>
    <t>6,7,11</t>
  </si>
  <si>
    <t xml:space="preserve">Стартер для автомашины Газель, Уаз. ПД-23 42.3708000 </t>
  </si>
  <si>
    <t>27.12.22.900.001.00.0796.000000000015</t>
  </si>
  <si>
    <t>автоматический, тип Э, однополюсный с нейтралью, с тепловым размыкателем</t>
  </si>
  <si>
    <t>495 Т</t>
  </si>
  <si>
    <t>611-36025 Автоматический выключатель, 3VTB-1 B25 Автомат 1Р 25А 3 КА В-С</t>
  </si>
  <si>
    <t>496 Т</t>
  </si>
  <si>
    <t>611-36032  3VTB-1 B32 Автомат 1Р 32А 3 КА В</t>
  </si>
  <si>
    <t>497 Т</t>
  </si>
  <si>
    <t>611-36040 3VTB-1 B40 Автомат 1Р 40А 3 КА В</t>
  </si>
  <si>
    <t>13-1 У</t>
  </si>
  <si>
    <t>исклчено</t>
  </si>
  <si>
    <t>Приказом от 20 января 2016 года</t>
  </si>
  <si>
    <t>Приказом от 28 января 2016 года</t>
  </si>
  <si>
    <t>342-1 Т</t>
  </si>
  <si>
    <t>7,11,19,20,21</t>
  </si>
  <si>
    <t>498 Т</t>
  </si>
  <si>
    <t>В течение 10 календарных дней с даты заключения договора</t>
  </si>
  <si>
    <t>43.29.19.335.002.00.0999.000000000000</t>
  </si>
  <si>
    <t>Работы по установке/нанесению знаков/стендов/табличек/надписей и аналогичных изделий информационного/предупредительного/эвакуционного и другого назначения</t>
  </si>
  <si>
    <t>срок выполнения работ в течение 30 календарных дней с даты подписания договора</t>
  </si>
  <si>
    <t>Реставрация лайтбокса</t>
  </si>
  <si>
    <t>10 Р</t>
  </si>
  <si>
    <t>499 Т</t>
  </si>
  <si>
    <t>29.10.12.000.000.00.0796.000000000218</t>
  </si>
  <si>
    <t>Двигатель</t>
  </si>
  <si>
    <t>внутреннего сгорания, карбюраторный, рабочий объем цилиндров более 3000 см3, но не более 4000 см3, мощность более 145 л.с., но не более 165 л.с, 8 цилиндров, расположение цилиндров V-образное</t>
  </si>
  <si>
    <t>Модель и тип ЗМЗ 5234.10</t>
  </si>
  <si>
    <t>поставка в течение 30 календарных дней с даты заключения договора</t>
  </si>
  <si>
    <t>17-1 У</t>
  </si>
  <si>
    <t>269-1 Т</t>
  </si>
  <si>
    <t>500 Т</t>
  </si>
  <si>
    <t>113 У</t>
  </si>
  <si>
    <t>Обучение по курсу внутренний аудитор Системы экологического Менеджмента ISO 14001:2015</t>
  </si>
  <si>
    <t>109-1 У</t>
  </si>
  <si>
    <t>69.20.10.000.000.00.0777.000000000000</t>
  </si>
  <si>
    <t>Услуги консультационные по вопросам аудита</t>
  </si>
  <si>
    <r>
      <t xml:space="preserve">услуги по проведению </t>
    </r>
    <r>
      <rPr>
        <sz val="12"/>
        <color indexed="8"/>
        <rFont val="Times New Roman"/>
        <family val="1"/>
      </rPr>
      <t>аудита на предмет соответствия требованиям ИКАО по вопросам, создаваемой птицами, опасности и методам ее снижения</t>
    </r>
  </si>
  <si>
    <t>3,4,5,6</t>
  </si>
  <si>
    <t>Приказом от 09 февраля 2016 года</t>
  </si>
  <si>
    <t>Приказом от 11 февраля 2016 года</t>
  </si>
  <si>
    <t>И.о. начальника отдела Жуматаева Н.М.</t>
  </si>
  <si>
    <t>22.19.30.500.000.02.0006.000000000002</t>
  </si>
  <si>
    <t>резиновый, высокого давления, армированный, наружный диаметр 51 мм</t>
  </si>
  <si>
    <t xml:space="preserve"> 006</t>
  </si>
  <si>
    <t>22.19.30.300.001.00.0006.000000000005</t>
  </si>
  <si>
    <t>резиновый, высокого давления, неармированный, наружный диаметр 38 мм</t>
  </si>
  <si>
    <t>244-1 Т</t>
  </si>
  <si>
    <t xml:space="preserve"> Поставка в течение 20 календарных дней с даты подписания договора</t>
  </si>
  <si>
    <t>245-1 Т</t>
  </si>
  <si>
    <t>246-1 Т</t>
  </si>
  <si>
    <t>247-1 Т</t>
  </si>
  <si>
    <t>251-1 Т</t>
  </si>
  <si>
    <t>501 Т</t>
  </si>
  <si>
    <t>Прокладка головки блока для двигателя ПГБ - 238 1003210</t>
  </si>
  <si>
    <t>Поставка партиями по мере необходимостис даты подписания договора, до  31.03.2016 г.</t>
  </si>
  <si>
    <t>502 Т</t>
  </si>
  <si>
    <t>25.99.29.490.049.00.0796.000000000000</t>
  </si>
  <si>
    <t>Кронштейн</t>
  </si>
  <si>
    <t>У-1</t>
  </si>
  <si>
    <t>Европодвес</t>
  </si>
  <si>
    <t>503 Т</t>
  </si>
  <si>
    <t>25.94.13.900.004.00.0796.000000000000</t>
  </si>
  <si>
    <t>Дюбель-гвоздь</t>
  </si>
  <si>
    <t>с резьбой</t>
  </si>
  <si>
    <t>Дюбель-шуруп гвоздевой с витом д.6х40 мм</t>
  </si>
  <si>
    <t>504 Т</t>
  </si>
  <si>
    <t>505 Т</t>
  </si>
  <si>
    <t>25.94.11.900.000.01.0796.000000000000</t>
  </si>
  <si>
    <t>506 Т</t>
  </si>
  <si>
    <t>25.73.40.390.000.01.0796.000000000068</t>
  </si>
  <si>
    <t>Сверло</t>
  </si>
  <si>
    <t>спиральное, с цилиндрическим хвостовиком, диаметр 6,0 мм</t>
  </si>
  <si>
    <t>25.71.11.390.000.00.0796.000000000001</t>
  </si>
  <si>
    <t>Нож</t>
  </si>
  <si>
    <t>складной</t>
  </si>
  <si>
    <t>Нож строительный 18 мм складной</t>
  </si>
  <si>
    <t>507 Т</t>
  </si>
  <si>
    <t>509 Т</t>
  </si>
  <si>
    <t>23.32.12.700.000.01.0796.000000000000</t>
  </si>
  <si>
    <t>Планка</t>
  </si>
  <si>
    <t>стыковочная, к сайдингу, сложная</t>
  </si>
  <si>
    <t>Планка порожная 30х1800</t>
  </si>
  <si>
    <t>510 Т</t>
  </si>
  <si>
    <t>27.40.25.300.001.01.0796.000000000000</t>
  </si>
  <si>
    <t>Светильник</t>
  </si>
  <si>
    <t>общего освещения, подвесной</t>
  </si>
  <si>
    <t>511 Т</t>
  </si>
  <si>
    <t>27.32.13.700.000.00.0006.000000000280</t>
  </si>
  <si>
    <t>марка ВВГнг-LS , 3*1,5  мм2</t>
  </si>
  <si>
    <t>шуруп для Г/К, крупная резьба, по дереву 3,5×35</t>
  </si>
  <si>
    <t>шуруп для Г/К, крупная резьба, по дереву3,5×40</t>
  </si>
  <si>
    <t>Бур (сверло) по армир. Бетону, д. 6х100х160</t>
  </si>
  <si>
    <t>Розетки сдвоенные евростандарт 310-36150</t>
  </si>
  <si>
    <t>Светильник растровый Megalux electr 4x18 S/A 600*600</t>
  </si>
  <si>
    <t>18,20,21</t>
  </si>
  <si>
    <t>508 Т</t>
  </si>
  <si>
    <t>322-1 Т</t>
  </si>
  <si>
    <t>27.20.11.900.003.00.0796.000000000001</t>
  </si>
  <si>
    <t>3,16,17</t>
  </si>
  <si>
    <t>319-1 Т</t>
  </si>
  <si>
    <t>Услуги по аренде парковочных мест в автомобильном паркинге</t>
  </si>
  <si>
    <t xml:space="preserve">Оказание услуги с 02.02.2016 г. по 01.03.2016 г. </t>
  </si>
  <si>
    <t>114 У</t>
  </si>
  <si>
    <t>25-1 У</t>
  </si>
  <si>
    <t>11,20,21</t>
  </si>
  <si>
    <t>4-1 Т</t>
  </si>
  <si>
    <t>33-1 Т</t>
  </si>
  <si>
    <t>март,апрель</t>
  </si>
  <si>
    <t>35-1 Т</t>
  </si>
  <si>
    <t>36-1 Т</t>
  </si>
  <si>
    <t>37-1 Т</t>
  </si>
  <si>
    <t>512 Т</t>
  </si>
  <si>
    <t>Фонарь электрический с комплектом батарей</t>
  </si>
  <si>
    <t>513 Т</t>
  </si>
  <si>
    <t>Фонарь электрический карманный с комплектом батарей</t>
  </si>
  <si>
    <t>Поставка в течение 15 календарных дней с даты подписания договора</t>
  </si>
  <si>
    <t>514 Т</t>
  </si>
  <si>
    <t>Нож туристический складной (нож-пила)</t>
  </si>
  <si>
    <t>90-1 У</t>
  </si>
  <si>
    <t>7,14,20,21</t>
  </si>
  <si>
    <t>86-1У</t>
  </si>
  <si>
    <t>Asia Freight</t>
  </si>
  <si>
    <t>115 У</t>
  </si>
  <si>
    <t>6-1Р</t>
  </si>
  <si>
    <t>515 Т</t>
  </si>
  <si>
    <t>28.13.11.700.002.00.0796.000000000001</t>
  </si>
  <si>
    <t>для легкового автомобиля</t>
  </si>
  <si>
    <t>Помпа 421 Дв "УМЗ-421-1307100"</t>
  </si>
  <si>
    <t>516 Т</t>
  </si>
  <si>
    <t xml:space="preserve">29.32.30.650.014.01.0796.000000000000 </t>
  </si>
  <si>
    <t xml:space="preserve">выключения сцепления, для легкового
автомобиля
</t>
  </si>
  <si>
    <t>517 Т</t>
  </si>
  <si>
    <t>518 Т</t>
  </si>
  <si>
    <t>выжимной подшипник для Газель 3302-3414052-11</t>
  </si>
  <si>
    <t>29.32.30.670.008.00.0796.000000000000</t>
  </si>
  <si>
    <t>29.32.30.670.008.00.0796.000000000003</t>
  </si>
  <si>
    <t>Тяга</t>
  </si>
  <si>
    <t>рулевая, для легкового автомобиля, продольная</t>
  </si>
  <si>
    <t>рулевая, для легкового автомобиля, поперечная</t>
  </si>
  <si>
    <t>89-1 У</t>
  </si>
  <si>
    <t>68.20.12.970.001.00.0777.000000000000</t>
  </si>
  <si>
    <t>Приказом от 02 марта 2016 года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</si>
</sst>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  <numFmt numFmtId="204" formatCode="#,##0.0000"/>
    <numFmt numFmtId="205" formatCode="#,##0.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59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color indexed="63"/>
      <name val="Arial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2" tint="-0.8999800086021423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14"/>
      <color rgb="FF333333"/>
      <name val="Arial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6" fillId="0" borderId="0">
      <alignment/>
      <protection/>
    </xf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6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536" applyNumberFormat="1" applyFont="1" applyFill="1" applyBorder="1" applyAlignment="1">
      <alignment horizontal="center" vertical="top" wrapText="1"/>
      <protection/>
    </xf>
    <xf numFmtId="0" fontId="2" fillId="0" borderId="11" xfId="533" applyFont="1" applyFill="1" applyBorder="1" applyAlignment="1">
      <alignment horizontal="center" vertical="top" wrapText="1"/>
      <protection/>
    </xf>
    <xf numFmtId="0" fontId="2" fillId="0" borderId="11" xfId="76" applyFont="1" applyFill="1" applyBorder="1" applyAlignment="1">
      <alignment horizontal="center" vertical="top" wrapText="1"/>
      <protection/>
    </xf>
    <xf numFmtId="2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4" applyFont="1" applyFill="1" applyBorder="1" applyAlignment="1">
      <alignment horizontal="center" vertical="top" wrapText="1"/>
      <protection/>
    </xf>
    <xf numFmtId="0" fontId="2" fillId="0" borderId="11" xfId="535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533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0" borderId="11" xfId="536" applyNumberFormat="1" applyFont="1" applyFill="1" applyBorder="1" applyAlignment="1">
      <alignment horizontal="center" vertical="top" wrapText="1"/>
      <protection/>
    </xf>
    <xf numFmtId="3" fontId="2" fillId="0" borderId="11" xfId="536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536" applyFont="1" applyFill="1" applyBorder="1" applyAlignment="1">
      <alignment horizontal="center" vertical="top" wrapText="1"/>
      <protection/>
    </xf>
    <xf numFmtId="0" fontId="2" fillId="0" borderId="11" xfId="149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182" fontId="2" fillId="0" borderId="11" xfId="604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/>
    </xf>
    <xf numFmtId="182" fontId="2" fillId="0" borderId="11" xfId="604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182" fontId="2" fillId="0" borderId="11" xfId="0" applyNumberFormat="1" applyFont="1" applyFill="1" applyBorder="1" applyAlignment="1">
      <alignment horizontal="center" vertical="top" wrapText="1"/>
    </xf>
    <xf numFmtId="3" fontId="61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1" xfId="604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3" fontId="2" fillId="0" borderId="11" xfId="536" applyNumberFormat="1" applyFont="1" applyFill="1" applyBorder="1" applyAlignment="1">
      <alignment horizontal="center" vertical="top"/>
      <protection/>
    </xf>
    <xf numFmtId="1" fontId="2" fillId="0" borderId="11" xfId="536" applyNumberFormat="1" applyFont="1" applyFill="1" applyBorder="1" applyAlignment="1">
      <alignment horizontal="center" vertical="top"/>
      <protection/>
    </xf>
    <xf numFmtId="49" fontId="2" fillId="0" borderId="11" xfId="536" applyNumberFormat="1" applyFont="1" applyFill="1" applyBorder="1" applyAlignment="1">
      <alignment horizontal="center" vertical="top"/>
      <protection/>
    </xf>
    <xf numFmtId="0" fontId="2" fillId="0" borderId="11" xfId="536" applyFont="1" applyFill="1" applyBorder="1" applyAlignment="1">
      <alignment horizontal="center" vertical="top"/>
      <protection/>
    </xf>
    <xf numFmtId="0" fontId="10" fillId="0" borderId="11" xfId="0" applyFont="1" applyFill="1" applyBorder="1" applyAlignment="1">
      <alignment/>
    </xf>
    <xf numFmtId="0" fontId="2" fillId="0" borderId="0" xfId="536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/>
    </xf>
    <xf numFmtId="182" fontId="2" fillId="0" borderId="0" xfId="604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3" fontId="2" fillId="0" borderId="11" xfId="604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62" fillId="0" borderId="11" xfId="536" applyFont="1" applyFill="1" applyBorder="1" applyAlignment="1">
      <alignment horizontal="center" vertical="top" wrapText="1"/>
      <protection/>
    </xf>
    <xf numFmtId="49" fontId="62" fillId="0" borderId="11" xfId="0" applyNumberFormat="1" applyFont="1" applyFill="1" applyBorder="1" applyAlignment="1">
      <alignment horizontal="center" vertical="top" wrapText="1"/>
    </xf>
    <xf numFmtId="9" fontId="2" fillId="0" borderId="11" xfId="76" applyNumberFormat="1" applyFont="1" applyFill="1" applyBorder="1" applyAlignment="1">
      <alignment horizontal="center" vertical="top" wrapText="1"/>
      <protection/>
    </xf>
    <xf numFmtId="0" fontId="62" fillId="0" borderId="11" xfId="0" applyFont="1" applyFill="1" applyBorder="1" applyAlignment="1">
      <alignment horizontal="center" vertical="top" wrapText="1"/>
    </xf>
    <xf numFmtId="3" fontId="62" fillId="0" borderId="11" xfId="536" applyNumberFormat="1" applyFont="1" applyFill="1" applyBorder="1" applyAlignment="1">
      <alignment horizontal="center" vertical="top" wrapText="1"/>
      <protection/>
    </xf>
    <xf numFmtId="3" fontId="62" fillId="0" borderId="11" xfId="0" applyNumberFormat="1" applyFont="1" applyFill="1" applyBorder="1" applyAlignment="1">
      <alignment horizontal="center" vertical="top" wrapText="1"/>
    </xf>
    <xf numFmtId="0" fontId="2" fillId="0" borderId="11" xfId="537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49" fontId="2" fillId="0" borderId="11" xfId="534" applyNumberFormat="1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 applyProtection="1">
      <alignment horizontal="center" vertical="top" wrapText="1"/>
      <protection/>
    </xf>
    <xf numFmtId="0" fontId="9" fillId="0" borderId="11" xfId="534" applyFont="1" applyFill="1" applyBorder="1" applyAlignment="1">
      <alignment horizontal="center" vertical="top" wrapText="1"/>
      <protection/>
    </xf>
    <xf numFmtId="3" fontId="2" fillId="0" borderId="11" xfId="604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3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83" fontId="2" fillId="0" borderId="11" xfId="76" applyNumberFormat="1" applyFont="1" applyFill="1" applyBorder="1" applyAlignment="1">
      <alignment horizontal="center" vertical="top" wrapText="1"/>
      <protection/>
    </xf>
    <xf numFmtId="49" fontId="2" fillId="0" borderId="11" xfId="401" applyNumberFormat="1" applyFont="1" applyFill="1" applyBorder="1" applyAlignment="1" applyProtection="1">
      <alignment horizontal="center" vertical="top" wrapText="1"/>
      <protection/>
    </xf>
    <xf numFmtId="0" fontId="2" fillId="0" borderId="11" xfId="401" applyFont="1" applyFill="1" applyBorder="1" applyAlignment="1">
      <alignment horizontal="center" vertical="top" wrapText="1"/>
      <protection/>
    </xf>
    <xf numFmtId="0" fontId="2" fillId="0" borderId="11" xfId="401" applyFont="1" applyFill="1" applyBorder="1" applyAlignment="1" applyProtection="1">
      <alignment horizontal="center" vertical="top" wrapText="1"/>
      <protection/>
    </xf>
    <xf numFmtId="0" fontId="2" fillId="0" borderId="10" xfId="536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64" fillId="0" borderId="0" xfId="0" applyFont="1" applyFill="1" applyAlignment="1">
      <alignment/>
    </xf>
    <xf numFmtId="49" fontId="2" fillId="0" borderId="11" xfId="535" applyNumberFormat="1" applyFont="1" applyFill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1" xfId="75" applyFont="1" applyFill="1" applyBorder="1" applyAlignment="1">
      <alignment horizontal="center" vertical="top" wrapText="1"/>
      <protection/>
    </xf>
    <xf numFmtId="0" fontId="2" fillId="0" borderId="11" xfId="414" applyFont="1" applyFill="1" applyBorder="1" applyAlignment="1">
      <alignment horizontal="center" vertical="top" wrapText="1"/>
      <protection/>
    </xf>
    <xf numFmtId="0" fontId="63" fillId="0" borderId="11" xfId="0" applyFont="1" applyFill="1" applyBorder="1" applyAlignment="1">
      <alignment vertical="top" wrapText="1"/>
    </xf>
    <xf numFmtId="3" fontId="63" fillId="0" borderId="11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3" fontId="63" fillId="0" borderId="11" xfId="0" applyNumberFormat="1" applyFont="1" applyFill="1" applyBorder="1" applyAlignment="1">
      <alignment horizontal="center" vertical="top" wrapText="1"/>
    </xf>
    <xf numFmtId="3" fontId="63" fillId="0" borderId="11" xfId="604" applyNumberFormat="1" applyFont="1" applyFill="1" applyBorder="1" applyAlignment="1">
      <alignment horizontal="center" vertical="top"/>
    </xf>
    <xf numFmtId="0" fontId="65" fillId="0" borderId="11" xfId="536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63" fillId="0" borderId="0" xfId="0" applyFont="1" applyFill="1" applyAlignment="1">
      <alignment/>
    </xf>
    <xf numFmtId="0" fontId="10" fillId="0" borderId="0" xfId="0" applyFont="1" applyFill="1" applyAlignment="1">
      <alignment/>
    </xf>
    <xf numFmtId="182" fontId="63" fillId="0" borderId="11" xfId="604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wrapText="1"/>
    </xf>
    <xf numFmtId="3" fontId="63" fillId="0" borderId="11" xfId="536" applyNumberFormat="1" applyFont="1" applyFill="1" applyBorder="1" applyAlignment="1">
      <alignment horizontal="center" vertical="top"/>
      <protection/>
    </xf>
    <xf numFmtId="49" fontId="63" fillId="0" borderId="11" xfId="0" applyNumberFormat="1" applyFont="1" applyFill="1" applyBorder="1" applyAlignment="1">
      <alignment horizontal="center" vertical="top"/>
    </xf>
    <xf numFmtId="0" fontId="2" fillId="0" borderId="11" xfId="379" applyNumberFormat="1" applyFont="1" applyFill="1" applyBorder="1" applyAlignment="1">
      <alignment horizontal="center" vertical="top" wrapText="1"/>
      <protection/>
    </xf>
    <xf numFmtId="3" fontId="2" fillId="0" borderId="11" xfId="379" applyNumberFormat="1" applyFont="1" applyFill="1" applyBorder="1" applyAlignment="1">
      <alignment horizontal="center" vertical="top" wrapText="1"/>
      <protection/>
    </xf>
    <xf numFmtId="49" fontId="2" fillId="0" borderId="11" xfId="379" applyNumberFormat="1" applyFont="1" applyFill="1" applyBorder="1" applyAlignment="1">
      <alignment horizontal="center" vertical="top" wrapText="1"/>
      <protection/>
    </xf>
    <xf numFmtId="0" fontId="9" fillId="0" borderId="11" xfId="379" applyFont="1" applyFill="1" applyBorder="1" applyAlignment="1" applyProtection="1">
      <alignment horizontal="center" vertical="top" wrapText="1"/>
      <protection/>
    </xf>
    <xf numFmtId="0" fontId="2" fillId="0" borderId="11" xfId="379" applyFont="1" applyFill="1" applyBorder="1" applyAlignment="1">
      <alignment horizontal="center" vertical="top" wrapText="1"/>
      <protection/>
    </xf>
    <xf numFmtId="0" fontId="10" fillId="0" borderId="0" xfId="0" applyFont="1" applyFill="1" applyAlignment="1">
      <alignment/>
    </xf>
    <xf numFmtId="0" fontId="63" fillId="0" borderId="11" xfId="0" applyFont="1" applyFill="1" applyBorder="1" applyAlignment="1">
      <alignment horizontal="center" vertical="top" wrapText="1"/>
    </xf>
    <xf numFmtId="0" fontId="63" fillId="0" borderId="11" xfId="536" applyFont="1" applyFill="1" applyBorder="1" applyAlignment="1">
      <alignment horizontal="center" vertical="top" wrapText="1"/>
      <protection/>
    </xf>
    <xf numFmtId="3" fontId="63" fillId="0" borderId="11" xfId="536" applyNumberFormat="1" applyFont="1" applyFill="1" applyBorder="1" applyAlignment="1">
      <alignment horizontal="center" vertical="top" wrapText="1"/>
      <protection/>
    </xf>
    <xf numFmtId="49" fontId="63" fillId="0" borderId="11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top"/>
    </xf>
    <xf numFmtId="0" fontId="10" fillId="0" borderId="11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/>
    </xf>
    <xf numFmtId="0" fontId="63" fillId="0" borderId="0" xfId="0" applyFont="1" applyFill="1" applyAlignment="1">
      <alignment vertical="top" wrapText="1"/>
    </xf>
    <xf numFmtId="0" fontId="63" fillId="0" borderId="11" xfId="534" applyFont="1" applyFill="1" applyBorder="1" applyAlignment="1">
      <alignment horizontal="center" vertical="top" wrapText="1"/>
      <protection/>
    </xf>
    <xf numFmtId="0" fontId="63" fillId="0" borderId="11" xfId="0" applyNumberFormat="1" applyFont="1" applyFill="1" applyBorder="1" applyAlignment="1">
      <alignment horizontal="center" vertical="top" wrapText="1"/>
    </xf>
    <xf numFmtId="0" fontId="63" fillId="0" borderId="12" xfId="536" applyFont="1" applyFill="1" applyBorder="1" applyAlignment="1">
      <alignment horizontal="center" vertical="top" wrapText="1"/>
      <protection/>
    </xf>
    <xf numFmtId="0" fontId="63" fillId="0" borderId="15" xfId="536" applyFont="1" applyFill="1" applyBorder="1" applyAlignment="1">
      <alignment horizontal="center" vertical="top" wrapText="1"/>
      <protection/>
    </xf>
    <xf numFmtId="49" fontId="63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6" applyFont="1" applyFill="1" applyBorder="1" applyAlignment="1">
      <alignment horizontal="left" vertical="top" wrapText="1"/>
      <protection/>
    </xf>
    <xf numFmtId="0" fontId="2" fillId="0" borderId="11" xfId="534" applyFont="1" applyFill="1" applyBorder="1" applyAlignment="1">
      <alignment horizontal="left" vertical="top" wrapText="1"/>
      <protection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76" applyFont="1" applyFill="1" applyBorder="1" applyAlignment="1">
      <alignment horizontal="left" vertical="top" wrapText="1"/>
      <protection/>
    </xf>
    <xf numFmtId="1" fontId="2" fillId="0" borderId="10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/>
    </xf>
    <xf numFmtId="3" fontId="2" fillId="0" borderId="10" xfId="536" applyNumberFormat="1" applyFont="1" applyFill="1" applyBorder="1" applyAlignment="1">
      <alignment horizontal="center" vertical="top"/>
      <protection/>
    </xf>
    <xf numFmtId="3" fontId="2" fillId="0" borderId="11" xfId="401" applyNumberFormat="1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66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top"/>
    </xf>
    <xf numFmtId="3" fontId="2" fillId="0" borderId="0" xfId="76" applyNumberFormat="1" applyFont="1" applyFill="1" applyBorder="1" applyAlignment="1">
      <alignment vertical="top" wrapText="1"/>
      <protection/>
    </xf>
    <xf numFmtId="3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197" fontId="2" fillId="0" borderId="11" xfId="379" applyNumberFormat="1" applyFont="1" applyFill="1" applyBorder="1" applyAlignment="1">
      <alignment horizontal="center" vertical="top" wrapText="1"/>
      <protection/>
    </xf>
    <xf numFmtId="3" fontId="2" fillId="0" borderId="11" xfId="552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1" xfId="76" applyNumberFormat="1" applyFont="1" applyFill="1" applyBorder="1" applyAlignment="1">
      <alignment horizontal="center" vertical="top" wrapText="1"/>
      <protection/>
    </xf>
    <xf numFmtId="0" fontId="63" fillId="0" borderId="11" xfId="379" applyFont="1" applyFill="1" applyBorder="1" applyAlignment="1">
      <alignment horizontal="center" vertical="top" wrapText="1"/>
      <protection/>
    </xf>
    <xf numFmtId="49" fontId="63" fillId="0" borderId="11" xfId="379" applyNumberFormat="1" applyFont="1" applyFill="1" applyBorder="1" applyAlignment="1">
      <alignment horizontal="center" vertical="top" wrapText="1"/>
      <protection/>
    </xf>
    <xf numFmtId="3" fontId="63" fillId="0" borderId="11" xfId="379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3" fontId="2" fillId="0" borderId="10" xfId="536" applyNumberFormat="1" applyFont="1" applyFill="1" applyBorder="1" applyAlignment="1">
      <alignment horizontal="center" vertical="top" wrapText="1"/>
      <protection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197" fontId="2" fillId="0" borderId="11" xfId="0" applyNumberFormat="1" applyFont="1" applyFill="1" applyBorder="1" applyAlignment="1">
      <alignment horizontal="center" vertical="top" wrapText="1"/>
    </xf>
    <xf numFmtId="197" fontId="2" fillId="0" borderId="11" xfId="536" applyNumberFormat="1" applyFont="1" applyFill="1" applyBorder="1" applyAlignment="1">
      <alignment horizontal="center" vertical="top" wrapText="1"/>
      <protection/>
    </xf>
    <xf numFmtId="0" fontId="6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67" fillId="0" borderId="11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0" fontId="9" fillId="0" borderId="11" xfId="536" applyFont="1" applyFill="1" applyBorder="1" applyAlignment="1">
      <alignment horizontal="center" vertical="top" wrapText="1"/>
      <protection/>
    </xf>
    <xf numFmtId="1" fontId="2" fillId="0" borderId="0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 wrapText="1"/>
    </xf>
    <xf numFmtId="0" fontId="67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13" fillId="0" borderId="11" xfId="536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top" wrapText="1"/>
    </xf>
    <xf numFmtId="3" fontId="9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76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</cellXfs>
  <cellStyles count="596">
    <cellStyle name="Normal" xfId="0"/>
    <cellStyle name="_Расчетная потребность на 01.01.08" xfId="15"/>
    <cellStyle name="_Расчетная потребность на 01.01.09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" xfId="379"/>
    <cellStyle name="Обычный 5 10" xfId="380"/>
    <cellStyle name="Обычный 5 11" xfId="381"/>
    <cellStyle name="Обычный 5 12" xfId="382"/>
    <cellStyle name="Обычный 5 13" xfId="383"/>
    <cellStyle name="Обычный 5 14" xfId="384"/>
    <cellStyle name="Обычный 5 15" xfId="385"/>
    <cellStyle name="Обычный 5 16" xfId="386"/>
    <cellStyle name="Обычный 5 17" xfId="387"/>
    <cellStyle name="Обычный 5 18" xfId="388"/>
    <cellStyle name="Обычный 5 19" xfId="389"/>
    <cellStyle name="Обычный 5 2" xfId="390"/>
    <cellStyle name="Обычный 5 20" xfId="391"/>
    <cellStyle name="Обычный 5 21" xfId="392"/>
    <cellStyle name="Обычный 5 22" xfId="393"/>
    <cellStyle name="Обычный 5 3" xfId="394"/>
    <cellStyle name="Обычный 5 4" xfId="395"/>
    <cellStyle name="Обычный 5 5" xfId="396"/>
    <cellStyle name="Обычный 5 6" xfId="397"/>
    <cellStyle name="Обычный 5 7" xfId="398"/>
    <cellStyle name="Обычный 5 8" xfId="399"/>
    <cellStyle name="Обычный 5 9" xfId="400"/>
    <cellStyle name="Обычный 51" xfId="401"/>
    <cellStyle name="Обычный 51 10" xfId="402"/>
    <cellStyle name="Обычный 51 11" xfId="403"/>
    <cellStyle name="Обычный 51 12" xfId="404"/>
    <cellStyle name="Обычный 51 13" xfId="405"/>
    <cellStyle name="Обычный 51 2" xfId="406"/>
    <cellStyle name="Обычный 51 3" xfId="407"/>
    <cellStyle name="Обычный 51 4" xfId="408"/>
    <cellStyle name="Обычный 51 5" xfId="409"/>
    <cellStyle name="Обычный 51 6" xfId="410"/>
    <cellStyle name="Обычный 51 7" xfId="411"/>
    <cellStyle name="Обычный 51 8" xfId="412"/>
    <cellStyle name="Обычный 51 9" xfId="413"/>
    <cellStyle name="Обычный 53" xfId="414"/>
    <cellStyle name="Обычный 53 10" xfId="415"/>
    <cellStyle name="Обычный 53 11" xfId="416"/>
    <cellStyle name="Обычный 53 12" xfId="417"/>
    <cellStyle name="Обычный 53 13" xfId="418"/>
    <cellStyle name="Обычный 53 2" xfId="419"/>
    <cellStyle name="Обычный 53 3" xfId="420"/>
    <cellStyle name="Обычный 53 4" xfId="421"/>
    <cellStyle name="Обычный 53 5" xfId="422"/>
    <cellStyle name="Обычный 53 6" xfId="423"/>
    <cellStyle name="Обычный 53 7" xfId="424"/>
    <cellStyle name="Обычный 53 8" xfId="425"/>
    <cellStyle name="Обычный 53 9" xfId="426"/>
    <cellStyle name="Обычный 55" xfId="427"/>
    <cellStyle name="Обычный 55 10" xfId="428"/>
    <cellStyle name="Обычный 55 11" xfId="429"/>
    <cellStyle name="Обычный 55 12" xfId="430"/>
    <cellStyle name="Обычный 55 13" xfId="431"/>
    <cellStyle name="Обычный 55 2" xfId="432"/>
    <cellStyle name="Обычный 55 3" xfId="433"/>
    <cellStyle name="Обычный 55 4" xfId="434"/>
    <cellStyle name="Обычный 55 5" xfId="435"/>
    <cellStyle name="Обычный 55 6" xfId="436"/>
    <cellStyle name="Обычный 55 7" xfId="437"/>
    <cellStyle name="Обычный 55 8" xfId="438"/>
    <cellStyle name="Обычный 55 9" xfId="439"/>
    <cellStyle name="Обычный 6" xfId="440"/>
    <cellStyle name="Обычный 6 10" xfId="441"/>
    <cellStyle name="Обычный 6 11" xfId="442"/>
    <cellStyle name="Обычный 6 12" xfId="443"/>
    <cellStyle name="Обычный 6 13" xfId="444"/>
    <cellStyle name="Обычный 6 14" xfId="445"/>
    <cellStyle name="Обычный 6 15" xfId="446"/>
    <cellStyle name="Обычный 6 16" xfId="447"/>
    <cellStyle name="Обычный 6 17" xfId="448"/>
    <cellStyle name="Обычный 6 18" xfId="449"/>
    <cellStyle name="Обычный 6 19" xfId="450"/>
    <cellStyle name="Обычный 6 2" xfId="451"/>
    <cellStyle name="Обычный 6 20" xfId="452"/>
    <cellStyle name="Обычный 6 21" xfId="453"/>
    <cellStyle name="Обычный 6 22" xfId="454"/>
    <cellStyle name="Обычный 6 23" xfId="455"/>
    <cellStyle name="Обычный 6 24" xfId="456"/>
    <cellStyle name="Обычный 6 25" xfId="457"/>
    <cellStyle name="Обычный 6 26" xfId="458"/>
    <cellStyle name="Обычный 6 27" xfId="459"/>
    <cellStyle name="Обычный 6 28" xfId="460"/>
    <cellStyle name="Обычный 6 29" xfId="461"/>
    <cellStyle name="Обычный 6 3" xfId="462"/>
    <cellStyle name="Обычный 6 30" xfId="463"/>
    <cellStyle name="Обычный 6 31" xfId="464"/>
    <cellStyle name="Обычный 6 32" xfId="465"/>
    <cellStyle name="Обычный 6 33" xfId="466"/>
    <cellStyle name="Обычный 6 34" xfId="467"/>
    <cellStyle name="Обычный 6 4" xfId="468"/>
    <cellStyle name="Обычный 6 5" xfId="469"/>
    <cellStyle name="Обычный 6 6" xfId="470"/>
    <cellStyle name="Обычный 6 7" xfId="471"/>
    <cellStyle name="Обычный 6 8" xfId="472"/>
    <cellStyle name="Обычный 6 9" xfId="473"/>
    <cellStyle name="Обычный 61" xfId="474"/>
    <cellStyle name="Обычный 63" xfId="475"/>
    <cellStyle name="Обычный 65" xfId="476"/>
    <cellStyle name="Обычный 7 10" xfId="477"/>
    <cellStyle name="Обычный 7 11" xfId="478"/>
    <cellStyle name="Обычный 7 12" xfId="479"/>
    <cellStyle name="Обычный 7 13" xfId="480"/>
    <cellStyle name="Обычный 7 14" xfId="481"/>
    <cellStyle name="Обычный 7 15" xfId="482"/>
    <cellStyle name="Обычный 7 16" xfId="483"/>
    <cellStyle name="Обычный 7 17" xfId="484"/>
    <cellStyle name="Обычный 7 18" xfId="485"/>
    <cellStyle name="Обычный 7 19" xfId="486"/>
    <cellStyle name="Обычный 7 2" xfId="487"/>
    <cellStyle name="Обычный 7 20" xfId="488"/>
    <cellStyle name="Обычный 7 21" xfId="489"/>
    <cellStyle name="Обычный 7 22" xfId="490"/>
    <cellStyle name="Обычный 7 3" xfId="491"/>
    <cellStyle name="Обычный 7 4" xfId="492"/>
    <cellStyle name="Обычный 7 5" xfId="493"/>
    <cellStyle name="Обычный 7 6" xfId="494"/>
    <cellStyle name="Обычный 7 7" xfId="495"/>
    <cellStyle name="Обычный 7 8" xfId="496"/>
    <cellStyle name="Обычный 7 9" xfId="497"/>
    <cellStyle name="Обычный 8" xfId="498"/>
    <cellStyle name="Обычный 8 10" xfId="499"/>
    <cellStyle name="Обычный 8 11" xfId="500"/>
    <cellStyle name="Обычный 8 12" xfId="501"/>
    <cellStyle name="Обычный 8 13" xfId="502"/>
    <cellStyle name="Обычный 8 14" xfId="503"/>
    <cellStyle name="Обычный 8 15" xfId="504"/>
    <cellStyle name="Обычный 8 16" xfId="505"/>
    <cellStyle name="Обычный 8 17" xfId="506"/>
    <cellStyle name="Обычный 8 18" xfId="507"/>
    <cellStyle name="Обычный 8 19" xfId="508"/>
    <cellStyle name="Обычный 8 2" xfId="509"/>
    <cellStyle name="Обычный 8 20" xfId="510"/>
    <cellStyle name="Обычный 8 21" xfId="511"/>
    <cellStyle name="Обычный 8 22" xfId="512"/>
    <cellStyle name="Обычный 8 23" xfId="513"/>
    <cellStyle name="Обычный 8 24" xfId="514"/>
    <cellStyle name="Обычный 8 25" xfId="515"/>
    <cellStyle name="Обычный 8 26" xfId="516"/>
    <cellStyle name="Обычный 8 27" xfId="517"/>
    <cellStyle name="Обычный 8 28" xfId="518"/>
    <cellStyle name="Обычный 8 29" xfId="519"/>
    <cellStyle name="Обычный 8 3" xfId="520"/>
    <cellStyle name="Обычный 8 30" xfId="521"/>
    <cellStyle name="Обычный 8 31" xfId="522"/>
    <cellStyle name="Обычный 8 32" xfId="523"/>
    <cellStyle name="Обычный 8 33" xfId="524"/>
    <cellStyle name="Обычный 8 34" xfId="525"/>
    <cellStyle name="Обычный 8 4" xfId="526"/>
    <cellStyle name="Обычный 8 5" xfId="527"/>
    <cellStyle name="Обычный 8 6" xfId="528"/>
    <cellStyle name="Обычный 8 7" xfId="529"/>
    <cellStyle name="Обычный 8 8" xfId="530"/>
    <cellStyle name="Обычный 8 9" xfId="531"/>
    <cellStyle name="Обычный 9" xfId="532"/>
    <cellStyle name="Обычный_20" xfId="533"/>
    <cellStyle name="Обычный_Лист1" xfId="534"/>
    <cellStyle name="Обычный_Лист2" xfId="535"/>
    <cellStyle name="Обычный_Лист3" xfId="536"/>
    <cellStyle name="Обычный_Продукты фарм_21.1_Препараты фарм_21.2" xfId="537"/>
    <cellStyle name="Followed Hyperlink" xfId="538"/>
    <cellStyle name="Плохой" xfId="539"/>
    <cellStyle name="Пояснение" xfId="540"/>
    <cellStyle name="Примечание" xfId="541"/>
    <cellStyle name="Percent" xfId="542"/>
    <cellStyle name="Связанная ячейка" xfId="543"/>
    <cellStyle name="Стиль 1" xfId="544"/>
    <cellStyle name="Стиль 1 2" xfId="545"/>
    <cellStyle name="Текст предупреждения" xfId="546"/>
    <cellStyle name="Comma" xfId="547"/>
    <cellStyle name="Comma [0]" xfId="548"/>
    <cellStyle name="Финансовый 10" xfId="549"/>
    <cellStyle name="Финансовый 10 10" xfId="550"/>
    <cellStyle name="Финансовый 10 10 2" xfId="551"/>
    <cellStyle name="Финансовый 10 10 2 2" xfId="552"/>
    <cellStyle name="Финансовый 10 10 3" xfId="553"/>
    <cellStyle name="Финансовый 10 11" xfId="554"/>
    <cellStyle name="Финансовый 10 11 2" xfId="555"/>
    <cellStyle name="Финансовый 10 11 2 2" xfId="556"/>
    <cellStyle name="Финансовый 10 11 3" xfId="557"/>
    <cellStyle name="Финансовый 10 12" xfId="558"/>
    <cellStyle name="Финансовый 10 12 2" xfId="559"/>
    <cellStyle name="Финансовый 10 12 2 2" xfId="560"/>
    <cellStyle name="Финансовый 10 12 3" xfId="561"/>
    <cellStyle name="Финансовый 10 13" xfId="562"/>
    <cellStyle name="Финансовый 10 13 2" xfId="563"/>
    <cellStyle name="Финансовый 10 13 2 2" xfId="564"/>
    <cellStyle name="Финансовый 10 13 3" xfId="565"/>
    <cellStyle name="Финансовый 10 14" xfId="566"/>
    <cellStyle name="Финансовый 10 14 2" xfId="567"/>
    <cellStyle name="Финансовый 10 15" xfId="568"/>
    <cellStyle name="Финансовый 10 2" xfId="569"/>
    <cellStyle name="Финансовый 10 2 2" xfId="570"/>
    <cellStyle name="Финансовый 10 2 2 2" xfId="571"/>
    <cellStyle name="Финансовый 10 2 3" xfId="572"/>
    <cellStyle name="Финансовый 10 3" xfId="573"/>
    <cellStyle name="Финансовый 10 3 2" xfId="574"/>
    <cellStyle name="Финансовый 10 3 2 2" xfId="575"/>
    <cellStyle name="Финансовый 10 3 3" xfId="576"/>
    <cellStyle name="Финансовый 10 4" xfId="577"/>
    <cellStyle name="Финансовый 10 4 2" xfId="578"/>
    <cellStyle name="Финансовый 10 4 2 2" xfId="579"/>
    <cellStyle name="Финансовый 10 4 3" xfId="580"/>
    <cellStyle name="Финансовый 10 5" xfId="581"/>
    <cellStyle name="Финансовый 10 5 2" xfId="582"/>
    <cellStyle name="Финансовый 10 5 2 2" xfId="583"/>
    <cellStyle name="Финансовый 10 5 3" xfId="584"/>
    <cellStyle name="Финансовый 10 6" xfId="585"/>
    <cellStyle name="Финансовый 10 6 2" xfId="586"/>
    <cellStyle name="Финансовый 10 6 2 2" xfId="587"/>
    <cellStyle name="Финансовый 10 6 3" xfId="588"/>
    <cellStyle name="Финансовый 10 7" xfId="589"/>
    <cellStyle name="Финансовый 10 7 2" xfId="590"/>
    <cellStyle name="Финансовый 10 7 2 2" xfId="591"/>
    <cellStyle name="Финансовый 10 7 3" xfId="592"/>
    <cellStyle name="Финансовый 10 8" xfId="593"/>
    <cellStyle name="Финансовый 10 8 2" xfId="594"/>
    <cellStyle name="Финансовый 10 8 2 2" xfId="595"/>
    <cellStyle name="Финансовый 10 8 3" xfId="596"/>
    <cellStyle name="Финансовый 10 9" xfId="597"/>
    <cellStyle name="Финансовый 10 9 2" xfId="598"/>
    <cellStyle name="Финансовый 10 9 2 2" xfId="599"/>
    <cellStyle name="Финансовый 10 9 3" xfId="600"/>
    <cellStyle name="Финансовый 2" xfId="601"/>
    <cellStyle name="Финансовый 2 2" xfId="602"/>
    <cellStyle name="Финансовый 2 3" xfId="603"/>
    <cellStyle name="Финансовый 2 3 2" xfId="604"/>
    <cellStyle name="Финансовый 2 4" xfId="605"/>
    <cellStyle name="Финансовый 3" xfId="606"/>
    <cellStyle name="Финансовый 4" xfId="607"/>
    <cellStyle name="Финансовый 5" xfId="608"/>
    <cellStyle name="Хороший" xfId="6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enstru.skc.kz/ru/ntru/detail/?kpved=25.93.14.00.00.10.10.14.2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enstru.kz/code.jsp?new=85.59.13.335.001.00.0777.000000000000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S705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5.140625" style="8" customWidth="1"/>
    <col min="2" max="2" width="8.28125" style="8" customWidth="1"/>
    <col min="3" max="3" width="10.140625" style="8" customWidth="1"/>
    <col min="4" max="4" width="11.140625" style="8" customWidth="1"/>
    <col min="5" max="5" width="13.421875" style="8" customWidth="1"/>
    <col min="6" max="6" width="6.28125" style="8" customWidth="1"/>
    <col min="7" max="7" width="16.8515625" style="8" customWidth="1"/>
    <col min="8" max="8" width="6.57421875" style="8" customWidth="1"/>
    <col min="9" max="9" width="9.00390625" style="8" customWidth="1"/>
    <col min="10" max="10" width="3.7109375" style="8" customWidth="1"/>
    <col min="11" max="11" width="9.140625" style="8" customWidth="1"/>
    <col min="12" max="12" width="5.8515625" style="8" customWidth="1"/>
    <col min="13" max="13" width="10.8515625" style="8" customWidth="1"/>
    <col min="14" max="14" width="8.7109375" style="8" customWidth="1"/>
    <col min="15" max="15" width="6.8515625" style="8" customWidth="1"/>
    <col min="16" max="16" width="8.57421875" style="8" customWidth="1"/>
    <col min="17" max="17" width="6.140625" style="8" customWidth="1"/>
    <col min="18" max="18" width="12.7109375" style="8" customWidth="1"/>
    <col min="19" max="19" width="10.8515625" style="8" customWidth="1"/>
    <col min="20" max="20" width="6.8515625" style="8" customWidth="1"/>
    <col min="21" max="21" width="6.7109375" style="8" customWidth="1"/>
    <col min="22" max="22" width="11.28125" style="42" customWidth="1"/>
    <col min="23" max="23" width="9.7109375" style="8" customWidth="1"/>
    <col min="24" max="24" width="15.421875" style="42" customWidth="1"/>
    <col min="25" max="25" width="14.57421875" style="42" customWidth="1"/>
    <col min="26" max="27" width="6.8515625" style="8" customWidth="1"/>
    <col min="28" max="28" width="5.7109375" style="8" customWidth="1"/>
    <col min="29" max="29" width="11.140625" style="8" bestFit="1" customWidth="1"/>
    <col min="30" max="16384" width="9.140625" style="8" customWidth="1"/>
  </cols>
  <sheetData>
    <row r="2" spans="24:26" ht="25.5" customHeight="1">
      <c r="X2" s="138"/>
      <c r="Y2" s="169" t="s">
        <v>2226</v>
      </c>
      <c r="Z2" s="169"/>
    </row>
    <row r="3" spans="24:28" ht="14.25" customHeight="1">
      <c r="X3" s="138"/>
      <c r="Y3" s="169" t="s">
        <v>2227</v>
      </c>
      <c r="Z3" s="169"/>
      <c r="AA3" s="169"/>
      <c r="AB3" s="169"/>
    </row>
    <row r="4" spans="1:28" ht="15.7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1"/>
      <c r="M4" s="170"/>
      <c r="N4" s="170"/>
      <c r="O4" s="170"/>
      <c r="P4" s="170"/>
      <c r="Q4" s="170"/>
      <c r="R4" s="170"/>
      <c r="S4" s="171"/>
      <c r="T4" s="170"/>
      <c r="U4" s="170"/>
      <c r="V4" s="170"/>
      <c r="W4" s="170"/>
      <c r="X4" s="170"/>
      <c r="Y4" s="168" t="s">
        <v>2228</v>
      </c>
      <c r="Z4" s="168"/>
      <c r="AA4" s="168"/>
      <c r="AB4" s="168"/>
    </row>
    <row r="5" spans="1:28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91"/>
      <c r="M5" s="25"/>
      <c r="N5" s="25"/>
      <c r="O5" s="25"/>
      <c r="P5" s="25"/>
      <c r="Q5" s="25"/>
      <c r="R5" s="25"/>
      <c r="S5" s="91"/>
      <c r="T5" s="25"/>
      <c r="U5" s="25"/>
      <c r="V5" s="139"/>
      <c r="W5" s="25"/>
      <c r="X5" s="139"/>
      <c r="Y5" s="172" t="s">
        <v>2229</v>
      </c>
      <c r="Z5" s="172"/>
      <c r="AA5" s="172"/>
      <c r="AB5" s="172"/>
    </row>
    <row r="6" spans="25:28" ht="15.75" customHeight="1">
      <c r="Y6" s="172"/>
      <c r="Z6" s="172"/>
      <c r="AA6" s="172"/>
      <c r="AB6" s="172"/>
    </row>
    <row r="7" spans="25:28" ht="15.75" customHeight="1">
      <c r="Y7" s="168" t="s">
        <v>2230</v>
      </c>
      <c r="Z7" s="168"/>
      <c r="AA7" s="168"/>
      <c r="AB7" s="168"/>
    </row>
    <row r="8" spans="1:28" s="71" customFormat="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42"/>
      <c r="X8" s="42"/>
      <c r="Y8" s="168" t="s">
        <v>2457</v>
      </c>
      <c r="Z8" s="168"/>
      <c r="AA8" s="168"/>
      <c r="AB8" s="168"/>
    </row>
    <row r="9" spans="1:28" s="71" customFormat="1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42"/>
      <c r="X9" s="42"/>
      <c r="Y9" s="168" t="s">
        <v>2458</v>
      </c>
      <c r="Z9" s="168"/>
      <c r="AA9" s="168"/>
      <c r="AB9" s="168"/>
    </row>
    <row r="10" spans="1:28" s="71" customFormat="1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42"/>
      <c r="X10" s="42"/>
      <c r="Y10" s="168" t="s">
        <v>2484</v>
      </c>
      <c r="Z10" s="168"/>
      <c r="AA10" s="168"/>
      <c r="AB10" s="168"/>
    </row>
    <row r="11" spans="1:28" s="71" customFormat="1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42"/>
      <c r="X11" s="42"/>
      <c r="Y11" s="168" t="s">
        <v>2485</v>
      </c>
      <c r="Z11" s="168"/>
      <c r="AA11" s="168"/>
      <c r="AB11" s="168"/>
    </row>
    <row r="12" spans="1:28" s="71" customFormat="1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42"/>
      <c r="X12" s="42"/>
      <c r="Y12" s="168" t="s">
        <v>2587</v>
      </c>
      <c r="Z12" s="168"/>
      <c r="AA12" s="168"/>
      <c r="AB12" s="168"/>
    </row>
    <row r="13" spans="1:28" ht="12.75">
      <c r="A13" s="174" t="s">
        <v>2363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5"/>
      <c r="M13" s="174"/>
      <c r="N13" s="174"/>
      <c r="O13" s="174"/>
      <c r="P13" s="174"/>
      <c r="Q13" s="174"/>
      <c r="R13" s="174"/>
      <c r="S13" s="175"/>
      <c r="T13" s="174"/>
      <c r="U13" s="174"/>
      <c r="V13" s="174"/>
      <c r="W13" s="174"/>
      <c r="X13" s="174"/>
      <c r="Y13" s="139"/>
      <c r="Z13" s="91"/>
      <c r="AA13" s="6"/>
      <c r="AB13" s="6"/>
    </row>
    <row r="14" ht="27.75" customHeight="1"/>
    <row r="15" spans="1:28" s="6" customFormat="1" ht="258.75" customHeight="1">
      <c r="A15" s="1" t="s">
        <v>113</v>
      </c>
      <c r="B15" s="1" t="s">
        <v>114</v>
      </c>
      <c r="C15" s="1" t="s">
        <v>115</v>
      </c>
      <c r="D15" s="1" t="s">
        <v>116</v>
      </c>
      <c r="E15" s="1" t="s">
        <v>118</v>
      </c>
      <c r="F15" s="1" t="s">
        <v>117</v>
      </c>
      <c r="G15" s="1" t="s">
        <v>120</v>
      </c>
      <c r="H15" s="1" t="s">
        <v>119</v>
      </c>
      <c r="I15" s="1" t="s">
        <v>121</v>
      </c>
      <c r="J15" s="1" t="s">
        <v>469</v>
      </c>
      <c r="K15" s="1" t="s">
        <v>122</v>
      </c>
      <c r="L15" s="1" t="s">
        <v>123</v>
      </c>
      <c r="M15" s="1" t="s">
        <v>124</v>
      </c>
      <c r="N15" s="1" t="s">
        <v>125</v>
      </c>
      <c r="O15" s="1" t="s">
        <v>126</v>
      </c>
      <c r="P15" s="1" t="s">
        <v>127</v>
      </c>
      <c r="Q15" s="1" t="s">
        <v>128</v>
      </c>
      <c r="R15" s="1" t="s">
        <v>129</v>
      </c>
      <c r="S15" s="1" t="s">
        <v>130</v>
      </c>
      <c r="T15" s="1" t="s">
        <v>131</v>
      </c>
      <c r="U15" s="1" t="s">
        <v>132</v>
      </c>
      <c r="V15" s="114" t="s">
        <v>133</v>
      </c>
      <c r="W15" s="1" t="s">
        <v>134</v>
      </c>
      <c r="X15" s="114" t="s">
        <v>135</v>
      </c>
      <c r="Y15" s="114" t="s">
        <v>136</v>
      </c>
      <c r="Z15" s="1" t="s">
        <v>137</v>
      </c>
      <c r="AA15" s="1" t="s">
        <v>138</v>
      </c>
      <c r="AB15" s="26" t="s">
        <v>139</v>
      </c>
    </row>
    <row r="16" spans="1:28" s="6" customFormat="1" ht="21" customHeight="1">
      <c r="A16" s="1">
        <v>1</v>
      </c>
      <c r="B16" s="1">
        <v>2</v>
      </c>
      <c r="C16" s="1">
        <v>2</v>
      </c>
      <c r="D16" s="1">
        <v>3</v>
      </c>
      <c r="E16" s="1">
        <v>4</v>
      </c>
      <c r="F16" s="1" t="s">
        <v>0</v>
      </c>
      <c r="G16" s="1">
        <v>5</v>
      </c>
      <c r="H16" s="1" t="s">
        <v>1</v>
      </c>
      <c r="I16" s="1">
        <v>6</v>
      </c>
      <c r="J16" s="1" t="s">
        <v>470</v>
      </c>
      <c r="K16" s="1">
        <v>7</v>
      </c>
      <c r="L16" s="1">
        <v>8</v>
      </c>
      <c r="M16" s="2" t="s">
        <v>140</v>
      </c>
      <c r="N16" s="1">
        <v>10</v>
      </c>
      <c r="O16" s="7">
        <v>11</v>
      </c>
      <c r="P16" s="1">
        <v>12</v>
      </c>
      <c r="Q16" s="1">
        <v>13</v>
      </c>
      <c r="R16" s="1">
        <v>14</v>
      </c>
      <c r="S16" s="1">
        <v>15</v>
      </c>
      <c r="T16" s="2">
        <v>16</v>
      </c>
      <c r="U16" s="1">
        <v>17</v>
      </c>
      <c r="V16" s="114">
        <v>18</v>
      </c>
      <c r="W16" s="1">
        <v>19</v>
      </c>
      <c r="X16" s="114">
        <v>20</v>
      </c>
      <c r="Y16" s="114">
        <v>21</v>
      </c>
      <c r="Z16" s="1">
        <v>22</v>
      </c>
      <c r="AA16" s="1">
        <v>23</v>
      </c>
      <c r="AB16" s="26">
        <v>24</v>
      </c>
    </row>
    <row r="17" spans="1:28" s="97" customFormat="1" ht="60.75" customHeight="1">
      <c r="A17" s="3" t="s">
        <v>142</v>
      </c>
      <c r="B17" s="4" t="s">
        <v>143</v>
      </c>
      <c r="C17" s="4" t="s">
        <v>144</v>
      </c>
      <c r="D17" s="4" t="s">
        <v>1130</v>
      </c>
      <c r="E17" s="4" t="s">
        <v>1131</v>
      </c>
      <c r="F17" s="4"/>
      <c r="G17" s="4" t="s">
        <v>1132</v>
      </c>
      <c r="H17" s="4"/>
      <c r="I17" s="3"/>
      <c r="J17" s="3"/>
      <c r="K17" s="4" t="s">
        <v>145</v>
      </c>
      <c r="L17" s="11">
        <v>100</v>
      </c>
      <c r="M17" s="12" t="s">
        <v>920</v>
      </c>
      <c r="N17" s="4" t="s">
        <v>146</v>
      </c>
      <c r="O17" s="13" t="s">
        <v>425</v>
      </c>
      <c r="P17" s="4" t="s">
        <v>146</v>
      </c>
      <c r="Q17" s="4" t="s">
        <v>148</v>
      </c>
      <c r="R17" s="4" t="s">
        <v>1133</v>
      </c>
      <c r="S17" s="4" t="s">
        <v>149</v>
      </c>
      <c r="T17" s="12" t="s">
        <v>150</v>
      </c>
      <c r="U17" s="4" t="s">
        <v>151</v>
      </c>
      <c r="V17" s="24">
        <v>94866</v>
      </c>
      <c r="W17" s="22">
        <v>16</v>
      </c>
      <c r="X17" s="24">
        <f>V17*W17</f>
        <v>1517856</v>
      </c>
      <c r="Y17" s="24">
        <f>X17*1.12</f>
        <v>1699998.7200000002</v>
      </c>
      <c r="Z17" s="4" t="s">
        <v>152</v>
      </c>
      <c r="AA17" s="4" t="s">
        <v>944</v>
      </c>
      <c r="AB17" s="4"/>
    </row>
    <row r="18" spans="1:28" s="97" customFormat="1" ht="42.75" customHeight="1">
      <c r="A18" s="3" t="s">
        <v>141</v>
      </c>
      <c r="B18" s="4" t="s">
        <v>143</v>
      </c>
      <c r="C18" s="4" t="s">
        <v>144</v>
      </c>
      <c r="D18" s="4" t="s">
        <v>1134</v>
      </c>
      <c r="E18" s="4" t="s">
        <v>1135</v>
      </c>
      <c r="F18" s="4"/>
      <c r="G18" s="4" t="s">
        <v>1136</v>
      </c>
      <c r="H18" s="4"/>
      <c r="I18" s="3"/>
      <c r="J18" s="3"/>
      <c r="K18" s="4" t="s">
        <v>154</v>
      </c>
      <c r="L18" s="3">
        <v>50</v>
      </c>
      <c r="M18" s="12" t="s">
        <v>920</v>
      </c>
      <c r="N18" s="4" t="s">
        <v>146</v>
      </c>
      <c r="O18" s="3" t="s">
        <v>184</v>
      </c>
      <c r="P18" s="4" t="s">
        <v>146</v>
      </c>
      <c r="Q18" s="4" t="s">
        <v>148</v>
      </c>
      <c r="R18" s="4" t="s">
        <v>166</v>
      </c>
      <c r="S18" s="4" t="s">
        <v>943</v>
      </c>
      <c r="T18" s="18" t="s">
        <v>61</v>
      </c>
      <c r="U18" s="18" t="s">
        <v>8</v>
      </c>
      <c r="V18" s="24">
        <v>600</v>
      </c>
      <c r="W18" s="22">
        <v>500</v>
      </c>
      <c r="X18" s="24">
        <f aca="true" t="shared" si="0" ref="X18:X36">V18*W18</f>
        <v>300000</v>
      </c>
      <c r="Y18" s="24">
        <f aca="true" t="shared" si="1" ref="Y18:Y40">X18*1.12</f>
        <v>336000.00000000006</v>
      </c>
      <c r="Z18" s="4" t="s">
        <v>942</v>
      </c>
      <c r="AA18" s="4" t="s">
        <v>944</v>
      </c>
      <c r="AB18" s="4"/>
    </row>
    <row r="19" spans="1:28" s="97" customFormat="1" ht="60" customHeight="1">
      <c r="A19" s="3" t="s">
        <v>153</v>
      </c>
      <c r="B19" s="4" t="s">
        <v>143</v>
      </c>
      <c r="C19" s="4" t="s">
        <v>144</v>
      </c>
      <c r="D19" s="4" t="s">
        <v>1137</v>
      </c>
      <c r="E19" s="4" t="s">
        <v>1138</v>
      </c>
      <c r="F19" s="4"/>
      <c r="G19" s="4" t="s">
        <v>1139</v>
      </c>
      <c r="H19" s="15"/>
      <c r="I19" s="3"/>
      <c r="J19" s="3"/>
      <c r="K19" s="4" t="s">
        <v>154</v>
      </c>
      <c r="L19" s="3">
        <v>0</v>
      </c>
      <c r="M19" s="12" t="s">
        <v>920</v>
      </c>
      <c r="N19" s="4" t="s">
        <v>146</v>
      </c>
      <c r="O19" s="3" t="s">
        <v>340</v>
      </c>
      <c r="P19" s="4" t="s">
        <v>146</v>
      </c>
      <c r="Q19" s="4" t="s">
        <v>148</v>
      </c>
      <c r="R19" s="4" t="s">
        <v>166</v>
      </c>
      <c r="S19" s="4" t="s">
        <v>159</v>
      </c>
      <c r="T19" s="12">
        <v>166</v>
      </c>
      <c r="U19" s="17" t="s">
        <v>165</v>
      </c>
      <c r="V19" s="24">
        <v>50</v>
      </c>
      <c r="W19" s="22">
        <v>400</v>
      </c>
      <c r="X19" s="24">
        <f t="shared" si="0"/>
        <v>20000</v>
      </c>
      <c r="Y19" s="24">
        <f t="shared" si="1"/>
        <v>22400.000000000004</v>
      </c>
      <c r="Z19" s="4"/>
      <c r="AA19" s="4" t="s">
        <v>944</v>
      </c>
      <c r="AB19" s="4"/>
    </row>
    <row r="20" spans="1:28" s="97" customFormat="1" ht="74.25" customHeight="1">
      <c r="A20" s="3" t="s">
        <v>161</v>
      </c>
      <c r="B20" s="4" t="s">
        <v>143</v>
      </c>
      <c r="C20" s="4" t="s">
        <v>144</v>
      </c>
      <c r="D20" s="4" t="s">
        <v>1140</v>
      </c>
      <c r="E20" s="9" t="s">
        <v>922</v>
      </c>
      <c r="F20" s="9"/>
      <c r="G20" s="4" t="s">
        <v>1141</v>
      </c>
      <c r="H20" s="9"/>
      <c r="I20" s="9"/>
      <c r="J20" s="9"/>
      <c r="K20" s="4" t="s">
        <v>154</v>
      </c>
      <c r="L20" s="9">
        <v>0</v>
      </c>
      <c r="M20" s="12" t="s">
        <v>920</v>
      </c>
      <c r="N20" s="9" t="s">
        <v>146</v>
      </c>
      <c r="O20" s="3" t="s">
        <v>164</v>
      </c>
      <c r="P20" s="9" t="s">
        <v>146</v>
      </c>
      <c r="Q20" s="9" t="s">
        <v>148</v>
      </c>
      <c r="R20" s="4" t="s">
        <v>166</v>
      </c>
      <c r="S20" s="9" t="s">
        <v>159</v>
      </c>
      <c r="T20" s="9">
        <v>166</v>
      </c>
      <c r="U20" s="9" t="s">
        <v>165</v>
      </c>
      <c r="V20" s="87">
        <v>300</v>
      </c>
      <c r="W20" s="87">
        <v>90</v>
      </c>
      <c r="X20" s="24">
        <v>0</v>
      </c>
      <c r="Y20" s="24">
        <v>0</v>
      </c>
      <c r="Z20" s="4"/>
      <c r="AA20" s="4" t="s">
        <v>944</v>
      </c>
      <c r="AB20" s="4">
        <v>11</v>
      </c>
    </row>
    <row r="21" spans="1:28" s="97" customFormat="1" ht="74.25" customHeight="1">
      <c r="A21" s="3" t="s">
        <v>2551</v>
      </c>
      <c r="B21" s="4" t="s">
        <v>143</v>
      </c>
      <c r="C21" s="4" t="s">
        <v>144</v>
      </c>
      <c r="D21" s="4" t="s">
        <v>1140</v>
      </c>
      <c r="E21" s="9" t="s">
        <v>922</v>
      </c>
      <c r="F21" s="9"/>
      <c r="G21" s="4" t="s">
        <v>1141</v>
      </c>
      <c r="H21" s="9"/>
      <c r="I21" s="9"/>
      <c r="J21" s="9"/>
      <c r="K21" s="4" t="s">
        <v>154</v>
      </c>
      <c r="L21" s="9">
        <v>0</v>
      </c>
      <c r="M21" s="12" t="s">
        <v>920</v>
      </c>
      <c r="N21" s="9" t="s">
        <v>146</v>
      </c>
      <c r="O21" s="110" t="s">
        <v>2553</v>
      </c>
      <c r="P21" s="9" t="s">
        <v>146</v>
      </c>
      <c r="Q21" s="9" t="s">
        <v>148</v>
      </c>
      <c r="R21" s="4" t="s">
        <v>166</v>
      </c>
      <c r="S21" s="9" t="s">
        <v>159</v>
      </c>
      <c r="T21" s="9">
        <v>166</v>
      </c>
      <c r="U21" s="9" t="s">
        <v>165</v>
      </c>
      <c r="V21" s="87">
        <v>300</v>
      </c>
      <c r="W21" s="87">
        <v>90</v>
      </c>
      <c r="X21" s="24">
        <f>V21*W21</f>
        <v>27000</v>
      </c>
      <c r="Y21" s="24">
        <f>X21*1.12</f>
        <v>30240.000000000004</v>
      </c>
      <c r="Z21" s="4"/>
      <c r="AA21" s="4" t="s">
        <v>944</v>
      </c>
      <c r="AB21" s="4"/>
    </row>
    <row r="22" spans="1:28" s="97" customFormat="1" ht="102">
      <c r="A22" s="3" t="s">
        <v>320</v>
      </c>
      <c r="B22" s="4" t="s">
        <v>143</v>
      </c>
      <c r="C22" s="4" t="s">
        <v>144</v>
      </c>
      <c r="D22" s="15" t="s">
        <v>1142</v>
      </c>
      <c r="E22" s="15" t="s">
        <v>1143</v>
      </c>
      <c r="F22" s="15"/>
      <c r="G22" s="15" t="s">
        <v>1144</v>
      </c>
      <c r="H22" s="15"/>
      <c r="I22" s="15" t="s">
        <v>923</v>
      </c>
      <c r="J22" s="3"/>
      <c r="K22" s="4" t="s">
        <v>154</v>
      </c>
      <c r="L22" s="3">
        <v>0</v>
      </c>
      <c r="M22" s="12" t="s">
        <v>920</v>
      </c>
      <c r="N22" s="9" t="s">
        <v>146</v>
      </c>
      <c r="O22" s="3" t="s">
        <v>157</v>
      </c>
      <c r="P22" s="4" t="s">
        <v>146</v>
      </c>
      <c r="Q22" s="4" t="s">
        <v>148</v>
      </c>
      <c r="R22" s="4" t="s">
        <v>166</v>
      </c>
      <c r="S22" s="4" t="s">
        <v>159</v>
      </c>
      <c r="T22" s="21" t="s">
        <v>208</v>
      </c>
      <c r="U22" s="15" t="s">
        <v>209</v>
      </c>
      <c r="V22" s="24">
        <v>302</v>
      </c>
      <c r="W22" s="22">
        <v>120</v>
      </c>
      <c r="X22" s="24">
        <f>V22*W22</f>
        <v>36240</v>
      </c>
      <c r="Y22" s="24">
        <f>X22*1.12</f>
        <v>40588.8</v>
      </c>
      <c r="Z22" s="4"/>
      <c r="AA22" s="4" t="s">
        <v>944</v>
      </c>
      <c r="AB22" s="4"/>
    </row>
    <row r="23" spans="1:28" s="97" customFormat="1" ht="140.25" customHeight="1">
      <c r="A23" s="3" t="s">
        <v>321</v>
      </c>
      <c r="B23" s="4" t="s">
        <v>143</v>
      </c>
      <c r="C23" s="4" t="s">
        <v>144</v>
      </c>
      <c r="D23" s="15" t="s">
        <v>1145</v>
      </c>
      <c r="E23" s="15" t="s">
        <v>1143</v>
      </c>
      <c r="F23" s="15"/>
      <c r="G23" s="15" t="s">
        <v>1146</v>
      </c>
      <c r="H23" s="15"/>
      <c r="I23" s="15" t="s">
        <v>43</v>
      </c>
      <c r="J23" s="3"/>
      <c r="K23" s="4" t="s">
        <v>154</v>
      </c>
      <c r="L23" s="3">
        <v>0</v>
      </c>
      <c r="M23" s="12" t="s">
        <v>920</v>
      </c>
      <c r="N23" s="9" t="s">
        <v>146</v>
      </c>
      <c r="O23" s="3" t="s">
        <v>157</v>
      </c>
      <c r="P23" s="4" t="s">
        <v>146</v>
      </c>
      <c r="Q23" s="4" t="s">
        <v>148</v>
      </c>
      <c r="R23" s="4" t="s">
        <v>166</v>
      </c>
      <c r="S23" s="4" t="s">
        <v>159</v>
      </c>
      <c r="T23" s="21" t="s">
        <v>186</v>
      </c>
      <c r="U23" s="15" t="s">
        <v>165</v>
      </c>
      <c r="V23" s="24">
        <v>120</v>
      </c>
      <c r="W23" s="22">
        <v>250</v>
      </c>
      <c r="X23" s="24">
        <f t="shared" si="0"/>
        <v>30000</v>
      </c>
      <c r="Y23" s="24">
        <f t="shared" si="1"/>
        <v>33600</v>
      </c>
      <c r="Z23" s="4"/>
      <c r="AA23" s="4" t="s">
        <v>944</v>
      </c>
      <c r="AB23" s="4"/>
    </row>
    <row r="24" spans="1:28" s="97" customFormat="1" ht="89.25">
      <c r="A24" s="3" t="s">
        <v>584</v>
      </c>
      <c r="B24" s="4" t="s">
        <v>143</v>
      </c>
      <c r="C24" s="4" t="s">
        <v>144</v>
      </c>
      <c r="D24" s="15" t="s">
        <v>1147</v>
      </c>
      <c r="E24" s="15" t="s">
        <v>430</v>
      </c>
      <c r="F24" s="15"/>
      <c r="G24" s="15" t="s">
        <v>1148</v>
      </c>
      <c r="H24" s="15"/>
      <c r="I24" s="15"/>
      <c r="J24" s="15"/>
      <c r="K24" s="4" t="s">
        <v>154</v>
      </c>
      <c r="L24" s="3">
        <v>0</v>
      </c>
      <c r="M24" s="12" t="s">
        <v>920</v>
      </c>
      <c r="N24" s="4" t="s">
        <v>146</v>
      </c>
      <c r="O24" s="3" t="s">
        <v>157</v>
      </c>
      <c r="P24" s="4" t="s">
        <v>146</v>
      </c>
      <c r="Q24" s="4" t="s">
        <v>148</v>
      </c>
      <c r="R24" s="4" t="s">
        <v>166</v>
      </c>
      <c r="S24" s="4" t="s">
        <v>159</v>
      </c>
      <c r="T24" s="12">
        <v>796</v>
      </c>
      <c r="U24" s="4" t="s">
        <v>156</v>
      </c>
      <c r="V24" s="24">
        <v>25</v>
      </c>
      <c r="W24" s="22">
        <v>300</v>
      </c>
      <c r="X24" s="24">
        <f t="shared" si="0"/>
        <v>7500</v>
      </c>
      <c r="Y24" s="24">
        <f t="shared" si="1"/>
        <v>8400</v>
      </c>
      <c r="Z24" s="4"/>
      <c r="AA24" s="4" t="s">
        <v>944</v>
      </c>
      <c r="AB24" s="4"/>
    </row>
    <row r="25" spans="1:28" s="97" customFormat="1" ht="76.5">
      <c r="A25" s="3" t="s">
        <v>167</v>
      </c>
      <c r="B25" s="4" t="s">
        <v>143</v>
      </c>
      <c r="C25" s="4" t="s">
        <v>144</v>
      </c>
      <c r="D25" s="15" t="s">
        <v>1149</v>
      </c>
      <c r="E25" s="15" t="s">
        <v>168</v>
      </c>
      <c r="F25" s="15"/>
      <c r="G25" s="15" t="s">
        <v>1150</v>
      </c>
      <c r="H25" s="10"/>
      <c r="I25" s="3"/>
      <c r="J25" s="3"/>
      <c r="K25" s="4" t="s">
        <v>154</v>
      </c>
      <c r="L25" s="14">
        <v>50</v>
      </c>
      <c r="M25" s="12" t="s">
        <v>920</v>
      </c>
      <c r="N25" s="4" t="s">
        <v>146</v>
      </c>
      <c r="O25" s="3" t="s">
        <v>221</v>
      </c>
      <c r="P25" s="4" t="s">
        <v>146</v>
      </c>
      <c r="Q25" s="4" t="s">
        <v>148</v>
      </c>
      <c r="R25" s="12" t="s">
        <v>406</v>
      </c>
      <c r="S25" s="4" t="s">
        <v>943</v>
      </c>
      <c r="T25" s="12">
        <v>796</v>
      </c>
      <c r="U25" s="4" t="s">
        <v>156</v>
      </c>
      <c r="V25" s="24">
        <f>10+2</f>
        <v>12</v>
      </c>
      <c r="W25" s="22">
        <v>500</v>
      </c>
      <c r="X25" s="24">
        <f t="shared" si="0"/>
        <v>6000</v>
      </c>
      <c r="Y25" s="24">
        <f t="shared" si="1"/>
        <v>6720.000000000001</v>
      </c>
      <c r="Z25" s="4" t="s">
        <v>152</v>
      </c>
      <c r="AA25" s="4" t="s">
        <v>944</v>
      </c>
      <c r="AB25" s="4"/>
    </row>
    <row r="26" spans="1:28" s="97" customFormat="1" ht="76.5">
      <c r="A26" s="3" t="s">
        <v>169</v>
      </c>
      <c r="B26" s="4" t="s">
        <v>143</v>
      </c>
      <c r="C26" s="4" t="s">
        <v>144</v>
      </c>
      <c r="D26" s="15" t="s">
        <v>1151</v>
      </c>
      <c r="E26" s="15" t="s">
        <v>179</v>
      </c>
      <c r="F26" s="15"/>
      <c r="G26" s="15" t="s">
        <v>1152</v>
      </c>
      <c r="H26" s="10"/>
      <c r="I26" s="3" t="s">
        <v>2364</v>
      </c>
      <c r="J26" s="3"/>
      <c r="K26" s="4" t="s">
        <v>154</v>
      </c>
      <c r="L26" s="3">
        <v>54</v>
      </c>
      <c r="M26" s="12" t="s">
        <v>920</v>
      </c>
      <c r="N26" s="4" t="s">
        <v>146</v>
      </c>
      <c r="O26" s="3" t="s">
        <v>157</v>
      </c>
      <c r="P26" s="4" t="s">
        <v>146</v>
      </c>
      <c r="Q26" s="4" t="s">
        <v>148</v>
      </c>
      <c r="R26" s="12" t="s">
        <v>406</v>
      </c>
      <c r="S26" s="4" t="s">
        <v>943</v>
      </c>
      <c r="T26" s="12">
        <v>796</v>
      </c>
      <c r="U26" s="4" t="s">
        <v>156</v>
      </c>
      <c r="V26" s="24">
        <f>7+2</f>
        <v>9</v>
      </c>
      <c r="W26" s="22">
        <f>X26/V26</f>
        <v>961.2222222222222</v>
      </c>
      <c r="X26" s="24">
        <f>6251+2400</f>
        <v>8651</v>
      </c>
      <c r="Y26" s="24">
        <f t="shared" si="1"/>
        <v>9689.12</v>
      </c>
      <c r="Z26" s="4" t="s">
        <v>152</v>
      </c>
      <c r="AA26" s="4" t="s">
        <v>944</v>
      </c>
      <c r="AB26" s="4"/>
    </row>
    <row r="27" spans="1:28" s="97" customFormat="1" ht="89.25">
      <c r="A27" s="3" t="s">
        <v>171</v>
      </c>
      <c r="B27" s="4" t="s">
        <v>143</v>
      </c>
      <c r="C27" s="4" t="s">
        <v>144</v>
      </c>
      <c r="D27" s="15" t="s">
        <v>1153</v>
      </c>
      <c r="E27" s="15" t="s">
        <v>179</v>
      </c>
      <c r="F27" s="15"/>
      <c r="G27" s="15" t="s">
        <v>1154</v>
      </c>
      <c r="H27" s="10"/>
      <c r="I27" s="3" t="s">
        <v>180</v>
      </c>
      <c r="J27" s="3"/>
      <c r="K27" s="4" t="s">
        <v>154</v>
      </c>
      <c r="L27" s="3">
        <v>54</v>
      </c>
      <c r="M27" s="12" t="s">
        <v>920</v>
      </c>
      <c r="N27" s="4" t="s">
        <v>146</v>
      </c>
      <c r="O27" s="3" t="s">
        <v>157</v>
      </c>
      <c r="P27" s="4" t="s">
        <v>146</v>
      </c>
      <c r="Q27" s="4" t="s">
        <v>148</v>
      </c>
      <c r="R27" s="12" t="s">
        <v>406</v>
      </c>
      <c r="S27" s="4" t="s">
        <v>943</v>
      </c>
      <c r="T27" s="12">
        <v>796</v>
      </c>
      <c r="U27" s="4" t="s">
        <v>156</v>
      </c>
      <c r="V27" s="24">
        <f>7+2</f>
        <v>9</v>
      </c>
      <c r="W27" s="22">
        <f>X27/V27</f>
        <v>961.2222222222222</v>
      </c>
      <c r="X27" s="24">
        <f>6251+2400</f>
        <v>8651</v>
      </c>
      <c r="Y27" s="24">
        <f t="shared" si="1"/>
        <v>9689.12</v>
      </c>
      <c r="Z27" s="4" t="s">
        <v>152</v>
      </c>
      <c r="AA27" s="4" t="s">
        <v>944</v>
      </c>
      <c r="AB27" s="4"/>
    </row>
    <row r="28" spans="1:28" s="97" customFormat="1" ht="76.5">
      <c r="A28" s="3" t="s">
        <v>322</v>
      </c>
      <c r="B28" s="4" t="s">
        <v>143</v>
      </c>
      <c r="C28" s="4" t="s">
        <v>144</v>
      </c>
      <c r="D28" s="15" t="s">
        <v>1155</v>
      </c>
      <c r="E28" s="15" t="s">
        <v>179</v>
      </c>
      <c r="F28" s="15"/>
      <c r="G28" s="15" t="s">
        <v>1156</v>
      </c>
      <c r="H28" s="3"/>
      <c r="I28" s="4"/>
      <c r="J28" s="4"/>
      <c r="K28" s="4" t="s">
        <v>154</v>
      </c>
      <c r="L28" s="3">
        <v>0</v>
      </c>
      <c r="M28" s="12" t="s">
        <v>920</v>
      </c>
      <c r="N28" s="4" t="s">
        <v>146</v>
      </c>
      <c r="O28" s="3" t="s">
        <v>157</v>
      </c>
      <c r="P28" s="4" t="s">
        <v>146</v>
      </c>
      <c r="Q28" s="4" t="s">
        <v>148</v>
      </c>
      <c r="R28" s="4" t="s">
        <v>166</v>
      </c>
      <c r="S28" s="4" t="s">
        <v>943</v>
      </c>
      <c r="T28" s="12" t="s">
        <v>37</v>
      </c>
      <c r="U28" s="4" t="s">
        <v>156</v>
      </c>
      <c r="V28" s="24">
        <f>9+4</f>
        <v>13</v>
      </c>
      <c r="W28" s="22">
        <f>X28/V28</f>
        <v>3659.5384615384614</v>
      </c>
      <c r="X28" s="24">
        <f>29574+18000</f>
        <v>47574</v>
      </c>
      <c r="Y28" s="24">
        <f t="shared" si="1"/>
        <v>53282.880000000005</v>
      </c>
      <c r="Z28" s="4" t="s">
        <v>152</v>
      </c>
      <c r="AA28" s="4" t="s">
        <v>944</v>
      </c>
      <c r="AB28" s="4"/>
    </row>
    <row r="29" spans="1:28" s="97" customFormat="1" ht="89.25">
      <c r="A29" s="3" t="s">
        <v>175</v>
      </c>
      <c r="B29" s="4" t="s">
        <v>143</v>
      </c>
      <c r="C29" s="4" t="s">
        <v>144</v>
      </c>
      <c r="D29" s="15" t="s">
        <v>1157</v>
      </c>
      <c r="E29" s="15" t="s">
        <v>1158</v>
      </c>
      <c r="F29" s="15"/>
      <c r="G29" s="15" t="s">
        <v>1159</v>
      </c>
      <c r="H29" s="10"/>
      <c r="I29" s="3" t="s">
        <v>461</v>
      </c>
      <c r="J29" s="3"/>
      <c r="K29" s="4" t="s">
        <v>154</v>
      </c>
      <c r="L29" s="3">
        <v>0</v>
      </c>
      <c r="M29" s="12" t="s">
        <v>920</v>
      </c>
      <c r="N29" s="4" t="s">
        <v>146</v>
      </c>
      <c r="O29" s="3" t="s">
        <v>157</v>
      </c>
      <c r="P29" s="4" t="s">
        <v>146</v>
      </c>
      <c r="Q29" s="4" t="s">
        <v>148</v>
      </c>
      <c r="R29" s="4" t="s">
        <v>166</v>
      </c>
      <c r="S29" s="4" t="s">
        <v>159</v>
      </c>
      <c r="T29" s="12">
        <v>796</v>
      </c>
      <c r="U29" s="4" t="s">
        <v>156</v>
      </c>
      <c r="V29" s="24">
        <f>100+20</f>
        <v>120</v>
      </c>
      <c r="W29" s="22">
        <f>X29/V29</f>
        <v>450</v>
      </c>
      <c r="X29" s="24">
        <f>45000+9000</f>
        <v>54000</v>
      </c>
      <c r="Y29" s="24">
        <f t="shared" si="1"/>
        <v>60480.00000000001</v>
      </c>
      <c r="Z29" s="4"/>
      <c r="AA29" s="4" t="s">
        <v>944</v>
      </c>
      <c r="AB29" s="4"/>
    </row>
    <row r="30" spans="1:28" s="97" customFormat="1" ht="76.5">
      <c r="A30" s="3" t="s">
        <v>176</v>
      </c>
      <c r="B30" s="4" t="s">
        <v>143</v>
      </c>
      <c r="C30" s="4" t="s">
        <v>144</v>
      </c>
      <c r="D30" s="15" t="s">
        <v>1160</v>
      </c>
      <c r="E30" s="15" t="s">
        <v>924</v>
      </c>
      <c r="F30" s="15"/>
      <c r="G30" s="15" t="s">
        <v>925</v>
      </c>
      <c r="H30" s="4"/>
      <c r="I30" s="3"/>
      <c r="J30" s="3"/>
      <c r="K30" s="4" t="s">
        <v>145</v>
      </c>
      <c r="L30" s="3">
        <v>0</v>
      </c>
      <c r="M30" s="12" t="s">
        <v>920</v>
      </c>
      <c r="N30" s="4" t="s">
        <v>146</v>
      </c>
      <c r="O30" s="3" t="s">
        <v>155</v>
      </c>
      <c r="P30" s="4" t="s">
        <v>146</v>
      </c>
      <c r="Q30" s="4" t="s">
        <v>148</v>
      </c>
      <c r="R30" s="4" t="s">
        <v>926</v>
      </c>
      <c r="S30" s="4" t="s">
        <v>149</v>
      </c>
      <c r="T30" s="12" t="s">
        <v>37</v>
      </c>
      <c r="U30" s="4" t="s">
        <v>156</v>
      </c>
      <c r="V30" s="24">
        <v>10</v>
      </c>
      <c r="W30" s="22">
        <v>500</v>
      </c>
      <c r="X30" s="24">
        <f t="shared" si="0"/>
        <v>5000</v>
      </c>
      <c r="Y30" s="24">
        <f t="shared" si="1"/>
        <v>5600.000000000001</v>
      </c>
      <c r="Z30" s="4"/>
      <c r="AA30" s="4" t="s">
        <v>944</v>
      </c>
      <c r="AB30" s="4"/>
    </row>
    <row r="31" spans="1:28" s="97" customFormat="1" ht="89.25">
      <c r="A31" s="3" t="s">
        <v>585</v>
      </c>
      <c r="B31" s="4" t="s">
        <v>143</v>
      </c>
      <c r="C31" s="4" t="s">
        <v>144</v>
      </c>
      <c r="D31" s="3" t="s">
        <v>1161</v>
      </c>
      <c r="E31" s="3" t="s">
        <v>462</v>
      </c>
      <c r="F31" s="4"/>
      <c r="G31" s="4" t="s">
        <v>1162</v>
      </c>
      <c r="H31" s="4"/>
      <c r="I31" s="3"/>
      <c r="J31" s="3"/>
      <c r="K31" s="4" t="s">
        <v>154</v>
      </c>
      <c r="L31" s="14">
        <v>0</v>
      </c>
      <c r="M31" s="12" t="s">
        <v>920</v>
      </c>
      <c r="N31" s="4" t="s">
        <v>146</v>
      </c>
      <c r="O31" s="3" t="s">
        <v>157</v>
      </c>
      <c r="P31" s="4" t="s">
        <v>146</v>
      </c>
      <c r="Q31" s="4" t="s">
        <v>148</v>
      </c>
      <c r="R31" s="4" t="s">
        <v>166</v>
      </c>
      <c r="S31" s="4" t="s">
        <v>159</v>
      </c>
      <c r="T31" s="12" t="s">
        <v>186</v>
      </c>
      <c r="U31" s="17" t="s">
        <v>165</v>
      </c>
      <c r="V31" s="24">
        <v>200</v>
      </c>
      <c r="W31" s="22">
        <v>223</v>
      </c>
      <c r="X31" s="24">
        <f t="shared" si="0"/>
        <v>44600</v>
      </c>
      <c r="Y31" s="24">
        <f t="shared" si="1"/>
        <v>49952.00000000001</v>
      </c>
      <c r="Z31" s="4"/>
      <c r="AA31" s="4" t="s">
        <v>944</v>
      </c>
      <c r="AB31" s="4"/>
    </row>
    <row r="32" spans="1:28" s="97" customFormat="1" ht="102">
      <c r="A32" s="3" t="s">
        <v>936</v>
      </c>
      <c r="B32" s="4" t="s">
        <v>143</v>
      </c>
      <c r="C32" s="4" t="s">
        <v>144</v>
      </c>
      <c r="D32" s="3" t="s">
        <v>1163</v>
      </c>
      <c r="E32" s="3" t="s">
        <v>467</v>
      </c>
      <c r="F32" s="4"/>
      <c r="G32" s="4" t="s">
        <v>1164</v>
      </c>
      <c r="H32" s="10"/>
      <c r="I32" s="3" t="s">
        <v>468</v>
      </c>
      <c r="J32" s="3"/>
      <c r="K32" s="4" t="s">
        <v>154</v>
      </c>
      <c r="L32" s="3">
        <v>100</v>
      </c>
      <c r="M32" s="12" t="s">
        <v>920</v>
      </c>
      <c r="N32" s="4" t="s">
        <v>146</v>
      </c>
      <c r="O32" s="3" t="s">
        <v>164</v>
      </c>
      <c r="P32" s="4" t="s">
        <v>146</v>
      </c>
      <c r="Q32" s="4" t="s">
        <v>148</v>
      </c>
      <c r="R32" s="4" t="s">
        <v>1133</v>
      </c>
      <c r="S32" s="4" t="s">
        <v>943</v>
      </c>
      <c r="T32" s="12">
        <v>5108</v>
      </c>
      <c r="U32" s="15" t="s">
        <v>447</v>
      </c>
      <c r="V32" s="24">
        <v>35</v>
      </c>
      <c r="W32" s="154">
        <v>2168.3673469387754</v>
      </c>
      <c r="X32" s="155">
        <f>V32*W32</f>
        <v>75892.85714285714</v>
      </c>
      <c r="Y32" s="24">
        <f t="shared" si="1"/>
        <v>85000.00000000001</v>
      </c>
      <c r="Z32" s="4" t="s">
        <v>152</v>
      </c>
      <c r="AA32" s="4" t="s">
        <v>944</v>
      </c>
      <c r="AB32" s="4"/>
    </row>
    <row r="33" spans="1:28" s="97" customFormat="1" ht="76.5">
      <c r="A33" s="3" t="s">
        <v>177</v>
      </c>
      <c r="B33" s="4" t="s">
        <v>143</v>
      </c>
      <c r="C33" s="4" t="s">
        <v>144</v>
      </c>
      <c r="D33" s="3" t="s">
        <v>1165</v>
      </c>
      <c r="E33" s="3" t="s">
        <v>480</v>
      </c>
      <c r="F33" s="4"/>
      <c r="G33" s="4" t="s">
        <v>1166</v>
      </c>
      <c r="H33" s="3"/>
      <c r="I33" s="4" t="s">
        <v>481</v>
      </c>
      <c r="J33" s="4"/>
      <c r="K33" s="4" t="s">
        <v>145</v>
      </c>
      <c r="L33" s="3">
        <v>0</v>
      </c>
      <c r="M33" s="12" t="s">
        <v>920</v>
      </c>
      <c r="N33" s="4" t="s">
        <v>146</v>
      </c>
      <c r="O33" s="3" t="s">
        <v>212</v>
      </c>
      <c r="P33" s="4" t="s">
        <v>146</v>
      </c>
      <c r="Q33" s="4" t="s">
        <v>148</v>
      </c>
      <c r="R33" s="4" t="s">
        <v>926</v>
      </c>
      <c r="S33" s="4" t="s">
        <v>149</v>
      </c>
      <c r="T33" s="12">
        <v>796</v>
      </c>
      <c r="U33" s="4" t="s">
        <v>156</v>
      </c>
      <c r="V33" s="24">
        <v>2</v>
      </c>
      <c r="W33" s="24">
        <v>3125</v>
      </c>
      <c r="X33" s="24">
        <f t="shared" si="0"/>
        <v>6250</v>
      </c>
      <c r="Y33" s="24">
        <f t="shared" si="1"/>
        <v>7000.000000000001</v>
      </c>
      <c r="Z33" s="3"/>
      <c r="AA33" s="4" t="s">
        <v>944</v>
      </c>
      <c r="AB33" s="4"/>
    </row>
    <row r="34" spans="1:28" s="97" customFormat="1" ht="76.5">
      <c r="A34" s="3" t="s">
        <v>178</v>
      </c>
      <c r="B34" s="4" t="s">
        <v>362</v>
      </c>
      <c r="C34" s="4" t="s">
        <v>144</v>
      </c>
      <c r="D34" s="3" t="s">
        <v>1167</v>
      </c>
      <c r="E34" s="3" t="s">
        <v>64</v>
      </c>
      <c r="F34" s="4"/>
      <c r="G34" s="4" t="s">
        <v>1168</v>
      </c>
      <c r="H34" s="15"/>
      <c r="I34" s="3"/>
      <c r="J34" s="3"/>
      <c r="K34" s="4" t="s">
        <v>154</v>
      </c>
      <c r="L34" s="3">
        <v>90</v>
      </c>
      <c r="M34" s="4">
        <v>231010000</v>
      </c>
      <c r="N34" s="4" t="s">
        <v>146</v>
      </c>
      <c r="O34" s="3" t="s">
        <v>155</v>
      </c>
      <c r="P34" s="4" t="s">
        <v>146</v>
      </c>
      <c r="Q34" s="4" t="s">
        <v>148</v>
      </c>
      <c r="R34" s="4" t="s">
        <v>166</v>
      </c>
      <c r="S34" s="4" t="s">
        <v>943</v>
      </c>
      <c r="T34" s="12">
        <v>796</v>
      </c>
      <c r="U34" s="4" t="s">
        <v>156</v>
      </c>
      <c r="V34" s="24">
        <v>5</v>
      </c>
      <c r="W34" s="70">
        <v>33000</v>
      </c>
      <c r="X34" s="24">
        <f t="shared" si="0"/>
        <v>165000</v>
      </c>
      <c r="Y34" s="24">
        <f t="shared" si="1"/>
        <v>184800.00000000003</v>
      </c>
      <c r="Z34" s="22" t="s">
        <v>152</v>
      </c>
      <c r="AA34" s="4" t="s">
        <v>944</v>
      </c>
      <c r="AB34" s="4"/>
    </row>
    <row r="35" spans="1:28" s="97" customFormat="1" ht="89.25">
      <c r="A35" s="3" t="s">
        <v>294</v>
      </c>
      <c r="B35" s="4" t="s">
        <v>143</v>
      </c>
      <c r="C35" s="4" t="s">
        <v>144</v>
      </c>
      <c r="D35" s="9" t="s">
        <v>1169</v>
      </c>
      <c r="E35" s="10" t="s">
        <v>1170</v>
      </c>
      <c r="F35" s="10"/>
      <c r="G35" s="10" t="s">
        <v>1171</v>
      </c>
      <c r="H35" s="9"/>
      <c r="I35" s="3" t="s">
        <v>928</v>
      </c>
      <c r="J35" s="3"/>
      <c r="K35" s="4" t="s">
        <v>154</v>
      </c>
      <c r="L35" s="3">
        <v>0</v>
      </c>
      <c r="M35" s="12" t="s">
        <v>920</v>
      </c>
      <c r="N35" s="4" t="s">
        <v>146</v>
      </c>
      <c r="O35" s="3" t="s">
        <v>155</v>
      </c>
      <c r="P35" s="4" t="s">
        <v>146</v>
      </c>
      <c r="Q35" s="4" t="s">
        <v>148</v>
      </c>
      <c r="R35" s="4" t="s">
        <v>166</v>
      </c>
      <c r="S35" s="4" t="s">
        <v>159</v>
      </c>
      <c r="T35" s="3">
        <v>796</v>
      </c>
      <c r="U35" s="3" t="s">
        <v>251</v>
      </c>
      <c r="V35" s="24">
        <v>2</v>
      </c>
      <c r="W35" s="24">
        <v>3125</v>
      </c>
      <c r="X35" s="24">
        <f t="shared" si="0"/>
        <v>6250</v>
      </c>
      <c r="Y35" s="24">
        <f t="shared" si="1"/>
        <v>7000.000000000001</v>
      </c>
      <c r="Z35" s="3"/>
      <c r="AA35" s="4" t="s">
        <v>944</v>
      </c>
      <c r="AB35" s="4"/>
    </row>
    <row r="36" spans="1:28" s="97" customFormat="1" ht="89.25">
      <c r="A36" s="3" t="s">
        <v>937</v>
      </c>
      <c r="B36" s="4" t="s">
        <v>143</v>
      </c>
      <c r="C36" s="4" t="s">
        <v>144</v>
      </c>
      <c r="D36" s="9" t="s">
        <v>1169</v>
      </c>
      <c r="E36" s="10" t="s">
        <v>1170</v>
      </c>
      <c r="F36" s="10"/>
      <c r="G36" s="10" t="s">
        <v>1171</v>
      </c>
      <c r="H36" s="3"/>
      <c r="I36" s="3" t="s">
        <v>929</v>
      </c>
      <c r="J36" s="3"/>
      <c r="K36" s="4" t="s">
        <v>154</v>
      </c>
      <c r="L36" s="3">
        <v>0</v>
      </c>
      <c r="M36" s="12" t="s">
        <v>920</v>
      </c>
      <c r="N36" s="4" t="s">
        <v>146</v>
      </c>
      <c r="O36" s="3" t="s">
        <v>155</v>
      </c>
      <c r="P36" s="4" t="s">
        <v>146</v>
      </c>
      <c r="Q36" s="4" t="s">
        <v>148</v>
      </c>
      <c r="R36" s="4" t="s">
        <v>166</v>
      </c>
      <c r="S36" s="4" t="s">
        <v>159</v>
      </c>
      <c r="T36" s="3">
        <v>796</v>
      </c>
      <c r="U36" s="3" t="s">
        <v>251</v>
      </c>
      <c r="V36" s="24">
        <v>4</v>
      </c>
      <c r="W36" s="24">
        <v>500</v>
      </c>
      <c r="X36" s="24">
        <f t="shared" si="0"/>
        <v>2000</v>
      </c>
      <c r="Y36" s="24">
        <f t="shared" si="1"/>
        <v>2240</v>
      </c>
      <c r="Z36" s="3"/>
      <c r="AA36" s="4" t="s">
        <v>944</v>
      </c>
      <c r="AB36" s="4"/>
    </row>
    <row r="37" spans="1:28" s="97" customFormat="1" ht="89.25">
      <c r="A37" s="3" t="s">
        <v>586</v>
      </c>
      <c r="B37" s="4" t="s">
        <v>143</v>
      </c>
      <c r="C37" s="4" t="s">
        <v>144</v>
      </c>
      <c r="D37" s="9" t="s">
        <v>1169</v>
      </c>
      <c r="E37" s="10" t="s">
        <v>1170</v>
      </c>
      <c r="F37" s="10"/>
      <c r="G37" s="10" t="s">
        <v>1171</v>
      </c>
      <c r="H37" s="3"/>
      <c r="I37" s="3" t="s">
        <v>930</v>
      </c>
      <c r="J37" s="3"/>
      <c r="K37" s="4" t="s">
        <v>154</v>
      </c>
      <c r="L37" s="3">
        <v>0</v>
      </c>
      <c r="M37" s="12" t="s">
        <v>920</v>
      </c>
      <c r="N37" s="4" t="s">
        <v>146</v>
      </c>
      <c r="O37" s="3" t="s">
        <v>155</v>
      </c>
      <c r="P37" s="4" t="s">
        <v>146</v>
      </c>
      <c r="Q37" s="4" t="s">
        <v>148</v>
      </c>
      <c r="R37" s="4" t="s">
        <v>166</v>
      </c>
      <c r="S37" s="4" t="s">
        <v>159</v>
      </c>
      <c r="T37" s="3">
        <v>796</v>
      </c>
      <c r="U37" s="3" t="s">
        <v>251</v>
      </c>
      <c r="V37" s="24">
        <v>4</v>
      </c>
      <c r="W37" s="24">
        <v>3500</v>
      </c>
      <c r="X37" s="24">
        <f>W37*V37</f>
        <v>14000</v>
      </c>
      <c r="Y37" s="24">
        <f t="shared" si="1"/>
        <v>15680.000000000002</v>
      </c>
      <c r="Z37" s="3"/>
      <c r="AA37" s="4" t="s">
        <v>944</v>
      </c>
      <c r="AB37" s="4"/>
    </row>
    <row r="38" spans="1:28" s="97" customFormat="1" ht="89.25">
      <c r="A38" s="3" t="s">
        <v>587</v>
      </c>
      <c r="B38" s="4" t="s">
        <v>362</v>
      </c>
      <c r="C38" s="4" t="s">
        <v>144</v>
      </c>
      <c r="D38" s="9" t="s">
        <v>1172</v>
      </c>
      <c r="E38" s="10" t="s">
        <v>1173</v>
      </c>
      <c r="F38" s="10"/>
      <c r="G38" s="10" t="s">
        <v>1174</v>
      </c>
      <c r="H38" s="4"/>
      <c r="I38" s="4"/>
      <c r="J38" s="4"/>
      <c r="K38" s="4" t="s">
        <v>154</v>
      </c>
      <c r="L38" s="3">
        <v>0</v>
      </c>
      <c r="M38" s="4">
        <v>231010000</v>
      </c>
      <c r="N38" s="4" t="s">
        <v>146</v>
      </c>
      <c r="O38" s="12" t="s">
        <v>157</v>
      </c>
      <c r="P38" s="4" t="s">
        <v>146</v>
      </c>
      <c r="Q38" s="4" t="s">
        <v>148</v>
      </c>
      <c r="R38" s="4" t="s">
        <v>166</v>
      </c>
      <c r="S38" s="4" t="s">
        <v>159</v>
      </c>
      <c r="T38" s="12" t="s">
        <v>9</v>
      </c>
      <c r="U38" s="4" t="s">
        <v>927</v>
      </c>
      <c r="V38" s="24">
        <v>2</v>
      </c>
      <c r="W38" s="22">
        <f>X38/V38</f>
        <v>27500</v>
      </c>
      <c r="X38" s="24">
        <f>40000+15000</f>
        <v>55000</v>
      </c>
      <c r="Y38" s="24">
        <f t="shared" si="1"/>
        <v>61600.00000000001</v>
      </c>
      <c r="Z38" s="4"/>
      <c r="AA38" s="4" t="s">
        <v>944</v>
      </c>
      <c r="AB38" s="4"/>
    </row>
    <row r="39" spans="1:28" s="97" customFormat="1" ht="76.5">
      <c r="A39" s="3" t="s">
        <v>588</v>
      </c>
      <c r="B39" s="4" t="s">
        <v>374</v>
      </c>
      <c r="C39" s="4" t="s">
        <v>144</v>
      </c>
      <c r="D39" s="9" t="s">
        <v>1175</v>
      </c>
      <c r="E39" s="10" t="s">
        <v>168</v>
      </c>
      <c r="F39" s="10"/>
      <c r="G39" s="10" t="s">
        <v>1176</v>
      </c>
      <c r="H39" s="10"/>
      <c r="I39" s="3"/>
      <c r="J39" s="3"/>
      <c r="K39" s="4" t="s">
        <v>154</v>
      </c>
      <c r="L39" s="3">
        <v>0</v>
      </c>
      <c r="M39" s="12" t="s">
        <v>920</v>
      </c>
      <c r="N39" s="4" t="s">
        <v>146</v>
      </c>
      <c r="O39" s="3" t="s">
        <v>221</v>
      </c>
      <c r="P39" s="4" t="s">
        <v>146</v>
      </c>
      <c r="Q39" s="4" t="s">
        <v>148</v>
      </c>
      <c r="R39" s="4" t="s">
        <v>166</v>
      </c>
      <c r="S39" s="4" t="s">
        <v>943</v>
      </c>
      <c r="T39" s="12" t="s">
        <v>37</v>
      </c>
      <c r="U39" s="18" t="s">
        <v>156</v>
      </c>
      <c r="V39" s="24">
        <v>10</v>
      </c>
      <c r="W39" s="22">
        <v>800</v>
      </c>
      <c r="X39" s="24">
        <f>V39*W39</f>
        <v>8000</v>
      </c>
      <c r="Y39" s="24">
        <f t="shared" si="1"/>
        <v>8960</v>
      </c>
      <c r="Z39" s="1" t="s">
        <v>152</v>
      </c>
      <c r="AA39" s="4" t="s">
        <v>944</v>
      </c>
      <c r="AB39" s="26"/>
    </row>
    <row r="40" spans="1:28" s="97" customFormat="1" ht="89.25">
      <c r="A40" s="3" t="s">
        <v>323</v>
      </c>
      <c r="B40" s="4" t="s">
        <v>143</v>
      </c>
      <c r="C40" s="4" t="s">
        <v>144</v>
      </c>
      <c r="D40" s="9" t="s">
        <v>1177</v>
      </c>
      <c r="E40" s="10" t="s">
        <v>63</v>
      </c>
      <c r="F40" s="10"/>
      <c r="G40" s="10" t="s">
        <v>1178</v>
      </c>
      <c r="H40" s="10"/>
      <c r="I40" s="3"/>
      <c r="J40" s="3"/>
      <c r="K40" s="4" t="s">
        <v>154</v>
      </c>
      <c r="L40" s="3">
        <v>0</v>
      </c>
      <c r="M40" s="12" t="s">
        <v>920</v>
      </c>
      <c r="N40" s="4" t="s">
        <v>146</v>
      </c>
      <c r="O40" s="3" t="s">
        <v>192</v>
      </c>
      <c r="P40" s="4" t="s">
        <v>146</v>
      </c>
      <c r="Q40" s="4" t="s">
        <v>148</v>
      </c>
      <c r="R40" s="4" t="s">
        <v>166</v>
      </c>
      <c r="S40" s="4" t="s">
        <v>159</v>
      </c>
      <c r="T40" s="12">
        <v>796</v>
      </c>
      <c r="U40" s="4" t="s">
        <v>156</v>
      </c>
      <c r="V40" s="24">
        <v>5</v>
      </c>
      <c r="W40" s="22">
        <v>1200</v>
      </c>
      <c r="X40" s="24">
        <f>V40*W40</f>
        <v>6000</v>
      </c>
      <c r="Y40" s="24">
        <f t="shared" si="1"/>
        <v>6720.000000000001</v>
      </c>
      <c r="Z40" s="1"/>
      <c r="AA40" s="4" t="s">
        <v>944</v>
      </c>
      <c r="AB40" s="26"/>
    </row>
    <row r="41" spans="1:28" s="97" customFormat="1" ht="89.25">
      <c r="A41" s="3" t="s">
        <v>589</v>
      </c>
      <c r="B41" s="4" t="s">
        <v>362</v>
      </c>
      <c r="C41" s="4" t="s">
        <v>363</v>
      </c>
      <c r="D41" s="9" t="s">
        <v>1179</v>
      </c>
      <c r="E41" s="10" t="s">
        <v>1180</v>
      </c>
      <c r="F41" s="10"/>
      <c r="G41" s="10" t="s">
        <v>1181</v>
      </c>
      <c r="H41" s="27"/>
      <c r="I41" s="3"/>
      <c r="J41" s="4"/>
      <c r="K41" s="4" t="s">
        <v>154</v>
      </c>
      <c r="L41" s="12" t="s">
        <v>13</v>
      </c>
      <c r="M41" s="3">
        <v>231010000</v>
      </c>
      <c r="N41" s="4" t="s">
        <v>146</v>
      </c>
      <c r="O41" s="12" t="s">
        <v>212</v>
      </c>
      <c r="P41" s="4" t="s">
        <v>146</v>
      </c>
      <c r="Q41" s="4" t="s">
        <v>148</v>
      </c>
      <c r="R41" s="4" t="s">
        <v>166</v>
      </c>
      <c r="S41" s="4" t="s">
        <v>159</v>
      </c>
      <c r="T41" s="12" t="s">
        <v>37</v>
      </c>
      <c r="U41" s="4" t="s">
        <v>156</v>
      </c>
      <c r="V41" s="24">
        <v>5</v>
      </c>
      <c r="W41" s="22">
        <v>1200</v>
      </c>
      <c r="X41" s="24">
        <f aca="true" t="shared" si="2" ref="X41:X78">W41*V41</f>
        <v>6000</v>
      </c>
      <c r="Y41" s="24">
        <f aca="true" t="shared" si="3" ref="Y41:Y59">X41*(1+12%)</f>
        <v>6720.000000000001</v>
      </c>
      <c r="Z41" s="4"/>
      <c r="AA41" s="4" t="s">
        <v>944</v>
      </c>
      <c r="AB41" s="4"/>
    </row>
    <row r="42" spans="1:28" s="97" customFormat="1" ht="89.25">
      <c r="A42" s="3" t="s">
        <v>185</v>
      </c>
      <c r="B42" s="4" t="s">
        <v>362</v>
      </c>
      <c r="C42" s="4" t="s">
        <v>363</v>
      </c>
      <c r="D42" s="83" t="s">
        <v>1182</v>
      </c>
      <c r="E42" s="10" t="s">
        <v>1183</v>
      </c>
      <c r="F42" s="10"/>
      <c r="G42" s="10" t="s">
        <v>1184</v>
      </c>
      <c r="H42" s="10"/>
      <c r="I42" s="3" t="s">
        <v>1004</v>
      </c>
      <c r="J42" s="4"/>
      <c r="K42" s="4" t="s">
        <v>154</v>
      </c>
      <c r="L42" s="12" t="s">
        <v>13</v>
      </c>
      <c r="M42" s="3">
        <v>231010000</v>
      </c>
      <c r="N42" s="4" t="s">
        <v>146</v>
      </c>
      <c r="O42" s="12" t="s">
        <v>212</v>
      </c>
      <c r="P42" s="4" t="s">
        <v>146</v>
      </c>
      <c r="Q42" s="4" t="s">
        <v>148</v>
      </c>
      <c r="R42" s="4" t="s">
        <v>166</v>
      </c>
      <c r="S42" s="4" t="s">
        <v>159</v>
      </c>
      <c r="T42" s="12" t="s">
        <v>37</v>
      </c>
      <c r="U42" s="4" t="s">
        <v>156</v>
      </c>
      <c r="V42" s="24">
        <v>5</v>
      </c>
      <c r="W42" s="22">
        <v>2000</v>
      </c>
      <c r="X42" s="24">
        <f t="shared" si="2"/>
        <v>10000</v>
      </c>
      <c r="Y42" s="24">
        <f t="shared" si="3"/>
        <v>11200.000000000002</v>
      </c>
      <c r="Z42" s="4"/>
      <c r="AA42" s="4" t="s">
        <v>944</v>
      </c>
      <c r="AB42" s="4"/>
    </row>
    <row r="43" spans="1:28" s="97" customFormat="1" ht="89.25">
      <c r="A43" s="3" t="s">
        <v>590</v>
      </c>
      <c r="B43" s="4" t="s">
        <v>362</v>
      </c>
      <c r="C43" s="4" t="s">
        <v>363</v>
      </c>
      <c r="D43" s="83" t="s">
        <v>1185</v>
      </c>
      <c r="E43" s="10" t="s">
        <v>1183</v>
      </c>
      <c r="F43" s="10"/>
      <c r="G43" s="10" t="s">
        <v>1186</v>
      </c>
      <c r="H43" s="10"/>
      <c r="I43" s="3" t="s">
        <v>1005</v>
      </c>
      <c r="J43" s="4"/>
      <c r="K43" s="4" t="s">
        <v>154</v>
      </c>
      <c r="L43" s="12" t="s">
        <v>13</v>
      </c>
      <c r="M43" s="3">
        <v>231010000</v>
      </c>
      <c r="N43" s="4" t="s">
        <v>146</v>
      </c>
      <c r="O43" s="12" t="s">
        <v>212</v>
      </c>
      <c r="P43" s="4" t="s">
        <v>146</v>
      </c>
      <c r="Q43" s="4" t="s">
        <v>148</v>
      </c>
      <c r="R43" s="4" t="s">
        <v>166</v>
      </c>
      <c r="S43" s="4" t="s">
        <v>159</v>
      </c>
      <c r="T43" s="12" t="s">
        <v>37</v>
      </c>
      <c r="U43" s="4" t="s">
        <v>156</v>
      </c>
      <c r="V43" s="24">
        <v>10</v>
      </c>
      <c r="W43" s="22">
        <v>1000</v>
      </c>
      <c r="X43" s="24">
        <f t="shared" si="2"/>
        <v>10000</v>
      </c>
      <c r="Y43" s="24">
        <f t="shared" si="3"/>
        <v>11200.000000000002</v>
      </c>
      <c r="Z43" s="4"/>
      <c r="AA43" s="4" t="s">
        <v>944</v>
      </c>
      <c r="AB43" s="4"/>
    </row>
    <row r="44" spans="1:28" s="97" customFormat="1" ht="89.25">
      <c r="A44" s="3" t="s">
        <v>591</v>
      </c>
      <c r="B44" s="4" t="s">
        <v>362</v>
      </c>
      <c r="C44" s="4" t="s">
        <v>363</v>
      </c>
      <c r="D44" s="83" t="s">
        <v>1187</v>
      </c>
      <c r="E44" s="10" t="s">
        <v>213</v>
      </c>
      <c r="F44" s="10"/>
      <c r="G44" s="10" t="s">
        <v>1188</v>
      </c>
      <c r="H44" s="10"/>
      <c r="I44" s="3" t="s">
        <v>1006</v>
      </c>
      <c r="J44" s="4"/>
      <c r="K44" s="4" t="s">
        <v>154</v>
      </c>
      <c r="L44" s="12" t="s">
        <v>13</v>
      </c>
      <c r="M44" s="3">
        <v>231010000</v>
      </c>
      <c r="N44" s="4" t="s">
        <v>146</v>
      </c>
      <c r="O44" s="12" t="s">
        <v>221</v>
      </c>
      <c r="P44" s="4" t="s">
        <v>146</v>
      </c>
      <c r="Q44" s="4" t="s">
        <v>148</v>
      </c>
      <c r="R44" s="4" t="s">
        <v>166</v>
      </c>
      <c r="S44" s="4" t="s">
        <v>159</v>
      </c>
      <c r="T44" s="12" t="s">
        <v>186</v>
      </c>
      <c r="U44" s="4" t="s">
        <v>165</v>
      </c>
      <c r="V44" s="24">
        <v>200</v>
      </c>
      <c r="W44" s="22">
        <v>500</v>
      </c>
      <c r="X44" s="24">
        <f t="shared" si="2"/>
        <v>100000</v>
      </c>
      <c r="Y44" s="24">
        <f t="shared" si="3"/>
        <v>112000.00000000001</v>
      </c>
      <c r="Z44" s="4"/>
      <c r="AA44" s="4" t="s">
        <v>944</v>
      </c>
      <c r="AB44" s="4"/>
    </row>
    <row r="45" spans="1:28" s="97" customFormat="1" ht="89.25">
      <c r="A45" s="3" t="s">
        <v>187</v>
      </c>
      <c r="B45" s="4" t="s">
        <v>362</v>
      </c>
      <c r="C45" s="4" t="s">
        <v>363</v>
      </c>
      <c r="D45" s="3" t="s">
        <v>1189</v>
      </c>
      <c r="E45" s="107" t="s">
        <v>1190</v>
      </c>
      <c r="F45" s="3"/>
      <c r="G45" s="10" t="s">
        <v>1191</v>
      </c>
      <c r="H45" s="10"/>
      <c r="I45" s="3" t="s">
        <v>1007</v>
      </c>
      <c r="J45" s="4"/>
      <c r="K45" s="4" t="s">
        <v>154</v>
      </c>
      <c r="L45" s="12" t="s">
        <v>13</v>
      </c>
      <c r="M45" s="3">
        <v>231010000</v>
      </c>
      <c r="N45" s="4" t="s">
        <v>146</v>
      </c>
      <c r="O45" s="12" t="s">
        <v>157</v>
      </c>
      <c r="P45" s="4" t="s">
        <v>146</v>
      </c>
      <c r="Q45" s="4" t="s">
        <v>148</v>
      </c>
      <c r="R45" s="4" t="s">
        <v>166</v>
      </c>
      <c r="S45" s="4" t="s">
        <v>159</v>
      </c>
      <c r="T45" s="12" t="s">
        <v>70</v>
      </c>
      <c r="U45" s="4" t="s">
        <v>1192</v>
      </c>
      <c r="V45" s="24">
        <v>5</v>
      </c>
      <c r="W45" s="22">
        <v>10000</v>
      </c>
      <c r="X45" s="24">
        <f t="shared" si="2"/>
        <v>50000</v>
      </c>
      <c r="Y45" s="24">
        <f t="shared" si="3"/>
        <v>56000.00000000001</v>
      </c>
      <c r="Z45" s="4"/>
      <c r="AA45" s="4" t="s">
        <v>944</v>
      </c>
      <c r="AB45" s="4"/>
    </row>
    <row r="46" spans="1:28" s="97" customFormat="1" ht="89.25">
      <c r="A46" s="3" t="s">
        <v>188</v>
      </c>
      <c r="B46" s="4" t="s">
        <v>362</v>
      </c>
      <c r="C46" s="4" t="s">
        <v>363</v>
      </c>
      <c r="D46" s="3" t="s">
        <v>1189</v>
      </c>
      <c r="E46" s="107" t="s">
        <v>1190</v>
      </c>
      <c r="F46" s="3"/>
      <c r="G46" s="10" t="s">
        <v>1191</v>
      </c>
      <c r="H46" s="10"/>
      <c r="I46" s="3" t="s">
        <v>1008</v>
      </c>
      <c r="J46" s="4"/>
      <c r="K46" s="4" t="s">
        <v>154</v>
      </c>
      <c r="L46" s="12" t="s">
        <v>13</v>
      </c>
      <c r="M46" s="3">
        <v>231010000</v>
      </c>
      <c r="N46" s="4" t="s">
        <v>146</v>
      </c>
      <c r="O46" s="12" t="s">
        <v>157</v>
      </c>
      <c r="P46" s="4" t="s">
        <v>146</v>
      </c>
      <c r="Q46" s="4" t="s">
        <v>148</v>
      </c>
      <c r="R46" s="4" t="s">
        <v>166</v>
      </c>
      <c r="S46" s="4" t="s">
        <v>159</v>
      </c>
      <c r="T46" s="12" t="s">
        <v>70</v>
      </c>
      <c r="U46" s="4" t="s">
        <v>1192</v>
      </c>
      <c r="V46" s="24">
        <v>10</v>
      </c>
      <c r="W46" s="22">
        <v>10000</v>
      </c>
      <c r="X46" s="24">
        <f t="shared" si="2"/>
        <v>100000</v>
      </c>
      <c r="Y46" s="24">
        <f t="shared" si="3"/>
        <v>112000.00000000001</v>
      </c>
      <c r="Z46" s="4"/>
      <c r="AA46" s="4" t="s">
        <v>944</v>
      </c>
      <c r="AB46" s="4"/>
    </row>
    <row r="47" spans="1:28" s="97" customFormat="1" ht="89.25">
      <c r="A47" s="3" t="s">
        <v>938</v>
      </c>
      <c r="B47" s="4" t="s">
        <v>362</v>
      </c>
      <c r="C47" s="4" t="s">
        <v>363</v>
      </c>
      <c r="D47" s="3" t="s">
        <v>1193</v>
      </c>
      <c r="E47" s="107" t="s">
        <v>1194</v>
      </c>
      <c r="F47" s="3"/>
      <c r="G47" s="10" t="s">
        <v>1195</v>
      </c>
      <c r="H47" s="10"/>
      <c r="I47" s="10" t="s">
        <v>1196</v>
      </c>
      <c r="J47" s="3"/>
      <c r="K47" s="4" t="s">
        <v>154</v>
      </c>
      <c r="L47" s="12" t="s">
        <v>13</v>
      </c>
      <c r="M47" s="3">
        <v>231010000</v>
      </c>
      <c r="N47" s="4" t="s">
        <v>146</v>
      </c>
      <c r="O47" s="12" t="s">
        <v>157</v>
      </c>
      <c r="P47" s="4" t="s">
        <v>146</v>
      </c>
      <c r="Q47" s="4" t="s">
        <v>148</v>
      </c>
      <c r="R47" s="4" t="s">
        <v>166</v>
      </c>
      <c r="S47" s="4" t="s">
        <v>159</v>
      </c>
      <c r="T47" s="12" t="s">
        <v>37</v>
      </c>
      <c r="U47" s="4" t="s">
        <v>156</v>
      </c>
      <c r="V47" s="24">
        <v>20</v>
      </c>
      <c r="W47" s="22">
        <v>2500</v>
      </c>
      <c r="X47" s="24">
        <f t="shared" si="2"/>
        <v>50000</v>
      </c>
      <c r="Y47" s="24">
        <f t="shared" si="3"/>
        <v>56000.00000000001</v>
      </c>
      <c r="Z47" s="4"/>
      <c r="AA47" s="4" t="s">
        <v>944</v>
      </c>
      <c r="AB47" s="4"/>
    </row>
    <row r="48" spans="1:28" ht="89.25">
      <c r="A48" s="3" t="s">
        <v>939</v>
      </c>
      <c r="B48" s="4" t="s">
        <v>362</v>
      </c>
      <c r="C48" s="4" t="s">
        <v>363</v>
      </c>
      <c r="D48" s="3" t="s">
        <v>1197</v>
      </c>
      <c r="E48" s="107" t="s">
        <v>102</v>
      </c>
      <c r="F48" s="3"/>
      <c r="G48" s="10" t="s">
        <v>1198</v>
      </c>
      <c r="H48" s="10"/>
      <c r="I48" s="10"/>
      <c r="J48" s="4"/>
      <c r="K48" s="4" t="s">
        <v>154</v>
      </c>
      <c r="L48" s="12" t="s">
        <v>13</v>
      </c>
      <c r="M48" s="3">
        <v>231010000</v>
      </c>
      <c r="N48" s="4" t="s">
        <v>146</v>
      </c>
      <c r="O48" s="12" t="s">
        <v>184</v>
      </c>
      <c r="P48" s="4" t="s">
        <v>146</v>
      </c>
      <c r="Q48" s="4" t="s">
        <v>148</v>
      </c>
      <c r="R48" s="4" t="s">
        <v>166</v>
      </c>
      <c r="S48" s="4" t="s">
        <v>159</v>
      </c>
      <c r="T48" s="12" t="s">
        <v>37</v>
      </c>
      <c r="U48" s="4" t="s">
        <v>156</v>
      </c>
      <c r="V48" s="24">
        <v>10</v>
      </c>
      <c r="W48" s="22">
        <v>268</v>
      </c>
      <c r="X48" s="24">
        <f t="shared" si="2"/>
        <v>2680</v>
      </c>
      <c r="Y48" s="24">
        <f t="shared" si="3"/>
        <v>3001.6000000000004</v>
      </c>
      <c r="Z48" s="4"/>
      <c r="AA48" s="4" t="s">
        <v>944</v>
      </c>
      <c r="AB48" s="4"/>
    </row>
    <row r="49" spans="1:28" ht="102">
      <c r="A49" s="3" t="s">
        <v>324</v>
      </c>
      <c r="B49" s="4" t="s">
        <v>362</v>
      </c>
      <c r="C49" s="4" t="s">
        <v>363</v>
      </c>
      <c r="D49" s="3" t="s">
        <v>1199</v>
      </c>
      <c r="E49" s="107" t="s">
        <v>1143</v>
      </c>
      <c r="F49" s="3"/>
      <c r="G49" s="10" t="s">
        <v>1200</v>
      </c>
      <c r="H49" s="10"/>
      <c r="I49" s="3" t="s">
        <v>214</v>
      </c>
      <c r="J49" s="4"/>
      <c r="K49" s="4" t="s">
        <v>154</v>
      </c>
      <c r="L49" s="12" t="s">
        <v>13</v>
      </c>
      <c r="M49" s="3">
        <v>231010000</v>
      </c>
      <c r="N49" s="4" t="s">
        <v>146</v>
      </c>
      <c r="O49" s="12" t="s">
        <v>212</v>
      </c>
      <c r="P49" s="4" t="s">
        <v>146</v>
      </c>
      <c r="Q49" s="4" t="s">
        <v>148</v>
      </c>
      <c r="R49" s="4" t="s">
        <v>166</v>
      </c>
      <c r="S49" s="4" t="s">
        <v>159</v>
      </c>
      <c r="T49" s="21" t="s">
        <v>208</v>
      </c>
      <c r="U49" s="15" t="s">
        <v>209</v>
      </c>
      <c r="V49" s="24">
        <f>15+12</f>
        <v>27</v>
      </c>
      <c r="W49" s="22">
        <v>500</v>
      </c>
      <c r="X49" s="24">
        <f>7500+7200</f>
        <v>14700</v>
      </c>
      <c r="Y49" s="24">
        <f t="shared" si="3"/>
        <v>16464</v>
      </c>
      <c r="Z49" s="4"/>
      <c r="AA49" s="4" t="s">
        <v>944</v>
      </c>
      <c r="AB49" s="4"/>
    </row>
    <row r="50" spans="1:28" ht="78" customHeight="1">
      <c r="A50" s="3" t="s">
        <v>592</v>
      </c>
      <c r="B50" s="4" t="s">
        <v>362</v>
      </c>
      <c r="C50" s="4" t="s">
        <v>363</v>
      </c>
      <c r="D50" s="3" t="s">
        <v>1201</v>
      </c>
      <c r="E50" s="107" t="s">
        <v>1135</v>
      </c>
      <c r="F50" s="3"/>
      <c r="G50" s="10" t="s">
        <v>1202</v>
      </c>
      <c r="H50" s="108"/>
      <c r="I50" s="156" t="s">
        <v>1009</v>
      </c>
      <c r="J50" s="4"/>
      <c r="K50" s="4" t="s">
        <v>154</v>
      </c>
      <c r="L50" s="12" t="s">
        <v>13</v>
      </c>
      <c r="M50" s="3">
        <v>231010000</v>
      </c>
      <c r="N50" s="4" t="s">
        <v>146</v>
      </c>
      <c r="O50" s="12" t="s">
        <v>164</v>
      </c>
      <c r="P50" s="4" t="s">
        <v>146</v>
      </c>
      <c r="Q50" s="4" t="s">
        <v>148</v>
      </c>
      <c r="R50" s="4" t="s">
        <v>166</v>
      </c>
      <c r="S50" s="4" t="s">
        <v>159</v>
      </c>
      <c r="T50" s="12">
        <v>778</v>
      </c>
      <c r="U50" s="4" t="s">
        <v>182</v>
      </c>
      <c r="V50" s="24">
        <v>15</v>
      </c>
      <c r="W50" s="22">
        <v>800</v>
      </c>
      <c r="X50" s="24">
        <v>0</v>
      </c>
      <c r="Y50" s="24">
        <v>0</v>
      </c>
      <c r="Z50" s="4"/>
      <c r="AA50" s="4" t="s">
        <v>944</v>
      </c>
      <c r="AB50" s="4">
        <v>11</v>
      </c>
    </row>
    <row r="51" spans="1:28" ht="78" customHeight="1">
      <c r="A51" s="3" t="s">
        <v>2552</v>
      </c>
      <c r="B51" s="4" t="s">
        <v>362</v>
      </c>
      <c r="C51" s="4" t="s">
        <v>363</v>
      </c>
      <c r="D51" s="3" t="s">
        <v>1201</v>
      </c>
      <c r="E51" s="107" t="s">
        <v>1135</v>
      </c>
      <c r="F51" s="3"/>
      <c r="G51" s="10" t="s">
        <v>1202</v>
      </c>
      <c r="H51" s="108"/>
      <c r="I51" s="156" t="s">
        <v>1009</v>
      </c>
      <c r="J51" s="4"/>
      <c r="K51" s="4" t="s">
        <v>154</v>
      </c>
      <c r="L51" s="12" t="s">
        <v>13</v>
      </c>
      <c r="M51" s="3">
        <v>231010000</v>
      </c>
      <c r="N51" s="4" t="s">
        <v>146</v>
      </c>
      <c r="O51" s="110" t="s">
        <v>2553</v>
      </c>
      <c r="P51" s="4" t="s">
        <v>146</v>
      </c>
      <c r="Q51" s="4" t="s">
        <v>148</v>
      </c>
      <c r="R51" s="4" t="s">
        <v>166</v>
      </c>
      <c r="S51" s="4" t="s">
        <v>159</v>
      </c>
      <c r="T51" s="12">
        <v>778</v>
      </c>
      <c r="U51" s="4" t="s">
        <v>182</v>
      </c>
      <c r="V51" s="24">
        <v>15</v>
      </c>
      <c r="W51" s="22">
        <v>800</v>
      </c>
      <c r="X51" s="24">
        <f>W51*V51</f>
        <v>12000</v>
      </c>
      <c r="Y51" s="24">
        <f>X51*(1+12%)</f>
        <v>13440.000000000002</v>
      </c>
      <c r="Z51" s="4"/>
      <c r="AA51" s="4" t="s">
        <v>944</v>
      </c>
      <c r="AB51" s="4"/>
    </row>
    <row r="52" spans="1:28" ht="80.25" customHeight="1">
      <c r="A52" s="3" t="s">
        <v>593</v>
      </c>
      <c r="B52" s="4" t="s">
        <v>362</v>
      </c>
      <c r="C52" s="4" t="s">
        <v>363</v>
      </c>
      <c r="D52" s="3" t="s">
        <v>1203</v>
      </c>
      <c r="E52" s="4" t="s">
        <v>168</v>
      </c>
      <c r="F52" s="3"/>
      <c r="G52" s="3" t="s">
        <v>1204</v>
      </c>
      <c r="H52" s="108"/>
      <c r="I52" s="108"/>
      <c r="J52" s="12"/>
      <c r="K52" s="12" t="s">
        <v>154</v>
      </c>
      <c r="L52" s="12" t="s">
        <v>13</v>
      </c>
      <c r="M52" s="3">
        <v>231010000</v>
      </c>
      <c r="N52" s="4" t="s">
        <v>146</v>
      </c>
      <c r="O52" s="12" t="s">
        <v>221</v>
      </c>
      <c r="P52" s="4" t="s">
        <v>146</v>
      </c>
      <c r="Q52" s="4" t="s">
        <v>148</v>
      </c>
      <c r="R52" s="4" t="s">
        <v>166</v>
      </c>
      <c r="S52" s="4" t="s">
        <v>943</v>
      </c>
      <c r="T52" s="12" t="s">
        <v>37</v>
      </c>
      <c r="U52" s="4" t="s">
        <v>156</v>
      </c>
      <c r="V52" s="24">
        <v>10</v>
      </c>
      <c r="W52" s="22">
        <v>1000</v>
      </c>
      <c r="X52" s="24">
        <f t="shared" si="2"/>
        <v>10000</v>
      </c>
      <c r="Y52" s="24">
        <f t="shared" si="3"/>
        <v>11200.000000000002</v>
      </c>
      <c r="Z52" s="28" t="s">
        <v>152</v>
      </c>
      <c r="AA52" s="4" t="s">
        <v>944</v>
      </c>
      <c r="AB52" s="4"/>
    </row>
    <row r="53" spans="1:28" ht="39.75" customHeight="1">
      <c r="A53" s="3" t="s">
        <v>594</v>
      </c>
      <c r="B53" s="4" t="s">
        <v>362</v>
      </c>
      <c r="C53" s="4" t="s">
        <v>363</v>
      </c>
      <c r="D53" s="3" t="s">
        <v>1205</v>
      </c>
      <c r="E53" s="4" t="s">
        <v>172</v>
      </c>
      <c r="F53" s="3"/>
      <c r="G53" s="3" t="s">
        <v>1206</v>
      </c>
      <c r="H53" s="27"/>
      <c r="I53" s="3"/>
      <c r="J53" s="12"/>
      <c r="K53" s="12" t="s">
        <v>154</v>
      </c>
      <c r="L53" s="12" t="s">
        <v>13</v>
      </c>
      <c r="M53" s="3">
        <v>231010000</v>
      </c>
      <c r="N53" s="4" t="s">
        <v>146</v>
      </c>
      <c r="O53" s="12" t="s">
        <v>164</v>
      </c>
      <c r="P53" s="4" t="s">
        <v>146</v>
      </c>
      <c r="Q53" s="4" t="s">
        <v>148</v>
      </c>
      <c r="R53" s="4" t="s">
        <v>166</v>
      </c>
      <c r="S53" s="4" t="s">
        <v>159</v>
      </c>
      <c r="T53" s="12" t="s">
        <v>37</v>
      </c>
      <c r="U53" s="4" t="s">
        <v>156</v>
      </c>
      <c r="V53" s="24">
        <f>4+2</f>
        <v>6</v>
      </c>
      <c r="W53" s="22">
        <v>3429.3333333333335</v>
      </c>
      <c r="X53" s="24">
        <v>0</v>
      </c>
      <c r="Y53" s="24">
        <f t="shared" si="3"/>
        <v>0</v>
      </c>
      <c r="Z53" s="28"/>
      <c r="AA53" s="4" t="s">
        <v>944</v>
      </c>
      <c r="AB53" s="4">
        <v>11</v>
      </c>
    </row>
    <row r="54" spans="1:28" ht="39.75" customHeight="1">
      <c r="A54" s="3" t="s">
        <v>2554</v>
      </c>
      <c r="B54" s="4" t="s">
        <v>362</v>
      </c>
      <c r="C54" s="4" t="s">
        <v>363</v>
      </c>
      <c r="D54" s="3" t="s">
        <v>1205</v>
      </c>
      <c r="E54" s="4" t="s">
        <v>172</v>
      </c>
      <c r="F54" s="3"/>
      <c r="G54" s="3" t="s">
        <v>1206</v>
      </c>
      <c r="H54" s="27"/>
      <c r="I54" s="3"/>
      <c r="J54" s="12"/>
      <c r="K54" s="12" t="s">
        <v>154</v>
      </c>
      <c r="L54" s="12" t="s">
        <v>13</v>
      </c>
      <c r="M54" s="3">
        <v>231010000</v>
      </c>
      <c r="N54" s="4" t="s">
        <v>146</v>
      </c>
      <c r="O54" s="110" t="s">
        <v>2553</v>
      </c>
      <c r="P54" s="4" t="s">
        <v>146</v>
      </c>
      <c r="Q54" s="4" t="s">
        <v>148</v>
      </c>
      <c r="R54" s="4" t="s">
        <v>166</v>
      </c>
      <c r="S54" s="4" t="s">
        <v>159</v>
      </c>
      <c r="T54" s="12" t="s">
        <v>37</v>
      </c>
      <c r="U54" s="4" t="s">
        <v>156</v>
      </c>
      <c r="V54" s="24">
        <f>4+2</f>
        <v>6</v>
      </c>
      <c r="W54" s="22">
        <f>X54/V54</f>
        <v>3429.3333333333335</v>
      </c>
      <c r="X54" s="24">
        <f>12860+7716</f>
        <v>20576</v>
      </c>
      <c r="Y54" s="24">
        <f t="shared" si="3"/>
        <v>23045.120000000003</v>
      </c>
      <c r="Z54" s="28"/>
      <c r="AA54" s="4" t="s">
        <v>944</v>
      </c>
      <c r="AB54" s="4"/>
    </row>
    <row r="55" spans="1:28" ht="138.75" customHeight="1">
      <c r="A55" s="3" t="s">
        <v>325</v>
      </c>
      <c r="B55" s="4" t="s">
        <v>362</v>
      </c>
      <c r="C55" s="4" t="s">
        <v>363</v>
      </c>
      <c r="D55" s="3" t="s">
        <v>1205</v>
      </c>
      <c r="E55" s="4" t="s">
        <v>172</v>
      </c>
      <c r="F55" s="3"/>
      <c r="G55" s="3" t="s">
        <v>1206</v>
      </c>
      <c r="H55" s="27"/>
      <c r="I55" s="157" t="s">
        <v>1010</v>
      </c>
      <c r="J55" s="12"/>
      <c r="K55" s="12" t="s">
        <v>154</v>
      </c>
      <c r="L55" s="12" t="s">
        <v>13</v>
      </c>
      <c r="M55" s="3">
        <v>231010000</v>
      </c>
      <c r="N55" s="4" t="s">
        <v>146</v>
      </c>
      <c r="O55" s="12" t="s">
        <v>164</v>
      </c>
      <c r="P55" s="4" t="s">
        <v>146</v>
      </c>
      <c r="Q55" s="4" t="s">
        <v>148</v>
      </c>
      <c r="R55" s="4" t="s">
        <v>166</v>
      </c>
      <c r="S55" s="4" t="s">
        <v>159</v>
      </c>
      <c r="T55" s="12" t="s">
        <v>37</v>
      </c>
      <c r="U55" s="4" t="s">
        <v>156</v>
      </c>
      <c r="V55" s="24">
        <v>10</v>
      </c>
      <c r="W55" s="22">
        <v>10000</v>
      </c>
      <c r="X55" s="24">
        <v>0</v>
      </c>
      <c r="Y55" s="24">
        <f t="shared" si="3"/>
        <v>0</v>
      </c>
      <c r="Z55" s="28"/>
      <c r="AA55" s="4" t="s">
        <v>944</v>
      </c>
      <c r="AB55" s="4">
        <v>11</v>
      </c>
    </row>
    <row r="56" spans="1:28" ht="138.75" customHeight="1">
      <c r="A56" s="3" t="s">
        <v>2555</v>
      </c>
      <c r="B56" s="4" t="s">
        <v>362</v>
      </c>
      <c r="C56" s="4" t="s">
        <v>363</v>
      </c>
      <c r="D56" s="3" t="s">
        <v>1205</v>
      </c>
      <c r="E56" s="4" t="s">
        <v>172</v>
      </c>
      <c r="F56" s="3"/>
      <c r="G56" s="3" t="s">
        <v>1206</v>
      </c>
      <c r="H56" s="27"/>
      <c r="I56" s="157" t="s">
        <v>1010</v>
      </c>
      <c r="J56" s="12"/>
      <c r="K56" s="12" t="s">
        <v>154</v>
      </c>
      <c r="L56" s="12" t="s">
        <v>13</v>
      </c>
      <c r="M56" s="3">
        <v>231010000</v>
      </c>
      <c r="N56" s="4" t="s">
        <v>146</v>
      </c>
      <c r="O56" s="110" t="s">
        <v>2553</v>
      </c>
      <c r="P56" s="4" t="s">
        <v>146</v>
      </c>
      <c r="Q56" s="4" t="s">
        <v>148</v>
      </c>
      <c r="R56" s="4" t="s">
        <v>166</v>
      </c>
      <c r="S56" s="4" t="s">
        <v>159</v>
      </c>
      <c r="T56" s="12" t="s">
        <v>37</v>
      </c>
      <c r="U56" s="4" t="s">
        <v>156</v>
      </c>
      <c r="V56" s="24">
        <v>10</v>
      </c>
      <c r="W56" s="22">
        <v>10000</v>
      </c>
      <c r="X56" s="24">
        <f>W56*V56</f>
        <v>100000</v>
      </c>
      <c r="Y56" s="24">
        <f t="shared" si="3"/>
        <v>112000.00000000001</v>
      </c>
      <c r="Z56" s="28"/>
      <c r="AA56" s="4" t="s">
        <v>944</v>
      </c>
      <c r="AB56" s="4"/>
    </row>
    <row r="57" spans="1:28" ht="153">
      <c r="A57" s="3" t="s">
        <v>595</v>
      </c>
      <c r="B57" s="4" t="s">
        <v>362</v>
      </c>
      <c r="C57" s="4" t="s">
        <v>363</v>
      </c>
      <c r="D57" s="3" t="s">
        <v>1205</v>
      </c>
      <c r="E57" s="4" t="s">
        <v>172</v>
      </c>
      <c r="F57" s="3"/>
      <c r="G57" s="3" t="s">
        <v>1206</v>
      </c>
      <c r="H57" s="27" t="s">
        <v>173</v>
      </c>
      <c r="I57" s="157" t="s">
        <v>1011</v>
      </c>
      <c r="J57" s="12"/>
      <c r="K57" s="12" t="s">
        <v>154</v>
      </c>
      <c r="L57" s="12" t="s">
        <v>13</v>
      </c>
      <c r="M57" s="3">
        <v>231010000</v>
      </c>
      <c r="N57" s="4" t="s">
        <v>146</v>
      </c>
      <c r="O57" s="12" t="s">
        <v>164</v>
      </c>
      <c r="P57" s="4" t="s">
        <v>146</v>
      </c>
      <c r="Q57" s="4" t="s">
        <v>148</v>
      </c>
      <c r="R57" s="4" t="s">
        <v>166</v>
      </c>
      <c r="S57" s="4" t="s">
        <v>159</v>
      </c>
      <c r="T57" s="12" t="s">
        <v>37</v>
      </c>
      <c r="U57" s="4" t="s">
        <v>156</v>
      </c>
      <c r="V57" s="24">
        <v>10</v>
      </c>
      <c r="W57" s="22">
        <v>12000</v>
      </c>
      <c r="X57" s="24">
        <v>0</v>
      </c>
      <c r="Y57" s="24">
        <f t="shared" si="3"/>
        <v>0</v>
      </c>
      <c r="Z57" s="28"/>
      <c r="AA57" s="4" t="s">
        <v>944</v>
      </c>
      <c r="AB57" s="4">
        <v>11</v>
      </c>
    </row>
    <row r="58" spans="1:28" ht="153">
      <c r="A58" s="3" t="s">
        <v>2556</v>
      </c>
      <c r="B58" s="4" t="s">
        <v>362</v>
      </c>
      <c r="C58" s="4" t="s">
        <v>363</v>
      </c>
      <c r="D58" s="3" t="s">
        <v>1205</v>
      </c>
      <c r="E58" s="4" t="s">
        <v>172</v>
      </c>
      <c r="F58" s="3"/>
      <c r="G58" s="3" t="s">
        <v>1206</v>
      </c>
      <c r="H58" s="27" t="s">
        <v>173</v>
      </c>
      <c r="I58" s="157" t="s">
        <v>1011</v>
      </c>
      <c r="J58" s="12"/>
      <c r="K58" s="12" t="s">
        <v>154</v>
      </c>
      <c r="L58" s="12" t="s">
        <v>13</v>
      </c>
      <c r="M58" s="3">
        <v>231010000</v>
      </c>
      <c r="N58" s="4" t="s">
        <v>146</v>
      </c>
      <c r="O58" s="110" t="s">
        <v>2553</v>
      </c>
      <c r="P58" s="4" t="s">
        <v>146</v>
      </c>
      <c r="Q58" s="4" t="s">
        <v>148</v>
      </c>
      <c r="R58" s="4" t="s">
        <v>166</v>
      </c>
      <c r="S58" s="4" t="s">
        <v>159</v>
      </c>
      <c r="T58" s="12" t="s">
        <v>37</v>
      </c>
      <c r="U58" s="4" t="s">
        <v>156</v>
      </c>
      <c r="V58" s="24">
        <v>10</v>
      </c>
      <c r="W58" s="22">
        <v>12000</v>
      </c>
      <c r="X58" s="24">
        <f>W58*V58</f>
        <v>120000</v>
      </c>
      <c r="Y58" s="24">
        <f t="shared" si="3"/>
        <v>134400</v>
      </c>
      <c r="Z58" s="28"/>
      <c r="AA58" s="4" t="s">
        <v>944</v>
      </c>
      <c r="AB58" s="4"/>
    </row>
    <row r="59" spans="1:28" ht="89.25">
      <c r="A59" s="3" t="s">
        <v>190</v>
      </c>
      <c r="B59" s="4" t="s">
        <v>362</v>
      </c>
      <c r="C59" s="4" t="s">
        <v>363</v>
      </c>
      <c r="D59" s="3" t="s">
        <v>1207</v>
      </c>
      <c r="E59" s="4" t="s">
        <v>1208</v>
      </c>
      <c r="F59" s="3"/>
      <c r="G59" s="3" t="s">
        <v>1209</v>
      </c>
      <c r="H59" s="4"/>
      <c r="I59" s="3" t="s">
        <v>226</v>
      </c>
      <c r="J59" s="12"/>
      <c r="K59" s="12" t="s">
        <v>154</v>
      </c>
      <c r="L59" s="12" t="s">
        <v>13</v>
      </c>
      <c r="M59" s="3">
        <v>231010000</v>
      </c>
      <c r="N59" s="4" t="s">
        <v>146</v>
      </c>
      <c r="O59" s="12" t="s">
        <v>184</v>
      </c>
      <c r="P59" s="4" t="s">
        <v>146</v>
      </c>
      <c r="Q59" s="4" t="s">
        <v>148</v>
      </c>
      <c r="R59" s="4" t="s">
        <v>166</v>
      </c>
      <c r="S59" s="4" t="s">
        <v>159</v>
      </c>
      <c r="T59" s="12" t="s">
        <v>70</v>
      </c>
      <c r="U59" s="4" t="s">
        <v>7</v>
      </c>
      <c r="V59" s="24">
        <f>5+5</f>
        <v>10</v>
      </c>
      <c r="W59" s="22">
        <f>X59/V59</f>
        <v>4000</v>
      </c>
      <c r="X59" s="24">
        <f>20000+20000</f>
        <v>40000</v>
      </c>
      <c r="Y59" s="24">
        <f t="shared" si="3"/>
        <v>44800.00000000001</v>
      </c>
      <c r="Z59" s="4"/>
      <c r="AA59" s="4" t="s">
        <v>944</v>
      </c>
      <c r="AB59" s="4"/>
    </row>
    <row r="60" spans="1:28" ht="54.75" customHeight="1">
      <c r="A60" s="3" t="s">
        <v>326</v>
      </c>
      <c r="B60" s="4" t="s">
        <v>362</v>
      </c>
      <c r="C60" s="4" t="s">
        <v>399</v>
      </c>
      <c r="D60" s="75" t="s">
        <v>1210</v>
      </c>
      <c r="E60" s="75" t="s">
        <v>1211</v>
      </c>
      <c r="F60" s="75"/>
      <c r="G60" s="75" t="s">
        <v>1212</v>
      </c>
      <c r="H60" s="4"/>
      <c r="I60" s="9" t="s">
        <v>427</v>
      </c>
      <c r="J60" s="9"/>
      <c r="K60" s="12" t="s">
        <v>154</v>
      </c>
      <c r="L60" s="12" t="s">
        <v>13</v>
      </c>
      <c r="M60" s="12" t="s">
        <v>920</v>
      </c>
      <c r="N60" s="4" t="s">
        <v>146</v>
      </c>
      <c r="O60" s="12" t="s">
        <v>400</v>
      </c>
      <c r="P60" s="4" t="s">
        <v>146</v>
      </c>
      <c r="Q60" s="12" t="s">
        <v>148</v>
      </c>
      <c r="R60" s="4" t="s">
        <v>166</v>
      </c>
      <c r="S60" s="4" t="s">
        <v>159</v>
      </c>
      <c r="T60" s="12" t="s">
        <v>37</v>
      </c>
      <c r="U60" s="4" t="s">
        <v>156</v>
      </c>
      <c r="V60" s="24">
        <v>2</v>
      </c>
      <c r="W60" s="57">
        <v>6500</v>
      </c>
      <c r="X60" s="56">
        <f t="shared" si="2"/>
        <v>13000</v>
      </c>
      <c r="Y60" s="56">
        <f aca="true" t="shared" si="4" ref="Y60:Y78">X60*1.12</f>
        <v>14560.000000000002</v>
      </c>
      <c r="Z60" s="5"/>
      <c r="AA60" s="4" t="s">
        <v>944</v>
      </c>
      <c r="AB60" s="3"/>
    </row>
    <row r="61" spans="1:28" ht="39" customHeight="1">
      <c r="A61" s="3" t="s">
        <v>940</v>
      </c>
      <c r="B61" s="4" t="s">
        <v>362</v>
      </c>
      <c r="C61" s="4" t="s">
        <v>399</v>
      </c>
      <c r="D61" s="75" t="s">
        <v>1213</v>
      </c>
      <c r="E61" s="75" t="s">
        <v>1214</v>
      </c>
      <c r="F61" s="75"/>
      <c r="G61" s="75" t="s">
        <v>1215</v>
      </c>
      <c r="H61" s="75"/>
      <c r="I61" s="75"/>
      <c r="J61" s="3"/>
      <c r="K61" s="12" t="s">
        <v>154</v>
      </c>
      <c r="L61" s="3">
        <v>0</v>
      </c>
      <c r="M61" s="12" t="s">
        <v>920</v>
      </c>
      <c r="N61" s="4" t="s">
        <v>146</v>
      </c>
      <c r="O61" s="3" t="s">
        <v>919</v>
      </c>
      <c r="P61" s="4" t="s">
        <v>146</v>
      </c>
      <c r="Q61" s="4" t="s">
        <v>148</v>
      </c>
      <c r="R61" s="4" t="s">
        <v>166</v>
      </c>
      <c r="S61" s="4" t="s">
        <v>395</v>
      </c>
      <c r="T61" s="12" t="s">
        <v>37</v>
      </c>
      <c r="U61" s="4" t="s">
        <v>251</v>
      </c>
      <c r="V61" s="86">
        <v>2</v>
      </c>
      <c r="W61" s="86">
        <v>10000</v>
      </c>
      <c r="X61" s="86">
        <f t="shared" si="2"/>
        <v>20000</v>
      </c>
      <c r="Y61" s="24">
        <f t="shared" si="4"/>
        <v>22400.000000000004</v>
      </c>
      <c r="Z61" s="115"/>
      <c r="AA61" s="4" t="s">
        <v>944</v>
      </c>
      <c r="AB61" s="115"/>
    </row>
    <row r="62" spans="1:28" ht="47.25" customHeight="1">
      <c r="A62" s="3" t="s">
        <v>596</v>
      </c>
      <c r="B62" s="4" t="s">
        <v>362</v>
      </c>
      <c r="C62" s="4" t="s">
        <v>399</v>
      </c>
      <c r="D62" s="75" t="s">
        <v>1216</v>
      </c>
      <c r="E62" s="75" t="s">
        <v>1214</v>
      </c>
      <c r="F62" s="75"/>
      <c r="G62" s="75" t="s">
        <v>1217</v>
      </c>
      <c r="H62" s="75"/>
      <c r="I62" s="3"/>
      <c r="J62" s="3"/>
      <c r="K62" s="12" t="s">
        <v>154</v>
      </c>
      <c r="L62" s="3">
        <v>0</v>
      </c>
      <c r="M62" s="12" t="s">
        <v>920</v>
      </c>
      <c r="N62" s="4" t="s">
        <v>146</v>
      </c>
      <c r="O62" s="3" t="s">
        <v>919</v>
      </c>
      <c r="P62" s="4" t="s">
        <v>146</v>
      </c>
      <c r="Q62" s="4" t="s">
        <v>148</v>
      </c>
      <c r="R62" s="4" t="s">
        <v>166</v>
      </c>
      <c r="S62" s="4" t="s">
        <v>159</v>
      </c>
      <c r="T62" s="12" t="s">
        <v>37</v>
      </c>
      <c r="U62" s="4" t="s">
        <v>251</v>
      </c>
      <c r="V62" s="86">
        <v>2</v>
      </c>
      <c r="W62" s="86">
        <v>10000</v>
      </c>
      <c r="X62" s="86">
        <f t="shared" si="2"/>
        <v>20000</v>
      </c>
      <c r="Y62" s="56">
        <f t="shared" si="4"/>
        <v>22400.000000000004</v>
      </c>
      <c r="Z62" s="115"/>
      <c r="AA62" s="4" t="s">
        <v>944</v>
      </c>
      <c r="AB62" s="115"/>
    </row>
    <row r="63" spans="1:28" ht="42" customHeight="1">
      <c r="A63" s="3" t="s">
        <v>597</v>
      </c>
      <c r="B63" s="4" t="s">
        <v>362</v>
      </c>
      <c r="C63" s="4" t="s">
        <v>399</v>
      </c>
      <c r="D63" s="75" t="s">
        <v>1218</v>
      </c>
      <c r="E63" s="75" t="s">
        <v>1214</v>
      </c>
      <c r="F63" s="75"/>
      <c r="G63" s="75" t="s">
        <v>1219</v>
      </c>
      <c r="H63" s="75"/>
      <c r="I63" s="3"/>
      <c r="J63" s="3"/>
      <c r="K63" s="12" t="s">
        <v>154</v>
      </c>
      <c r="L63" s="3">
        <v>0</v>
      </c>
      <c r="M63" s="12" t="s">
        <v>920</v>
      </c>
      <c r="N63" s="4" t="s">
        <v>146</v>
      </c>
      <c r="O63" s="3" t="s">
        <v>919</v>
      </c>
      <c r="P63" s="4" t="s">
        <v>146</v>
      </c>
      <c r="Q63" s="4" t="s">
        <v>148</v>
      </c>
      <c r="R63" s="4" t="s">
        <v>166</v>
      </c>
      <c r="S63" s="4" t="s">
        <v>159</v>
      </c>
      <c r="T63" s="12" t="s">
        <v>37</v>
      </c>
      <c r="U63" s="4" t="s">
        <v>251</v>
      </c>
      <c r="V63" s="86">
        <v>2</v>
      </c>
      <c r="W63" s="86">
        <v>7000</v>
      </c>
      <c r="X63" s="86">
        <f t="shared" si="2"/>
        <v>14000</v>
      </c>
      <c r="Y63" s="24">
        <f t="shared" si="4"/>
        <v>15680.000000000002</v>
      </c>
      <c r="Z63" s="115"/>
      <c r="AA63" s="4" t="s">
        <v>944</v>
      </c>
      <c r="AB63" s="115"/>
    </row>
    <row r="64" spans="1:28" ht="89.25">
      <c r="A64" s="3" t="s">
        <v>598</v>
      </c>
      <c r="B64" s="4" t="s">
        <v>362</v>
      </c>
      <c r="C64" s="4" t="s">
        <v>399</v>
      </c>
      <c r="D64" s="4" t="s">
        <v>1220</v>
      </c>
      <c r="E64" s="4" t="s">
        <v>1221</v>
      </c>
      <c r="F64" s="4"/>
      <c r="G64" s="4" t="s">
        <v>1222</v>
      </c>
      <c r="H64" s="4"/>
      <c r="I64" s="115"/>
      <c r="J64" s="115"/>
      <c r="K64" s="12" t="s">
        <v>154</v>
      </c>
      <c r="L64" s="12" t="s">
        <v>13</v>
      </c>
      <c r="M64" s="12" t="s">
        <v>920</v>
      </c>
      <c r="N64" s="12" t="s">
        <v>426</v>
      </c>
      <c r="O64" s="12" t="s">
        <v>157</v>
      </c>
      <c r="P64" s="12" t="s">
        <v>426</v>
      </c>
      <c r="Q64" s="12" t="s">
        <v>148</v>
      </c>
      <c r="R64" s="4" t="s">
        <v>166</v>
      </c>
      <c r="S64" s="4" t="s">
        <v>159</v>
      </c>
      <c r="T64" s="4">
        <v>778</v>
      </c>
      <c r="U64" s="4" t="s">
        <v>182</v>
      </c>
      <c r="V64" s="86">
        <v>10</v>
      </c>
      <c r="W64" s="86">
        <v>500</v>
      </c>
      <c r="X64" s="86">
        <f t="shared" si="2"/>
        <v>5000</v>
      </c>
      <c r="Y64" s="56">
        <f t="shared" si="4"/>
        <v>5600.000000000001</v>
      </c>
      <c r="Z64" s="115"/>
      <c r="AA64" s="4" t="s">
        <v>944</v>
      </c>
      <c r="AB64" s="115"/>
    </row>
    <row r="65" spans="1:28" ht="69.75" customHeight="1">
      <c r="A65" s="3" t="s">
        <v>198</v>
      </c>
      <c r="B65" s="4" t="s">
        <v>362</v>
      </c>
      <c r="C65" s="4" t="s">
        <v>399</v>
      </c>
      <c r="D65" s="116" t="s">
        <v>1223</v>
      </c>
      <c r="E65" s="116" t="s">
        <v>1221</v>
      </c>
      <c r="F65" s="4"/>
      <c r="G65" s="4" t="s">
        <v>1224</v>
      </c>
      <c r="H65" s="4"/>
      <c r="I65" s="117" t="s">
        <v>1225</v>
      </c>
      <c r="J65" s="115"/>
      <c r="K65" s="12" t="s">
        <v>154</v>
      </c>
      <c r="L65" s="12" t="s">
        <v>13</v>
      </c>
      <c r="M65" s="12" t="s">
        <v>920</v>
      </c>
      <c r="N65" s="12" t="s">
        <v>426</v>
      </c>
      <c r="O65" s="12" t="s">
        <v>157</v>
      </c>
      <c r="P65" s="12" t="s">
        <v>426</v>
      </c>
      <c r="Q65" s="12" t="s">
        <v>148</v>
      </c>
      <c r="R65" s="4" t="s">
        <v>166</v>
      </c>
      <c r="S65" s="4" t="s">
        <v>159</v>
      </c>
      <c r="T65" s="72">
        <v>166</v>
      </c>
      <c r="U65" s="4" t="s">
        <v>165</v>
      </c>
      <c r="V65" s="86">
        <f>15+15</f>
        <v>30</v>
      </c>
      <c r="W65" s="86">
        <f>X65/V65</f>
        <v>350</v>
      </c>
      <c r="X65" s="86">
        <f>7500+3000</f>
        <v>10500</v>
      </c>
      <c r="Y65" s="24">
        <f t="shared" si="4"/>
        <v>11760.000000000002</v>
      </c>
      <c r="Z65" s="115"/>
      <c r="AA65" s="4" t="s">
        <v>944</v>
      </c>
      <c r="AB65" s="115"/>
    </row>
    <row r="66" spans="1:28" ht="66.75" customHeight="1">
      <c r="A66" s="3" t="s">
        <v>599</v>
      </c>
      <c r="B66" s="4" t="s">
        <v>362</v>
      </c>
      <c r="C66" s="4" t="s">
        <v>399</v>
      </c>
      <c r="D66" s="116" t="s">
        <v>1226</v>
      </c>
      <c r="E66" s="116" t="s">
        <v>1221</v>
      </c>
      <c r="F66" s="4"/>
      <c r="G66" s="4" t="s">
        <v>1227</v>
      </c>
      <c r="H66" s="4"/>
      <c r="I66" s="115"/>
      <c r="J66" s="115"/>
      <c r="K66" s="12" t="s">
        <v>154</v>
      </c>
      <c r="L66" s="12" t="s">
        <v>13</v>
      </c>
      <c r="M66" s="12" t="s">
        <v>920</v>
      </c>
      <c r="N66" s="12" t="s">
        <v>426</v>
      </c>
      <c r="O66" s="12" t="s">
        <v>157</v>
      </c>
      <c r="P66" s="12" t="s">
        <v>426</v>
      </c>
      <c r="Q66" s="12" t="s">
        <v>148</v>
      </c>
      <c r="R66" s="4" t="s">
        <v>166</v>
      </c>
      <c r="S66" s="4" t="s">
        <v>159</v>
      </c>
      <c r="T66" s="4">
        <v>778</v>
      </c>
      <c r="U66" s="4" t="s">
        <v>182</v>
      </c>
      <c r="V66" s="86">
        <v>15</v>
      </c>
      <c r="W66" s="86">
        <v>400</v>
      </c>
      <c r="X66" s="86">
        <f t="shared" si="2"/>
        <v>6000</v>
      </c>
      <c r="Y66" s="56">
        <f t="shared" si="4"/>
        <v>6720.000000000001</v>
      </c>
      <c r="Z66" s="115"/>
      <c r="AA66" s="4" t="s">
        <v>944</v>
      </c>
      <c r="AB66" s="115"/>
    </row>
    <row r="67" spans="1:28" ht="66.75" customHeight="1">
      <c r="A67" s="3" t="s">
        <v>600</v>
      </c>
      <c r="B67" s="4" t="s">
        <v>362</v>
      </c>
      <c r="C67" s="4" t="s">
        <v>399</v>
      </c>
      <c r="D67" s="116" t="s">
        <v>1228</v>
      </c>
      <c r="E67" s="116" t="s">
        <v>1229</v>
      </c>
      <c r="F67" s="4"/>
      <c r="G67" s="4" t="s">
        <v>1230</v>
      </c>
      <c r="H67" s="4"/>
      <c r="I67" s="4" t="s">
        <v>1012</v>
      </c>
      <c r="J67" s="115"/>
      <c r="K67" s="12" t="s">
        <v>154</v>
      </c>
      <c r="L67" s="12" t="s">
        <v>13</v>
      </c>
      <c r="M67" s="12" t="s">
        <v>920</v>
      </c>
      <c r="N67" s="12" t="s">
        <v>426</v>
      </c>
      <c r="O67" s="12" t="s">
        <v>212</v>
      </c>
      <c r="P67" s="12" t="s">
        <v>426</v>
      </c>
      <c r="Q67" s="12" t="s">
        <v>148</v>
      </c>
      <c r="R67" s="4" t="s">
        <v>166</v>
      </c>
      <c r="S67" s="4" t="s">
        <v>159</v>
      </c>
      <c r="T67" s="4">
        <v>778</v>
      </c>
      <c r="U67" s="4" t="s">
        <v>174</v>
      </c>
      <c r="V67" s="86">
        <v>2</v>
      </c>
      <c r="W67" s="86">
        <v>1000</v>
      </c>
      <c r="X67" s="86">
        <f t="shared" si="2"/>
        <v>2000</v>
      </c>
      <c r="Y67" s="24">
        <f t="shared" si="4"/>
        <v>2240</v>
      </c>
      <c r="Z67" s="115"/>
      <c r="AA67" s="4" t="s">
        <v>944</v>
      </c>
      <c r="AB67" s="115"/>
    </row>
    <row r="68" spans="1:28" ht="57" customHeight="1">
      <c r="A68" s="3" t="s">
        <v>601</v>
      </c>
      <c r="B68" s="4" t="s">
        <v>362</v>
      </c>
      <c r="C68" s="4" t="s">
        <v>399</v>
      </c>
      <c r="D68" s="116" t="s">
        <v>1228</v>
      </c>
      <c r="E68" s="116" t="s">
        <v>1229</v>
      </c>
      <c r="F68" s="4"/>
      <c r="G68" s="4" t="s">
        <v>1230</v>
      </c>
      <c r="H68" s="4"/>
      <c r="I68" s="4" t="s">
        <v>1013</v>
      </c>
      <c r="J68" s="115"/>
      <c r="K68" s="12" t="s">
        <v>154</v>
      </c>
      <c r="L68" s="12" t="s">
        <v>13</v>
      </c>
      <c r="M68" s="12" t="s">
        <v>920</v>
      </c>
      <c r="N68" s="12" t="s">
        <v>426</v>
      </c>
      <c r="O68" s="12" t="s">
        <v>212</v>
      </c>
      <c r="P68" s="12" t="s">
        <v>426</v>
      </c>
      <c r="Q68" s="12" t="s">
        <v>148</v>
      </c>
      <c r="R68" s="4" t="s">
        <v>166</v>
      </c>
      <c r="S68" s="4" t="s">
        <v>159</v>
      </c>
      <c r="T68" s="4">
        <v>778</v>
      </c>
      <c r="U68" s="4" t="s">
        <v>174</v>
      </c>
      <c r="V68" s="86">
        <v>2</v>
      </c>
      <c r="W68" s="86">
        <v>2000</v>
      </c>
      <c r="X68" s="86">
        <f t="shared" si="2"/>
        <v>4000</v>
      </c>
      <c r="Y68" s="24">
        <f t="shared" si="4"/>
        <v>4480</v>
      </c>
      <c r="Z68" s="115"/>
      <c r="AA68" s="4" t="s">
        <v>944</v>
      </c>
      <c r="AB68" s="115"/>
    </row>
    <row r="69" spans="1:28" ht="65.25" customHeight="1">
      <c r="A69" s="3" t="s">
        <v>602</v>
      </c>
      <c r="B69" s="4" t="s">
        <v>362</v>
      </c>
      <c r="C69" s="4" t="s">
        <v>399</v>
      </c>
      <c r="D69" s="116" t="s">
        <v>1231</v>
      </c>
      <c r="E69" s="116" t="s">
        <v>1232</v>
      </c>
      <c r="F69" s="4"/>
      <c r="G69" s="4" t="s">
        <v>1233</v>
      </c>
      <c r="H69" s="3"/>
      <c r="I69" s="85" t="s">
        <v>1014</v>
      </c>
      <c r="J69" s="115"/>
      <c r="K69" s="12" t="s">
        <v>154</v>
      </c>
      <c r="L69" s="12" t="s">
        <v>13</v>
      </c>
      <c r="M69" s="12" t="s">
        <v>920</v>
      </c>
      <c r="N69" s="12" t="s">
        <v>426</v>
      </c>
      <c r="O69" s="12" t="s">
        <v>157</v>
      </c>
      <c r="P69" s="12" t="s">
        <v>426</v>
      </c>
      <c r="Q69" s="12" t="s">
        <v>148</v>
      </c>
      <c r="R69" s="4" t="s">
        <v>166</v>
      </c>
      <c r="S69" s="4" t="s">
        <v>159</v>
      </c>
      <c r="T69" s="4">
        <v>778</v>
      </c>
      <c r="U69" s="4" t="s">
        <v>174</v>
      </c>
      <c r="V69" s="86">
        <v>2</v>
      </c>
      <c r="W69" s="86">
        <v>2000</v>
      </c>
      <c r="X69" s="86">
        <f t="shared" si="2"/>
        <v>4000</v>
      </c>
      <c r="Y69" s="24">
        <f t="shared" si="4"/>
        <v>4480</v>
      </c>
      <c r="Z69" s="115"/>
      <c r="AA69" s="4" t="s">
        <v>944</v>
      </c>
      <c r="AB69" s="115"/>
    </row>
    <row r="70" spans="1:28" ht="54.75" customHeight="1">
      <c r="A70" s="3" t="s">
        <v>603</v>
      </c>
      <c r="B70" s="4" t="s">
        <v>362</v>
      </c>
      <c r="C70" s="4" t="s">
        <v>399</v>
      </c>
      <c r="D70" s="3" t="s">
        <v>1234</v>
      </c>
      <c r="E70" s="10" t="s">
        <v>1235</v>
      </c>
      <c r="F70" s="10"/>
      <c r="G70" s="10" t="s">
        <v>1236</v>
      </c>
      <c r="H70" s="3"/>
      <c r="I70" s="85" t="s">
        <v>1015</v>
      </c>
      <c r="J70" s="115"/>
      <c r="K70" s="12" t="s">
        <v>154</v>
      </c>
      <c r="L70" s="12" t="s">
        <v>13</v>
      </c>
      <c r="M70" s="12" t="s">
        <v>920</v>
      </c>
      <c r="N70" s="12" t="s">
        <v>426</v>
      </c>
      <c r="O70" s="12" t="s">
        <v>221</v>
      </c>
      <c r="P70" s="12" t="s">
        <v>426</v>
      </c>
      <c r="Q70" s="12" t="s">
        <v>148</v>
      </c>
      <c r="R70" s="4" t="s">
        <v>166</v>
      </c>
      <c r="S70" s="4" t="s">
        <v>159</v>
      </c>
      <c r="T70" s="4">
        <v>796</v>
      </c>
      <c r="U70" s="4" t="s">
        <v>156</v>
      </c>
      <c r="V70" s="86">
        <v>2</v>
      </c>
      <c r="W70" s="86">
        <v>3000</v>
      </c>
      <c r="X70" s="86">
        <f t="shared" si="2"/>
        <v>6000</v>
      </c>
      <c r="Y70" s="24">
        <f t="shared" si="4"/>
        <v>6720.000000000001</v>
      </c>
      <c r="Z70" s="115"/>
      <c r="AA70" s="4" t="s">
        <v>944</v>
      </c>
      <c r="AB70" s="115"/>
    </row>
    <row r="71" spans="1:28" ht="58.5" customHeight="1">
      <c r="A71" s="3" t="s">
        <v>604</v>
      </c>
      <c r="B71" s="4" t="s">
        <v>362</v>
      </c>
      <c r="C71" s="4" t="s">
        <v>399</v>
      </c>
      <c r="D71" s="3" t="s">
        <v>1237</v>
      </c>
      <c r="E71" s="10" t="s">
        <v>1238</v>
      </c>
      <c r="F71" s="10"/>
      <c r="G71" s="10" t="s">
        <v>1239</v>
      </c>
      <c r="H71" s="10"/>
      <c r="I71" s="85" t="s">
        <v>1240</v>
      </c>
      <c r="J71" s="115"/>
      <c r="K71" s="12" t="s">
        <v>154</v>
      </c>
      <c r="L71" s="12" t="s">
        <v>13</v>
      </c>
      <c r="M71" s="12" t="s">
        <v>920</v>
      </c>
      <c r="N71" s="12" t="s">
        <v>426</v>
      </c>
      <c r="O71" s="12" t="s">
        <v>157</v>
      </c>
      <c r="P71" s="12" t="s">
        <v>426</v>
      </c>
      <c r="Q71" s="12" t="s">
        <v>148</v>
      </c>
      <c r="R71" s="4" t="s">
        <v>166</v>
      </c>
      <c r="S71" s="4" t="s">
        <v>159</v>
      </c>
      <c r="T71" s="4">
        <v>796</v>
      </c>
      <c r="U71" s="4" t="s">
        <v>156</v>
      </c>
      <c r="V71" s="86">
        <v>5</v>
      </c>
      <c r="W71" s="86">
        <v>3000</v>
      </c>
      <c r="X71" s="86">
        <f t="shared" si="2"/>
        <v>15000</v>
      </c>
      <c r="Y71" s="56">
        <f t="shared" si="4"/>
        <v>16800</v>
      </c>
      <c r="Z71" s="115"/>
      <c r="AA71" s="4" t="s">
        <v>944</v>
      </c>
      <c r="AB71" s="115"/>
    </row>
    <row r="72" spans="1:28" ht="75" customHeight="1">
      <c r="A72" s="3" t="s">
        <v>605</v>
      </c>
      <c r="B72" s="4" t="s">
        <v>362</v>
      </c>
      <c r="C72" s="4" t="s">
        <v>399</v>
      </c>
      <c r="D72" s="3" t="s">
        <v>1241</v>
      </c>
      <c r="E72" s="10" t="s">
        <v>1242</v>
      </c>
      <c r="F72" s="10"/>
      <c r="G72" s="10" t="s">
        <v>1243</v>
      </c>
      <c r="H72" s="3"/>
      <c r="I72" s="3" t="s">
        <v>1016</v>
      </c>
      <c r="J72" s="115"/>
      <c r="K72" s="12" t="s">
        <v>154</v>
      </c>
      <c r="L72" s="12" t="s">
        <v>13</v>
      </c>
      <c r="M72" s="12" t="s">
        <v>920</v>
      </c>
      <c r="N72" s="12" t="s">
        <v>426</v>
      </c>
      <c r="O72" s="12" t="s">
        <v>162</v>
      </c>
      <c r="P72" s="12" t="s">
        <v>426</v>
      </c>
      <c r="Q72" s="12" t="s">
        <v>148</v>
      </c>
      <c r="R72" s="4" t="s">
        <v>166</v>
      </c>
      <c r="S72" s="4" t="s">
        <v>159</v>
      </c>
      <c r="T72" s="67" t="s">
        <v>199</v>
      </c>
      <c r="U72" s="67" t="s">
        <v>200</v>
      </c>
      <c r="V72" s="86">
        <v>20</v>
      </c>
      <c r="W72" s="86">
        <v>700</v>
      </c>
      <c r="X72" s="86">
        <f t="shared" si="2"/>
        <v>14000</v>
      </c>
      <c r="Y72" s="24">
        <f t="shared" si="4"/>
        <v>15680.000000000002</v>
      </c>
      <c r="Z72" s="115"/>
      <c r="AA72" s="4" t="s">
        <v>944</v>
      </c>
      <c r="AB72" s="115"/>
    </row>
    <row r="73" spans="1:28" ht="44.25" customHeight="1">
      <c r="A73" s="3" t="s">
        <v>606</v>
      </c>
      <c r="B73" s="4" t="s">
        <v>362</v>
      </c>
      <c r="C73" s="4" t="s">
        <v>399</v>
      </c>
      <c r="D73" s="3" t="s">
        <v>1157</v>
      </c>
      <c r="E73" s="10" t="s">
        <v>1158</v>
      </c>
      <c r="F73" s="10"/>
      <c r="G73" s="10" t="s">
        <v>1159</v>
      </c>
      <c r="H73" s="3"/>
      <c r="I73" s="115"/>
      <c r="J73" s="115"/>
      <c r="K73" s="12" t="s">
        <v>154</v>
      </c>
      <c r="L73" s="12" t="s">
        <v>13</v>
      </c>
      <c r="M73" s="12" t="s">
        <v>920</v>
      </c>
      <c r="N73" s="12" t="s">
        <v>426</v>
      </c>
      <c r="O73" s="12" t="s">
        <v>155</v>
      </c>
      <c r="P73" s="12" t="s">
        <v>426</v>
      </c>
      <c r="Q73" s="12" t="s">
        <v>148</v>
      </c>
      <c r="R73" s="4" t="s">
        <v>166</v>
      </c>
      <c r="S73" s="4" t="s">
        <v>159</v>
      </c>
      <c r="T73" s="67">
        <v>796</v>
      </c>
      <c r="U73" s="72" t="s">
        <v>156</v>
      </c>
      <c r="V73" s="86">
        <v>100</v>
      </c>
      <c r="W73" s="86">
        <v>500</v>
      </c>
      <c r="X73" s="86">
        <f t="shared" si="2"/>
        <v>50000</v>
      </c>
      <c r="Y73" s="56">
        <f t="shared" si="4"/>
        <v>56000.00000000001</v>
      </c>
      <c r="Z73" s="115"/>
      <c r="AA73" s="4" t="s">
        <v>944</v>
      </c>
      <c r="AB73" s="115"/>
    </row>
    <row r="74" spans="1:28" ht="81.75" customHeight="1">
      <c r="A74" s="3" t="s">
        <v>607</v>
      </c>
      <c r="B74" s="4" t="s">
        <v>362</v>
      </c>
      <c r="C74" s="4" t="s">
        <v>399</v>
      </c>
      <c r="D74" s="3" t="s">
        <v>1244</v>
      </c>
      <c r="E74" s="10" t="s">
        <v>72</v>
      </c>
      <c r="F74" s="10"/>
      <c r="G74" s="10" t="s">
        <v>1245</v>
      </c>
      <c r="H74" s="3"/>
      <c r="I74" s="85" t="s">
        <v>1017</v>
      </c>
      <c r="J74" s="115"/>
      <c r="K74" s="12" t="s">
        <v>154</v>
      </c>
      <c r="L74" s="12" t="s">
        <v>13</v>
      </c>
      <c r="M74" s="12" t="s">
        <v>920</v>
      </c>
      <c r="N74" s="12" t="s">
        <v>426</v>
      </c>
      <c r="O74" s="12" t="s">
        <v>191</v>
      </c>
      <c r="P74" s="12" t="s">
        <v>426</v>
      </c>
      <c r="Q74" s="12" t="s">
        <v>148</v>
      </c>
      <c r="R74" s="4" t="s">
        <v>166</v>
      </c>
      <c r="S74" s="4" t="s">
        <v>159</v>
      </c>
      <c r="T74" s="67">
        <v>796</v>
      </c>
      <c r="U74" s="72" t="s">
        <v>156</v>
      </c>
      <c r="V74" s="86">
        <v>1</v>
      </c>
      <c r="W74" s="86">
        <v>70000</v>
      </c>
      <c r="X74" s="86">
        <f t="shared" si="2"/>
        <v>70000</v>
      </c>
      <c r="Y74" s="24">
        <f t="shared" si="4"/>
        <v>78400.00000000001</v>
      </c>
      <c r="Z74" s="115"/>
      <c r="AA74" s="4" t="s">
        <v>944</v>
      </c>
      <c r="AB74" s="115"/>
    </row>
    <row r="75" spans="1:28" ht="143.25" customHeight="1">
      <c r="A75" s="3" t="s">
        <v>608</v>
      </c>
      <c r="B75" s="4" t="s">
        <v>362</v>
      </c>
      <c r="C75" s="4" t="s">
        <v>399</v>
      </c>
      <c r="D75" s="3" t="s">
        <v>1246</v>
      </c>
      <c r="E75" s="10" t="s">
        <v>1247</v>
      </c>
      <c r="F75" s="10"/>
      <c r="G75" s="10" t="s">
        <v>1248</v>
      </c>
      <c r="H75" s="3"/>
      <c r="I75" s="85" t="s">
        <v>1018</v>
      </c>
      <c r="J75" s="115"/>
      <c r="K75" s="12" t="s">
        <v>154</v>
      </c>
      <c r="L75" s="12" t="s">
        <v>13</v>
      </c>
      <c r="M75" s="12" t="s">
        <v>920</v>
      </c>
      <c r="N75" s="12" t="s">
        <v>426</v>
      </c>
      <c r="O75" s="12" t="s">
        <v>221</v>
      </c>
      <c r="P75" s="12" t="s">
        <v>426</v>
      </c>
      <c r="Q75" s="12" t="s">
        <v>148</v>
      </c>
      <c r="R75" s="4" t="s">
        <v>166</v>
      </c>
      <c r="S75" s="4" t="s">
        <v>159</v>
      </c>
      <c r="T75" s="72">
        <v>796</v>
      </c>
      <c r="U75" s="72" t="s">
        <v>156</v>
      </c>
      <c r="V75" s="86">
        <v>5</v>
      </c>
      <c r="W75" s="86">
        <v>10000</v>
      </c>
      <c r="X75" s="86">
        <f t="shared" si="2"/>
        <v>50000</v>
      </c>
      <c r="Y75" s="56">
        <f t="shared" si="4"/>
        <v>56000.00000000001</v>
      </c>
      <c r="Z75" s="115"/>
      <c r="AA75" s="4" t="s">
        <v>944</v>
      </c>
      <c r="AB75" s="115"/>
    </row>
    <row r="76" spans="1:28" ht="76.5">
      <c r="A76" s="3" t="s">
        <v>609</v>
      </c>
      <c r="B76" s="4" t="s">
        <v>362</v>
      </c>
      <c r="C76" s="4" t="s">
        <v>399</v>
      </c>
      <c r="D76" s="3" t="s">
        <v>1249</v>
      </c>
      <c r="E76" s="10" t="s">
        <v>1250</v>
      </c>
      <c r="F76" s="10"/>
      <c r="G76" s="10" t="s">
        <v>1251</v>
      </c>
      <c r="H76" s="3"/>
      <c r="I76" s="115"/>
      <c r="J76" s="115"/>
      <c r="K76" s="12" t="s">
        <v>154</v>
      </c>
      <c r="L76" s="12" t="s">
        <v>2082</v>
      </c>
      <c r="M76" s="12" t="s">
        <v>920</v>
      </c>
      <c r="N76" s="12" t="s">
        <v>426</v>
      </c>
      <c r="O76" s="12" t="s">
        <v>221</v>
      </c>
      <c r="P76" s="12" t="s">
        <v>426</v>
      </c>
      <c r="Q76" s="12" t="s">
        <v>148</v>
      </c>
      <c r="R76" s="4" t="s">
        <v>158</v>
      </c>
      <c r="S76" s="4" t="s">
        <v>1277</v>
      </c>
      <c r="T76" s="72">
        <v>796</v>
      </c>
      <c r="U76" s="72" t="s">
        <v>156</v>
      </c>
      <c r="V76" s="86">
        <v>20</v>
      </c>
      <c r="W76" s="86">
        <v>700</v>
      </c>
      <c r="X76" s="86">
        <f t="shared" si="2"/>
        <v>14000</v>
      </c>
      <c r="Y76" s="24">
        <f t="shared" si="4"/>
        <v>15680.000000000002</v>
      </c>
      <c r="Z76" s="72" t="s">
        <v>152</v>
      </c>
      <c r="AA76" s="4" t="s">
        <v>944</v>
      </c>
      <c r="AB76" s="115"/>
    </row>
    <row r="77" spans="1:28" ht="102">
      <c r="A77" s="3" t="s">
        <v>610</v>
      </c>
      <c r="B77" s="4" t="s">
        <v>362</v>
      </c>
      <c r="C77" s="4" t="s">
        <v>399</v>
      </c>
      <c r="D77" s="3" t="s">
        <v>1252</v>
      </c>
      <c r="E77" s="10" t="s">
        <v>1253</v>
      </c>
      <c r="F77" s="10"/>
      <c r="G77" s="10" t="s">
        <v>1254</v>
      </c>
      <c r="H77" s="3"/>
      <c r="I77" s="3" t="s">
        <v>1255</v>
      </c>
      <c r="J77" s="92"/>
      <c r="K77" s="12" t="s">
        <v>154</v>
      </c>
      <c r="L77" s="12" t="s">
        <v>13</v>
      </c>
      <c r="M77" s="12" t="s">
        <v>920</v>
      </c>
      <c r="N77" s="12" t="s">
        <v>426</v>
      </c>
      <c r="O77" s="12" t="s">
        <v>221</v>
      </c>
      <c r="P77" s="12" t="s">
        <v>426</v>
      </c>
      <c r="Q77" s="12" t="s">
        <v>148</v>
      </c>
      <c r="R77" s="4" t="s">
        <v>166</v>
      </c>
      <c r="S77" s="4" t="s">
        <v>159</v>
      </c>
      <c r="T77" s="72">
        <v>736</v>
      </c>
      <c r="U77" s="72" t="s">
        <v>232</v>
      </c>
      <c r="V77" s="86">
        <v>6</v>
      </c>
      <c r="W77" s="86">
        <v>10000</v>
      </c>
      <c r="X77" s="86">
        <f t="shared" si="2"/>
        <v>60000</v>
      </c>
      <c r="Y77" s="56">
        <f t="shared" si="4"/>
        <v>67200</v>
      </c>
      <c r="Z77" s="115"/>
      <c r="AA77" s="4" t="s">
        <v>944</v>
      </c>
      <c r="AB77" s="115"/>
    </row>
    <row r="78" spans="1:28" ht="89.25">
      <c r="A78" s="3" t="s">
        <v>611</v>
      </c>
      <c r="B78" s="95" t="s">
        <v>362</v>
      </c>
      <c r="C78" s="4" t="s">
        <v>399</v>
      </c>
      <c r="D78" s="3" t="s">
        <v>1256</v>
      </c>
      <c r="E78" s="10" t="s">
        <v>1257</v>
      </c>
      <c r="F78" s="10"/>
      <c r="G78" s="10" t="s">
        <v>1258</v>
      </c>
      <c r="H78" s="3"/>
      <c r="I78" s="90"/>
      <c r="J78" s="118"/>
      <c r="K78" s="12" t="s">
        <v>145</v>
      </c>
      <c r="L78" s="72">
        <v>0</v>
      </c>
      <c r="M78" s="12" t="s">
        <v>920</v>
      </c>
      <c r="N78" s="12" t="s">
        <v>426</v>
      </c>
      <c r="O78" s="12" t="s">
        <v>221</v>
      </c>
      <c r="P78" s="12" t="s">
        <v>426</v>
      </c>
      <c r="Q78" s="12" t="s">
        <v>148</v>
      </c>
      <c r="R78" s="4" t="s">
        <v>166</v>
      </c>
      <c r="S78" s="4" t="s">
        <v>159</v>
      </c>
      <c r="T78" s="5">
        <v>796</v>
      </c>
      <c r="U78" s="5" t="s">
        <v>156</v>
      </c>
      <c r="V78" s="86">
        <v>3</v>
      </c>
      <c r="W78" s="86">
        <v>3000</v>
      </c>
      <c r="X78" s="86">
        <f t="shared" si="2"/>
        <v>9000</v>
      </c>
      <c r="Y78" s="56">
        <f t="shared" si="4"/>
        <v>10080.000000000002</v>
      </c>
      <c r="Z78" s="115"/>
      <c r="AA78" s="4" t="s">
        <v>944</v>
      </c>
      <c r="AB78" s="115"/>
    </row>
    <row r="79" spans="1:28" s="65" customFormat="1" ht="145.5" customHeight="1">
      <c r="A79" s="3" t="s">
        <v>612</v>
      </c>
      <c r="B79" s="4" t="s">
        <v>362</v>
      </c>
      <c r="C79" s="4" t="s">
        <v>144</v>
      </c>
      <c r="D79" s="18" t="s">
        <v>1500</v>
      </c>
      <c r="E79" s="10" t="s">
        <v>298</v>
      </c>
      <c r="F79" s="10"/>
      <c r="G79" s="10" t="s">
        <v>1501</v>
      </c>
      <c r="H79" s="10"/>
      <c r="I79" s="125"/>
      <c r="J79" s="3"/>
      <c r="K79" s="4" t="s">
        <v>145</v>
      </c>
      <c r="L79" s="3">
        <v>100</v>
      </c>
      <c r="M79" s="4">
        <v>231010000</v>
      </c>
      <c r="N79" s="4" t="s">
        <v>146</v>
      </c>
      <c r="O79" s="3" t="s">
        <v>147</v>
      </c>
      <c r="P79" s="4" t="s">
        <v>146</v>
      </c>
      <c r="Q79" s="4" t="s">
        <v>148</v>
      </c>
      <c r="R79" s="4" t="s">
        <v>2204</v>
      </c>
      <c r="S79" s="4" t="s">
        <v>149</v>
      </c>
      <c r="T79" s="4">
        <v>214</v>
      </c>
      <c r="U79" s="12" t="s">
        <v>297</v>
      </c>
      <c r="V79" s="24">
        <v>850000</v>
      </c>
      <c r="W79" s="22">
        <v>18</v>
      </c>
      <c r="X79" s="24">
        <f>W79*V79</f>
        <v>15300000</v>
      </c>
      <c r="Y79" s="24">
        <f>X79*1.12</f>
        <v>17136000</v>
      </c>
      <c r="Z79" s="4" t="s">
        <v>152</v>
      </c>
      <c r="AA79" s="4" t="s">
        <v>944</v>
      </c>
      <c r="AB79" s="4"/>
    </row>
    <row r="80" spans="1:28" s="65" customFormat="1" ht="113.25" customHeight="1">
      <c r="A80" s="3" t="s">
        <v>613</v>
      </c>
      <c r="B80" s="4" t="s">
        <v>362</v>
      </c>
      <c r="C80" s="4" t="s">
        <v>144</v>
      </c>
      <c r="D80" s="18" t="s">
        <v>1502</v>
      </c>
      <c r="E80" s="10" t="s">
        <v>1503</v>
      </c>
      <c r="F80" s="10"/>
      <c r="G80" s="10" t="s">
        <v>1504</v>
      </c>
      <c r="H80" s="10"/>
      <c r="I80" s="43" t="s">
        <v>296</v>
      </c>
      <c r="J80" s="4"/>
      <c r="K80" s="4" t="s">
        <v>154</v>
      </c>
      <c r="L80" s="3">
        <v>0</v>
      </c>
      <c r="M80" s="4">
        <v>231010000</v>
      </c>
      <c r="N80" s="4" t="s">
        <v>146</v>
      </c>
      <c r="O80" s="3" t="s">
        <v>155</v>
      </c>
      <c r="P80" s="4" t="s">
        <v>146</v>
      </c>
      <c r="Q80" s="4" t="s">
        <v>148</v>
      </c>
      <c r="R80" s="4" t="s">
        <v>166</v>
      </c>
      <c r="S80" s="4" t="s">
        <v>159</v>
      </c>
      <c r="T80" s="12">
        <v>796</v>
      </c>
      <c r="U80" s="4" t="s">
        <v>156</v>
      </c>
      <c r="V80" s="24">
        <v>5</v>
      </c>
      <c r="W80" s="22">
        <v>500</v>
      </c>
      <c r="X80" s="24">
        <f aca="true" t="shared" si="5" ref="X80:X133">W80*V80</f>
        <v>2500</v>
      </c>
      <c r="Y80" s="24">
        <f aca="true" t="shared" si="6" ref="Y80:Y133">X80*1.12</f>
        <v>2800.0000000000005</v>
      </c>
      <c r="Z80" s="4"/>
      <c r="AA80" s="4" t="s">
        <v>944</v>
      </c>
      <c r="AB80" s="4"/>
    </row>
    <row r="81" spans="1:28" s="65" customFormat="1" ht="115.5" customHeight="1">
      <c r="A81" s="3" t="s">
        <v>614</v>
      </c>
      <c r="B81" s="4" t="s">
        <v>362</v>
      </c>
      <c r="C81" s="4" t="s">
        <v>144</v>
      </c>
      <c r="D81" s="18" t="s">
        <v>1502</v>
      </c>
      <c r="E81" s="10" t="s">
        <v>1503</v>
      </c>
      <c r="F81" s="10"/>
      <c r="G81" s="10" t="s">
        <v>1504</v>
      </c>
      <c r="H81" s="10"/>
      <c r="I81" s="43" t="s">
        <v>295</v>
      </c>
      <c r="J81" s="4"/>
      <c r="K81" s="4" t="s">
        <v>154</v>
      </c>
      <c r="L81" s="3">
        <v>0</v>
      </c>
      <c r="M81" s="4">
        <v>231010000</v>
      </c>
      <c r="N81" s="4" t="s">
        <v>146</v>
      </c>
      <c r="O81" s="3" t="s">
        <v>155</v>
      </c>
      <c r="P81" s="4" t="s">
        <v>146</v>
      </c>
      <c r="Q81" s="4" t="s">
        <v>148</v>
      </c>
      <c r="R81" s="4" t="s">
        <v>166</v>
      </c>
      <c r="S81" s="4" t="s">
        <v>159</v>
      </c>
      <c r="T81" s="12">
        <v>796</v>
      </c>
      <c r="U81" s="4" t="s">
        <v>156</v>
      </c>
      <c r="V81" s="24">
        <v>5</v>
      </c>
      <c r="W81" s="22">
        <v>500</v>
      </c>
      <c r="X81" s="24">
        <f t="shared" si="5"/>
        <v>2500</v>
      </c>
      <c r="Y81" s="24">
        <f t="shared" si="6"/>
        <v>2800.0000000000005</v>
      </c>
      <c r="Z81" s="4"/>
      <c r="AA81" s="4" t="s">
        <v>944</v>
      </c>
      <c r="AB81" s="4"/>
    </row>
    <row r="82" spans="1:28" s="65" customFormat="1" ht="214.5" customHeight="1">
      <c r="A82" s="3" t="s">
        <v>615</v>
      </c>
      <c r="B82" s="4" t="s">
        <v>362</v>
      </c>
      <c r="C82" s="4" t="s">
        <v>144</v>
      </c>
      <c r="D82" s="18" t="s">
        <v>1505</v>
      </c>
      <c r="E82" s="18" t="s">
        <v>299</v>
      </c>
      <c r="F82" s="18"/>
      <c r="G82" s="18" t="s">
        <v>1506</v>
      </c>
      <c r="H82" s="18"/>
      <c r="I82" s="126" t="s">
        <v>945</v>
      </c>
      <c r="J82" s="18"/>
      <c r="K82" s="4" t="s">
        <v>154</v>
      </c>
      <c r="L82" s="3">
        <v>0</v>
      </c>
      <c r="M82" s="4">
        <v>231010000</v>
      </c>
      <c r="N82" s="4" t="s">
        <v>146</v>
      </c>
      <c r="O82" s="3" t="s">
        <v>155</v>
      </c>
      <c r="P82" s="4" t="s">
        <v>146</v>
      </c>
      <c r="Q82" s="4" t="s">
        <v>148</v>
      </c>
      <c r="R82" s="4" t="s">
        <v>166</v>
      </c>
      <c r="S82" s="4" t="s">
        <v>159</v>
      </c>
      <c r="T82" s="12" t="s">
        <v>37</v>
      </c>
      <c r="U82" s="4" t="s">
        <v>156</v>
      </c>
      <c r="V82" s="24">
        <v>100</v>
      </c>
      <c r="W82" s="22">
        <v>100</v>
      </c>
      <c r="X82" s="24">
        <f t="shared" si="5"/>
        <v>10000</v>
      </c>
      <c r="Y82" s="24">
        <f t="shared" si="6"/>
        <v>11200.000000000002</v>
      </c>
      <c r="Z82" s="22"/>
      <c r="AA82" s="4" t="s">
        <v>944</v>
      </c>
      <c r="AB82" s="4"/>
    </row>
    <row r="83" spans="1:28" s="65" customFormat="1" ht="203.25" customHeight="1">
      <c r="A83" s="3" t="s">
        <v>616</v>
      </c>
      <c r="B83" s="4" t="s">
        <v>362</v>
      </c>
      <c r="C83" s="4" t="s">
        <v>144</v>
      </c>
      <c r="D83" s="18" t="s">
        <v>1507</v>
      </c>
      <c r="E83" s="18" t="s">
        <v>299</v>
      </c>
      <c r="F83" s="18"/>
      <c r="G83" s="18" t="s">
        <v>1508</v>
      </c>
      <c r="H83" s="18"/>
      <c r="I83" s="126" t="s">
        <v>946</v>
      </c>
      <c r="J83" s="18"/>
      <c r="K83" s="4" t="s">
        <v>154</v>
      </c>
      <c r="L83" s="3">
        <v>0</v>
      </c>
      <c r="M83" s="4">
        <v>231010000</v>
      </c>
      <c r="N83" s="4" t="s">
        <v>146</v>
      </c>
      <c r="O83" s="3" t="s">
        <v>155</v>
      </c>
      <c r="P83" s="4" t="s">
        <v>146</v>
      </c>
      <c r="Q83" s="4" t="s">
        <v>148</v>
      </c>
      <c r="R83" s="4" t="s">
        <v>166</v>
      </c>
      <c r="S83" s="4" t="s">
        <v>159</v>
      </c>
      <c r="T83" s="12" t="s">
        <v>37</v>
      </c>
      <c r="U83" s="4" t="s">
        <v>156</v>
      </c>
      <c r="V83" s="24">
        <v>100</v>
      </c>
      <c r="W83" s="22">
        <v>100</v>
      </c>
      <c r="X83" s="24">
        <f t="shared" si="5"/>
        <v>10000</v>
      </c>
      <c r="Y83" s="24">
        <f t="shared" si="6"/>
        <v>11200.000000000002</v>
      </c>
      <c r="Z83" s="22"/>
      <c r="AA83" s="4" t="s">
        <v>944</v>
      </c>
      <c r="AB83" s="4"/>
    </row>
    <row r="84" spans="1:28" s="65" customFormat="1" ht="111" customHeight="1">
      <c r="A84" s="3" t="s">
        <v>617</v>
      </c>
      <c r="B84" s="4" t="s">
        <v>362</v>
      </c>
      <c r="C84" s="4" t="s">
        <v>144</v>
      </c>
      <c r="D84" s="18" t="s">
        <v>1507</v>
      </c>
      <c r="E84" s="18" t="s">
        <v>299</v>
      </c>
      <c r="F84" s="18"/>
      <c r="G84" s="18" t="s">
        <v>1508</v>
      </c>
      <c r="H84" s="18"/>
      <c r="I84" s="125" t="s">
        <v>302</v>
      </c>
      <c r="J84" s="3"/>
      <c r="K84" s="4" t="s">
        <v>154</v>
      </c>
      <c r="L84" s="3">
        <v>0</v>
      </c>
      <c r="M84" s="4">
        <v>231010000</v>
      </c>
      <c r="N84" s="4" t="s">
        <v>146</v>
      </c>
      <c r="O84" s="3" t="s">
        <v>155</v>
      </c>
      <c r="P84" s="4" t="s">
        <v>146</v>
      </c>
      <c r="Q84" s="4" t="s">
        <v>148</v>
      </c>
      <c r="R84" s="4" t="s">
        <v>166</v>
      </c>
      <c r="S84" s="4" t="s">
        <v>159</v>
      </c>
      <c r="T84" s="12" t="s">
        <v>37</v>
      </c>
      <c r="U84" s="4" t="s">
        <v>156</v>
      </c>
      <c r="V84" s="24">
        <v>20</v>
      </c>
      <c r="W84" s="22">
        <v>1215</v>
      </c>
      <c r="X84" s="24">
        <f t="shared" si="5"/>
        <v>24300</v>
      </c>
      <c r="Y84" s="24">
        <f t="shared" si="6"/>
        <v>27216.000000000004</v>
      </c>
      <c r="Z84" s="22"/>
      <c r="AA84" s="4" t="s">
        <v>944</v>
      </c>
      <c r="AB84" s="4"/>
    </row>
    <row r="85" spans="1:28" ht="102" customHeight="1">
      <c r="A85" s="3" t="s">
        <v>618</v>
      </c>
      <c r="B85" s="4" t="s">
        <v>362</v>
      </c>
      <c r="C85" s="4" t="s">
        <v>144</v>
      </c>
      <c r="D85" s="18" t="s">
        <v>1509</v>
      </c>
      <c r="E85" s="18" t="s">
        <v>1510</v>
      </c>
      <c r="F85" s="18" t="s">
        <v>301</v>
      </c>
      <c r="G85" s="18" t="s">
        <v>1511</v>
      </c>
      <c r="H85" s="18"/>
      <c r="I85" s="125" t="s">
        <v>947</v>
      </c>
      <c r="J85" s="3"/>
      <c r="K85" s="4" t="s">
        <v>154</v>
      </c>
      <c r="L85" s="3">
        <v>0</v>
      </c>
      <c r="M85" s="4">
        <v>231010000</v>
      </c>
      <c r="N85" s="4" t="s">
        <v>146</v>
      </c>
      <c r="O85" s="3" t="s">
        <v>155</v>
      </c>
      <c r="P85" s="4" t="s">
        <v>146</v>
      </c>
      <c r="Q85" s="4" t="s">
        <v>148</v>
      </c>
      <c r="R85" s="4" t="s">
        <v>166</v>
      </c>
      <c r="S85" s="4" t="s">
        <v>159</v>
      </c>
      <c r="T85" s="12" t="s">
        <v>37</v>
      </c>
      <c r="U85" s="4" t="s">
        <v>156</v>
      </c>
      <c r="V85" s="24">
        <v>10</v>
      </c>
      <c r="W85" s="22">
        <v>1215</v>
      </c>
      <c r="X85" s="24">
        <f t="shared" si="5"/>
        <v>12150</v>
      </c>
      <c r="Y85" s="24">
        <f t="shared" si="6"/>
        <v>13608.000000000002</v>
      </c>
      <c r="Z85" s="22"/>
      <c r="AA85" s="4" t="s">
        <v>944</v>
      </c>
      <c r="AB85" s="4"/>
    </row>
    <row r="86" spans="1:28" s="65" customFormat="1" ht="165.75" customHeight="1">
      <c r="A86" s="3" t="s">
        <v>619</v>
      </c>
      <c r="B86" s="4" t="s">
        <v>362</v>
      </c>
      <c r="C86" s="4" t="s">
        <v>144</v>
      </c>
      <c r="D86" s="18" t="s">
        <v>1512</v>
      </c>
      <c r="E86" s="3" t="s">
        <v>299</v>
      </c>
      <c r="F86" s="3"/>
      <c r="G86" s="3" t="s">
        <v>1513</v>
      </c>
      <c r="H86" s="3"/>
      <c r="I86" s="125" t="s">
        <v>300</v>
      </c>
      <c r="J86" s="3"/>
      <c r="K86" s="4" t="s">
        <v>154</v>
      </c>
      <c r="L86" s="3">
        <v>0</v>
      </c>
      <c r="M86" s="4">
        <v>231010000</v>
      </c>
      <c r="N86" s="4" t="s">
        <v>146</v>
      </c>
      <c r="O86" s="3" t="s">
        <v>155</v>
      </c>
      <c r="P86" s="4" t="s">
        <v>146</v>
      </c>
      <c r="Q86" s="4" t="s">
        <v>148</v>
      </c>
      <c r="R86" s="4" t="s">
        <v>166</v>
      </c>
      <c r="S86" s="4" t="s">
        <v>159</v>
      </c>
      <c r="T86" s="12" t="s">
        <v>37</v>
      </c>
      <c r="U86" s="4" t="s">
        <v>156</v>
      </c>
      <c r="V86" s="24">
        <v>10</v>
      </c>
      <c r="W86" s="22">
        <v>400</v>
      </c>
      <c r="X86" s="24">
        <f t="shared" si="5"/>
        <v>4000</v>
      </c>
      <c r="Y86" s="24">
        <f t="shared" si="6"/>
        <v>4480</v>
      </c>
      <c r="Z86" s="22"/>
      <c r="AA86" s="4" t="s">
        <v>944</v>
      </c>
      <c r="AB86" s="4"/>
    </row>
    <row r="87" spans="1:28" ht="162" customHeight="1">
      <c r="A87" s="3" t="s">
        <v>620</v>
      </c>
      <c r="B87" s="4" t="s">
        <v>362</v>
      </c>
      <c r="C87" s="4" t="s">
        <v>144</v>
      </c>
      <c r="D87" s="18" t="s">
        <v>1514</v>
      </c>
      <c r="E87" s="3" t="s">
        <v>1510</v>
      </c>
      <c r="F87" s="3"/>
      <c r="G87" s="3" t="s">
        <v>1515</v>
      </c>
      <c r="H87" s="3"/>
      <c r="I87" s="125" t="s">
        <v>948</v>
      </c>
      <c r="J87" s="3"/>
      <c r="K87" s="4" t="s">
        <v>154</v>
      </c>
      <c r="L87" s="3">
        <v>0</v>
      </c>
      <c r="M87" s="4">
        <v>231010000</v>
      </c>
      <c r="N87" s="4" t="s">
        <v>146</v>
      </c>
      <c r="O87" s="3" t="s">
        <v>155</v>
      </c>
      <c r="P87" s="4" t="s">
        <v>146</v>
      </c>
      <c r="Q87" s="4" t="s">
        <v>148</v>
      </c>
      <c r="R87" s="4" t="s">
        <v>166</v>
      </c>
      <c r="S87" s="4" t="s">
        <v>159</v>
      </c>
      <c r="T87" s="12" t="s">
        <v>37</v>
      </c>
      <c r="U87" s="4" t="s">
        <v>156</v>
      </c>
      <c r="V87" s="24">
        <v>50</v>
      </c>
      <c r="W87" s="22">
        <v>250</v>
      </c>
      <c r="X87" s="24">
        <f t="shared" si="5"/>
        <v>12500</v>
      </c>
      <c r="Y87" s="24">
        <f t="shared" si="6"/>
        <v>14000.000000000002</v>
      </c>
      <c r="Z87" s="22"/>
      <c r="AA87" s="4" t="s">
        <v>944</v>
      </c>
      <c r="AB87" s="4"/>
    </row>
    <row r="88" spans="1:28" ht="160.5" customHeight="1">
      <c r="A88" s="3" t="s">
        <v>621</v>
      </c>
      <c r="B88" s="4" t="s">
        <v>362</v>
      </c>
      <c r="C88" s="4" t="s">
        <v>144</v>
      </c>
      <c r="D88" s="18" t="s">
        <v>1516</v>
      </c>
      <c r="E88" s="3" t="s">
        <v>1510</v>
      </c>
      <c r="F88" s="3"/>
      <c r="G88" s="3" t="s">
        <v>1517</v>
      </c>
      <c r="H88" s="18"/>
      <c r="I88" s="125" t="s">
        <v>949</v>
      </c>
      <c r="J88" s="3"/>
      <c r="K88" s="4" t="s">
        <v>154</v>
      </c>
      <c r="L88" s="3">
        <v>0</v>
      </c>
      <c r="M88" s="4">
        <v>231010000</v>
      </c>
      <c r="N88" s="4" t="s">
        <v>146</v>
      </c>
      <c r="O88" s="3" t="s">
        <v>155</v>
      </c>
      <c r="P88" s="4" t="s">
        <v>146</v>
      </c>
      <c r="Q88" s="4" t="s">
        <v>148</v>
      </c>
      <c r="R88" s="4" t="s">
        <v>166</v>
      </c>
      <c r="S88" s="4" t="s">
        <v>159</v>
      </c>
      <c r="T88" s="12" t="s">
        <v>37</v>
      </c>
      <c r="U88" s="4" t="s">
        <v>156</v>
      </c>
      <c r="V88" s="24">
        <v>25</v>
      </c>
      <c r="W88" s="22">
        <v>300</v>
      </c>
      <c r="X88" s="24">
        <f t="shared" si="5"/>
        <v>7500</v>
      </c>
      <c r="Y88" s="24">
        <f t="shared" si="6"/>
        <v>8400</v>
      </c>
      <c r="Z88" s="22"/>
      <c r="AA88" s="4" t="s">
        <v>944</v>
      </c>
      <c r="AB88" s="4"/>
    </row>
    <row r="89" spans="1:28" s="65" customFormat="1" ht="119.25" customHeight="1">
      <c r="A89" s="3" t="s">
        <v>622</v>
      </c>
      <c r="B89" s="4" t="s">
        <v>362</v>
      </c>
      <c r="C89" s="4" t="s">
        <v>144</v>
      </c>
      <c r="D89" s="18" t="s">
        <v>1518</v>
      </c>
      <c r="E89" s="3" t="s">
        <v>95</v>
      </c>
      <c r="F89" s="3"/>
      <c r="G89" s="3" t="s">
        <v>1519</v>
      </c>
      <c r="H89" s="4"/>
      <c r="I89" s="125" t="s">
        <v>303</v>
      </c>
      <c r="J89" s="3"/>
      <c r="K89" s="4" t="s">
        <v>154</v>
      </c>
      <c r="L89" s="3">
        <v>0</v>
      </c>
      <c r="M89" s="4">
        <v>231010000</v>
      </c>
      <c r="N89" s="4" t="s">
        <v>146</v>
      </c>
      <c r="O89" s="3" t="s">
        <v>155</v>
      </c>
      <c r="P89" s="4" t="s">
        <v>146</v>
      </c>
      <c r="Q89" s="4" t="s">
        <v>148</v>
      </c>
      <c r="R89" s="4" t="s">
        <v>166</v>
      </c>
      <c r="S89" s="4" t="s">
        <v>159</v>
      </c>
      <c r="T89" s="12" t="s">
        <v>37</v>
      </c>
      <c r="U89" s="4" t="s">
        <v>156</v>
      </c>
      <c r="V89" s="24">
        <v>30</v>
      </c>
      <c r="W89" s="22">
        <v>70</v>
      </c>
      <c r="X89" s="24">
        <f t="shared" si="5"/>
        <v>2100</v>
      </c>
      <c r="Y89" s="24">
        <f t="shared" si="6"/>
        <v>2352</v>
      </c>
      <c r="Z89" s="22"/>
      <c r="AA89" s="4" t="s">
        <v>944</v>
      </c>
      <c r="AB89" s="4"/>
    </row>
    <row r="90" spans="1:28" s="65" customFormat="1" ht="119.25" customHeight="1">
      <c r="A90" s="3" t="s">
        <v>623</v>
      </c>
      <c r="B90" s="4" t="s">
        <v>362</v>
      </c>
      <c r="C90" s="4" t="s">
        <v>144</v>
      </c>
      <c r="D90" s="18" t="s">
        <v>1520</v>
      </c>
      <c r="E90" s="3" t="s">
        <v>95</v>
      </c>
      <c r="F90" s="3"/>
      <c r="G90" s="3" t="s">
        <v>1521</v>
      </c>
      <c r="H90" s="4"/>
      <c r="I90" s="127" t="s">
        <v>304</v>
      </c>
      <c r="J90" s="10"/>
      <c r="K90" s="4" t="s">
        <v>154</v>
      </c>
      <c r="L90" s="3">
        <v>0</v>
      </c>
      <c r="M90" s="4">
        <v>231010000</v>
      </c>
      <c r="N90" s="4" t="s">
        <v>146</v>
      </c>
      <c r="O90" s="3" t="s">
        <v>155</v>
      </c>
      <c r="P90" s="4" t="s">
        <v>146</v>
      </c>
      <c r="Q90" s="4" t="s">
        <v>148</v>
      </c>
      <c r="R90" s="4" t="s">
        <v>166</v>
      </c>
      <c r="S90" s="4" t="s">
        <v>159</v>
      </c>
      <c r="T90" s="12" t="s">
        <v>37</v>
      </c>
      <c r="U90" s="4" t="s">
        <v>156</v>
      </c>
      <c r="V90" s="24">
        <v>10</v>
      </c>
      <c r="W90" s="22">
        <v>70</v>
      </c>
      <c r="X90" s="24">
        <f t="shared" si="5"/>
        <v>700</v>
      </c>
      <c r="Y90" s="24">
        <f t="shared" si="6"/>
        <v>784.0000000000001</v>
      </c>
      <c r="Z90" s="22"/>
      <c r="AA90" s="4" t="s">
        <v>944</v>
      </c>
      <c r="AB90" s="4"/>
    </row>
    <row r="91" spans="1:28" s="65" customFormat="1" ht="119.25" customHeight="1">
      <c r="A91" s="3" t="s">
        <v>624</v>
      </c>
      <c r="B91" s="4" t="s">
        <v>362</v>
      </c>
      <c r="C91" s="4" t="s">
        <v>144</v>
      </c>
      <c r="D91" s="18" t="s">
        <v>1650</v>
      </c>
      <c r="E91" s="3" t="s">
        <v>1648</v>
      </c>
      <c r="F91" s="3"/>
      <c r="G91" s="3" t="s">
        <v>1651</v>
      </c>
      <c r="H91" s="4"/>
      <c r="I91" s="127" t="s">
        <v>337</v>
      </c>
      <c r="J91" s="10"/>
      <c r="K91" s="4" t="s">
        <v>154</v>
      </c>
      <c r="L91" s="3">
        <v>0</v>
      </c>
      <c r="M91" s="4">
        <v>231010000</v>
      </c>
      <c r="N91" s="4" t="s">
        <v>146</v>
      </c>
      <c r="O91" s="3" t="s">
        <v>155</v>
      </c>
      <c r="P91" s="4" t="s">
        <v>146</v>
      </c>
      <c r="Q91" s="4" t="s">
        <v>148</v>
      </c>
      <c r="R91" s="4" t="s">
        <v>166</v>
      </c>
      <c r="S91" s="4" t="s">
        <v>159</v>
      </c>
      <c r="T91" s="12" t="s">
        <v>37</v>
      </c>
      <c r="U91" s="4" t="s">
        <v>156</v>
      </c>
      <c r="V91" s="24">
        <v>30</v>
      </c>
      <c r="W91" s="22">
        <f>9090.90909090909*1.1</f>
        <v>10000</v>
      </c>
      <c r="X91" s="24">
        <f t="shared" si="5"/>
        <v>300000</v>
      </c>
      <c r="Y91" s="24">
        <f t="shared" si="6"/>
        <v>336000.00000000006</v>
      </c>
      <c r="Z91" s="22"/>
      <c r="AA91" s="4" t="s">
        <v>944</v>
      </c>
      <c r="AB91" s="4"/>
    </row>
    <row r="92" spans="1:28" s="65" customFormat="1" ht="92.25" customHeight="1">
      <c r="A92" s="3" t="s">
        <v>625</v>
      </c>
      <c r="B92" s="4" t="s">
        <v>362</v>
      </c>
      <c r="C92" s="3" t="s">
        <v>144</v>
      </c>
      <c r="D92" s="18" t="s">
        <v>1522</v>
      </c>
      <c r="E92" s="18" t="s">
        <v>1523</v>
      </c>
      <c r="F92" s="4"/>
      <c r="G92" s="18" t="s">
        <v>1524</v>
      </c>
      <c r="H92" s="3"/>
      <c r="I92" s="125" t="s">
        <v>341</v>
      </c>
      <c r="J92" s="3"/>
      <c r="K92" s="4" t="s">
        <v>154</v>
      </c>
      <c r="L92" s="3">
        <v>0</v>
      </c>
      <c r="M92" s="4">
        <v>231010000</v>
      </c>
      <c r="N92" s="4" t="s">
        <v>146</v>
      </c>
      <c r="O92" s="3" t="s">
        <v>155</v>
      </c>
      <c r="P92" s="4" t="s">
        <v>146</v>
      </c>
      <c r="Q92" s="4" t="s">
        <v>148</v>
      </c>
      <c r="R92" s="4" t="s">
        <v>166</v>
      </c>
      <c r="S92" s="4" t="s">
        <v>159</v>
      </c>
      <c r="T92" s="12" t="s">
        <v>37</v>
      </c>
      <c r="U92" s="4" t="s">
        <v>156</v>
      </c>
      <c r="V92" s="24">
        <v>30</v>
      </c>
      <c r="W92" s="22">
        <f>9090.90909090909*1.1</f>
        <v>10000</v>
      </c>
      <c r="X92" s="24">
        <f t="shared" si="5"/>
        <v>300000</v>
      </c>
      <c r="Y92" s="24">
        <f t="shared" si="6"/>
        <v>336000.00000000006</v>
      </c>
      <c r="Z92" s="22"/>
      <c r="AA92" s="4" t="s">
        <v>944</v>
      </c>
      <c r="AB92" s="4"/>
    </row>
    <row r="93" spans="1:28" s="65" customFormat="1" ht="92.25" customHeight="1">
      <c r="A93" s="3" t="s">
        <v>626</v>
      </c>
      <c r="B93" s="4" t="s">
        <v>362</v>
      </c>
      <c r="C93" s="3" t="s">
        <v>144</v>
      </c>
      <c r="D93" s="18" t="s">
        <v>1647</v>
      </c>
      <c r="E93" s="18" t="s">
        <v>1648</v>
      </c>
      <c r="F93" s="4"/>
      <c r="G93" s="18" t="s">
        <v>1649</v>
      </c>
      <c r="H93" s="3"/>
      <c r="I93" s="125" t="s">
        <v>338</v>
      </c>
      <c r="J93" s="3"/>
      <c r="K93" s="4" t="s">
        <v>154</v>
      </c>
      <c r="L93" s="3">
        <v>0</v>
      </c>
      <c r="M93" s="4">
        <v>231010000</v>
      </c>
      <c r="N93" s="4" t="s">
        <v>146</v>
      </c>
      <c r="O93" s="3" t="s">
        <v>155</v>
      </c>
      <c r="P93" s="4" t="s">
        <v>146</v>
      </c>
      <c r="Q93" s="4" t="s">
        <v>148</v>
      </c>
      <c r="R93" s="4" t="s">
        <v>166</v>
      </c>
      <c r="S93" s="4" t="s">
        <v>159</v>
      </c>
      <c r="T93" s="12" t="s">
        <v>37</v>
      </c>
      <c r="U93" s="4" t="s">
        <v>156</v>
      </c>
      <c r="V93" s="24">
        <v>50</v>
      </c>
      <c r="W93" s="22">
        <f>9090.90909090909*1.1</f>
        <v>10000</v>
      </c>
      <c r="X93" s="24">
        <f t="shared" si="5"/>
        <v>500000</v>
      </c>
      <c r="Y93" s="24">
        <f t="shared" si="6"/>
        <v>560000</v>
      </c>
      <c r="Z93" s="22"/>
      <c r="AA93" s="4" t="s">
        <v>944</v>
      </c>
      <c r="AB93" s="4"/>
    </row>
    <row r="94" spans="1:28" s="65" customFormat="1" ht="136.5" customHeight="1">
      <c r="A94" s="3" t="s">
        <v>627</v>
      </c>
      <c r="B94" s="4" t="s">
        <v>362</v>
      </c>
      <c r="C94" s="4" t="s">
        <v>144</v>
      </c>
      <c r="D94" s="15" t="s">
        <v>1655</v>
      </c>
      <c r="E94" s="4" t="s">
        <v>1656</v>
      </c>
      <c r="F94" s="4"/>
      <c r="G94" s="4" t="s">
        <v>1657</v>
      </c>
      <c r="H94" s="15"/>
      <c r="I94" s="125" t="s">
        <v>950</v>
      </c>
      <c r="J94" s="3"/>
      <c r="K94" s="4" t="s">
        <v>154</v>
      </c>
      <c r="L94" s="3">
        <v>0</v>
      </c>
      <c r="M94" s="4">
        <v>231010000</v>
      </c>
      <c r="N94" s="4" t="s">
        <v>146</v>
      </c>
      <c r="O94" s="3" t="s">
        <v>155</v>
      </c>
      <c r="P94" s="4" t="s">
        <v>146</v>
      </c>
      <c r="Q94" s="4" t="s">
        <v>148</v>
      </c>
      <c r="R94" s="4" t="s">
        <v>166</v>
      </c>
      <c r="S94" s="4" t="s">
        <v>159</v>
      </c>
      <c r="T94" s="12">
        <v>796</v>
      </c>
      <c r="U94" s="4" t="s">
        <v>156</v>
      </c>
      <c r="V94" s="24">
        <v>5</v>
      </c>
      <c r="W94" s="70">
        <v>150000</v>
      </c>
      <c r="X94" s="24">
        <f>W94*V94</f>
        <v>750000</v>
      </c>
      <c r="Y94" s="24">
        <f t="shared" si="6"/>
        <v>840000.0000000001</v>
      </c>
      <c r="Z94" s="22"/>
      <c r="AA94" s="4" t="s">
        <v>944</v>
      </c>
      <c r="AB94" s="4"/>
    </row>
    <row r="95" spans="1:28" s="65" customFormat="1" ht="136.5" customHeight="1">
      <c r="A95" s="3" t="s">
        <v>628</v>
      </c>
      <c r="B95" s="4" t="s">
        <v>362</v>
      </c>
      <c r="C95" s="4" t="s">
        <v>144</v>
      </c>
      <c r="D95" s="15" t="s">
        <v>1652</v>
      </c>
      <c r="E95" s="4" t="s">
        <v>1653</v>
      </c>
      <c r="F95" s="4"/>
      <c r="G95" s="4" t="s">
        <v>1654</v>
      </c>
      <c r="H95" s="15"/>
      <c r="I95" s="125" t="s">
        <v>952</v>
      </c>
      <c r="J95" s="3"/>
      <c r="K95" s="4" t="s">
        <v>154</v>
      </c>
      <c r="L95" s="3">
        <v>0</v>
      </c>
      <c r="M95" s="4">
        <v>231010000</v>
      </c>
      <c r="N95" s="4" t="s">
        <v>146</v>
      </c>
      <c r="O95" s="3" t="s">
        <v>155</v>
      </c>
      <c r="P95" s="4" t="s">
        <v>146</v>
      </c>
      <c r="Q95" s="4" t="s">
        <v>148</v>
      </c>
      <c r="R95" s="4" t="s">
        <v>166</v>
      </c>
      <c r="S95" s="4" t="s">
        <v>159</v>
      </c>
      <c r="T95" s="12">
        <v>796</v>
      </c>
      <c r="U95" s="4" t="s">
        <v>156</v>
      </c>
      <c r="V95" s="24">
        <v>10</v>
      </c>
      <c r="W95" s="70">
        <v>70000</v>
      </c>
      <c r="X95" s="24">
        <f t="shared" si="5"/>
        <v>700000</v>
      </c>
      <c r="Y95" s="24">
        <f t="shared" si="6"/>
        <v>784000.0000000001</v>
      </c>
      <c r="Z95" s="22"/>
      <c r="AA95" s="4" t="s">
        <v>944</v>
      </c>
      <c r="AB95" s="4"/>
    </row>
    <row r="96" spans="1:28" s="65" customFormat="1" ht="136.5" customHeight="1">
      <c r="A96" s="3" t="s">
        <v>629</v>
      </c>
      <c r="B96" s="4" t="s">
        <v>362</v>
      </c>
      <c r="C96" s="4" t="s">
        <v>144</v>
      </c>
      <c r="D96" s="15" t="s">
        <v>1167</v>
      </c>
      <c r="E96" s="4" t="s">
        <v>64</v>
      </c>
      <c r="F96" s="4"/>
      <c r="G96" s="4" t="s">
        <v>1168</v>
      </c>
      <c r="H96" s="15"/>
      <c r="I96" s="125"/>
      <c r="J96" s="3"/>
      <c r="K96" s="4" t="s">
        <v>154</v>
      </c>
      <c r="L96" s="3">
        <v>90</v>
      </c>
      <c r="M96" s="4">
        <v>231010000</v>
      </c>
      <c r="N96" s="4" t="s">
        <v>146</v>
      </c>
      <c r="O96" s="3" t="s">
        <v>155</v>
      </c>
      <c r="P96" s="4" t="s">
        <v>146</v>
      </c>
      <c r="Q96" s="4" t="s">
        <v>148</v>
      </c>
      <c r="R96" s="4" t="s">
        <v>166</v>
      </c>
      <c r="S96" s="4" t="s">
        <v>943</v>
      </c>
      <c r="T96" s="12">
        <v>796</v>
      </c>
      <c r="U96" s="4" t="s">
        <v>156</v>
      </c>
      <c r="V96" s="24">
        <v>30</v>
      </c>
      <c r="W96" s="70">
        <v>70000</v>
      </c>
      <c r="X96" s="24">
        <f t="shared" si="5"/>
        <v>2100000</v>
      </c>
      <c r="Y96" s="24">
        <f t="shared" si="6"/>
        <v>2352000</v>
      </c>
      <c r="Z96" s="22" t="s">
        <v>152</v>
      </c>
      <c r="AA96" s="4" t="s">
        <v>944</v>
      </c>
      <c r="AB96" s="4"/>
    </row>
    <row r="97" spans="1:28" s="65" customFormat="1" ht="117.75" customHeight="1">
      <c r="A97" s="3" t="s">
        <v>630</v>
      </c>
      <c r="B97" s="4" t="s">
        <v>362</v>
      </c>
      <c r="C97" s="4" t="s">
        <v>144</v>
      </c>
      <c r="D97" s="15" t="s">
        <v>1332</v>
      </c>
      <c r="E97" s="4" t="s">
        <v>1333</v>
      </c>
      <c r="F97" s="4"/>
      <c r="G97" s="4" t="s">
        <v>1334</v>
      </c>
      <c r="H97" s="4"/>
      <c r="I97" s="43" t="s">
        <v>227</v>
      </c>
      <c r="J97" s="4"/>
      <c r="K97" s="4" t="s">
        <v>154</v>
      </c>
      <c r="L97" s="3">
        <v>0</v>
      </c>
      <c r="M97" s="4">
        <v>231010000</v>
      </c>
      <c r="N97" s="4" t="s">
        <v>146</v>
      </c>
      <c r="O97" s="3" t="s">
        <v>184</v>
      </c>
      <c r="P97" s="4" t="s">
        <v>146</v>
      </c>
      <c r="Q97" s="4" t="s">
        <v>148</v>
      </c>
      <c r="R97" s="4" t="s">
        <v>166</v>
      </c>
      <c r="S97" s="4" t="s">
        <v>159</v>
      </c>
      <c r="T97" s="18">
        <v>736</v>
      </c>
      <c r="U97" s="4" t="s">
        <v>60</v>
      </c>
      <c r="V97" s="24">
        <v>100</v>
      </c>
      <c r="W97" s="22">
        <v>115</v>
      </c>
      <c r="X97" s="24">
        <v>0</v>
      </c>
      <c r="Y97" s="24">
        <f>X97*1.12</f>
        <v>0</v>
      </c>
      <c r="Z97" s="22"/>
      <c r="AA97" s="4" t="s">
        <v>944</v>
      </c>
      <c r="AB97" s="4" t="s">
        <v>2404</v>
      </c>
    </row>
    <row r="98" spans="1:28" ht="118.5" customHeight="1">
      <c r="A98" s="3" t="s">
        <v>631</v>
      </c>
      <c r="B98" s="4" t="s">
        <v>362</v>
      </c>
      <c r="C98" s="4" t="s">
        <v>144</v>
      </c>
      <c r="D98" s="15" t="s">
        <v>1525</v>
      </c>
      <c r="E98" s="4" t="s">
        <v>1526</v>
      </c>
      <c r="F98" s="4"/>
      <c r="G98" s="4" t="s">
        <v>1527</v>
      </c>
      <c r="H98" s="4"/>
      <c r="I98" s="43" t="s">
        <v>305</v>
      </c>
      <c r="J98" s="4"/>
      <c r="K98" s="4" t="s">
        <v>154</v>
      </c>
      <c r="L98" s="3">
        <v>0</v>
      </c>
      <c r="M98" s="4">
        <v>231010000</v>
      </c>
      <c r="N98" s="4" t="s">
        <v>146</v>
      </c>
      <c r="O98" s="3" t="s">
        <v>184</v>
      </c>
      <c r="P98" s="4" t="s">
        <v>146</v>
      </c>
      <c r="Q98" s="4" t="s">
        <v>148</v>
      </c>
      <c r="R98" s="4" t="s">
        <v>166</v>
      </c>
      <c r="S98" s="4" t="s">
        <v>159</v>
      </c>
      <c r="T98" s="12" t="s">
        <v>37</v>
      </c>
      <c r="U98" s="4" t="s">
        <v>156</v>
      </c>
      <c r="V98" s="24">
        <v>5</v>
      </c>
      <c r="W98" s="22">
        <v>800</v>
      </c>
      <c r="X98" s="24">
        <f t="shared" si="5"/>
        <v>4000</v>
      </c>
      <c r="Y98" s="24">
        <f t="shared" si="6"/>
        <v>4480</v>
      </c>
      <c r="Z98" s="22"/>
      <c r="AA98" s="4" t="s">
        <v>944</v>
      </c>
      <c r="AB98" s="4"/>
    </row>
    <row r="99" spans="1:28" ht="153">
      <c r="A99" s="3" t="s">
        <v>632</v>
      </c>
      <c r="B99" s="4" t="s">
        <v>362</v>
      </c>
      <c r="C99" s="4" t="s">
        <v>144</v>
      </c>
      <c r="D99" s="15" t="s">
        <v>1528</v>
      </c>
      <c r="E99" s="4" t="s">
        <v>1526</v>
      </c>
      <c r="F99" s="4"/>
      <c r="G99" s="4" t="s">
        <v>1529</v>
      </c>
      <c r="H99" s="4"/>
      <c r="I99" s="43" t="s">
        <v>953</v>
      </c>
      <c r="J99" s="4"/>
      <c r="K99" s="4" t="s">
        <v>154</v>
      </c>
      <c r="L99" s="3">
        <v>0</v>
      </c>
      <c r="M99" s="4">
        <v>231010000</v>
      </c>
      <c r="N99" s="4" t="s">
        <v>146</v>
      </c>
      <c r="O99" s="3" t="s">
        <v>184</v>
      </c>
      <c r="P99" s="4" t="s">
        <v>146</v>
      </c>
      <c r="Q99" s="4" t="s">
        <v>148</v>
      </c>
      <c r="R99" s="4" t="s">
        <v>166</v>
      </c>
      <c r="S99" s="4" t="s">
        <v>159</v>
      </c>
      <c r="T99" s="12" t="s">
        <v>37</v>
      </c>
      <c r="U99" s="4" t="s">
        <v>156</v>
      </c>
      <c r="V99" s="24">
        <v>10</v>
      </c>
      <c r="W99" s="22">
        <v>10000</v>
      </c>
      <c r="X99" s="24">
        <f t="shared" si="5"/>
        <v>100000</v>
      </c>
      <c r="Y99" s="24">
        <f t="shared" si="6"/>
        <v>112000.00000000001</v>
      </c>
      <c r="Z99" s="22"/>
      <c r="AA99" s="4" t="s">
        <v>944</v>
      </c>
      <c r="AB99" s="4"/>
    </row>
    <row r="100" spans="1:28" ht="140.25">
      <c r="A100" s="3" t="s">
        <v>633</v>
      </c>
      <c r="B100" s="4" t="s">
        <v>362</v>
      </c>
      <c r="C100" s="4" t="s">
        <v>144</v>
      </c>
      <c r="D100" s="15" t="s">
        <v>1530</v>
      </c>
      <c r="E100" s="4" t="s">
        <v>306</v>
      </c>
      <c r="F100" s="4"/>
      <c r="G100" s="4" t="s">
        <v>1531</v>
      </c>
      <c r="H100" s="4"/>
      <c r="I100" s="125" t="s">
        <v>954</v>
      </c>
      <c r="J100" s="3"/>
      <c r="K100" s="4" t="s">
        <v>154</v>
      </c>
      <c r="L100" s="4">
        <v>0</v>
      </c>
      <c r="M100" s="4">
        <v>231010000</v>
      </c>
      <c r="N100" s="4" t="s">
        <v>146</v>
      </c>
      <c r="O100" s="3" t="s">
        <v>184</v>
      </c>
      <c r="P100" s="4" t="s">
        <v>146</v>
      </c>
      <c r="Q100" s="4" t="s">
        <v>148</v>
      </c>
      <c r="R100" s="4" t="s">
        <v>166</v>
      </c>
      <c r="S100" s="4" t="s">
        <v>159</v>
      </c>
      <c r="T100" s="12" t="s">
        <v>37</v>
      </c>
      <c r="U100" s="4" t="s">
        <v>156</v>
      </c>
      <c r="V100" s="24">
        <v>2</v>
      </c>
      <c r="W100" s="22">
        <v>5500</v>
      </c>
      <c r="X100" s="24">
        <f t="shared" si="5"/>
        <v>11000</v>
      </c>
      <c r="Y100" s="24">
        <f t="shared" si="6"/>
        <v>12320.000000000002</v>
      </c>
      <c r="Z100" s="22"/>
      <c r="AA100" s="4" t="s">
        <v>944</v>
      </c>
      <c r="AB100" s="4"/>
    </row>
    <row r="101" spans="1:28" ht="127.5" customHeight="1">
      <c r="A101" s="3" t="s">
        <v>634</v>
      </c>
      <c r="B101" s="4" t="s">
        <v>362</v>
      </c>
      <c r="C101" s="4" t="s">
        <v>144</v>
      </c>
      <c r="D101" s="15" t="s">
        <v>1532</v>
      </c>
      <c r="E101" s="4" t="s">
        <v>306</v>
      </c>
      <c r="F101" s="4"/>
      <c r="G101" s="4" t="s">
        <v>1533</v>
      </c>
      <c r="H101" s="4"/>
      <c r="I101" s="43" t="s">
        <v>307</v>
      </c>
      <c r="J101" s="4"/>
      <c r="K101" s="4" t="s">
        <v>154</v>
      </c>
      <c r="L101" s="4">
        <v>0</v>
      </c>
      <c r="M101" s="4">
        <v>231010000</v>
      </c>
      <c r="N101" s="4" t="s">
        <v>146</v>
      </c>
      <c r="O101" s="3" t="s">
        <v>157</v>
      </c>
      <c r="P101" s="4" t="s">
        <v>146</v>
      </c>
      <c r="Q101" s="4" t="s">
        <v>148</v>
      </c>
      <c r="R101" s="4" t="s">
        <v>166</v>
      </c>
      <c r="S101" s="4" t="s">
        <v>159</v>
      </c>
      <c r="T101" s="12" t="s">
        <v>37</v>
      </c>
      <c r="U101" s="4" t="s">
        <v>156</v>
      </c>
      <c r="V101" s="24">
        <v>2</v>
      </c>
      <c r="W101" s="22">
        <v>1250</v>
      </c>
      <c r="X101" s="24">
        <f t="shared" si="5"/>
        <v>2500</v>
      </c>
      <c r="Y101" s="24">
        <f t="shared" si="6"/>
        <v>2800.0000000000005</v>
      </c>
      <c r="Z101" s="22"/>
      <c r="AA101" s="4" t="s">
        <v>944</v>
      </c>
      <c r="AB101" s="4"/>
    </row>
    <row r="102" spans="1:28" ht="181.5" customHeight="1">
      <c r="A102" s="3" t="s">
        <v>635</v>
      </c>
      <c r="B102" s="4" t="s">
        <v>362</v>
      </c>
      <c r="C102" s="4" t="s">
        <v>144</v>
      </c>
      <c r="D102" s="15" t="s">
        <v>1534</v>
      </c>
      <c r="E102" s="4" t="s">
        <v>308</v>
      </c>
      <c r="F102" s="4"/>
      <c r="G102" s="4" t="s">
        <v>1535</v>
      </c>
      <c r="H102" s="3"/>
      <c r="I102" s="125" t="s">
        <v>342</v>
      </c>
      <c r="J102" s="3"/>
      <c r="K102" s="4" t="s">
        <v>154</v>
      </c>
      <c r="L102" s="4">
        <v>0</v>
      </c>
      <c r="M102" s="4">
        <v>231010000</v>
      </c>
      <c r="N102" s="4" t="s">
        <v>146</v>
      </c>
      <c r="O102" s="3" t="s">
        <v>157</v>
      </c>
      <c r="P102" s="4" t="s">
        <v>146</v>
      </c>
      <c r="Q102" s="4" t="s">
        <v>148</v>
      </c>
      <c r="R102" s="4" t="s">
        <v>166</v>
      </c>
      <c r="S102" s="4" t="s">
        <v>159</v>
      </c>
      <c r="T102" s="12" t="s">
        <v>37</v>
      </c>
      <c r="U102" s="4" t="s">
        <v>156</v>
      </c>
      <c r="V102" s="24">
        <v>2</v>
      </c>
      <c r="W102" s="22">
        <v>88000</v>
      </c>
      <c r="X102" s="24">
        <f t="shared" si="5"/>
        <v>176000</v>
      </c>
      <c r="Y102" s="24">
        <f t="shared" si="6"/>
        <v>197120.00000000003</v>
      </c>
      <c r="Z102" s="22"/>
      <c r="AA102" s="4" t="s">
        <v>944</v>
      </c>
      <c r="AB102" s="4"/>
    </row>
    <row r="103" spans="1:28" s="65" customFormat="1" ht="177" customHeight="1">
      <c r="A103" s="3" t="s">
        <v>636</v>
      </c>
      <c r="B103" s="4" t="s">
        <v>362</v>
      </c>
      <c r="C103" s="4" t="s">
        <v>144</v>
      </c>
      <c r="D103" s="15" t="s">
        <v>1534</v>
      </c>
      <c r="E103" s="4" t="s">
        <v>308</v>
      </c>
      <c r="F103" s="4"/>
      <c r="G103" s="4" t="s">
        <v>1535</v>
      </c>
      <c r="H103" s="3"/>
      <c r="I103" s="125" t="s">
        <v>343</v>
      </c>
      <c r="J103" s="3"/>
      <c r="K103" s="4" t="s">
        <v>154</v>
      </c>
      <c r="L103" s="4">
        <v>0</v>
      </c>
      <c r="M103" s="4">
        <v>231010000</v>
      </c>
      <c r="N103" s="4" t="s">
        <v>146</v>
      </c>
      <c r="O103" s="3" t="s">
        <v>157</v>
      </c>
      <c r="P103" s="4" t="s">
        <v>146</v>
      </c>
      <c r="Q103" s="4" t="s">
        <v>148</v>
      </c>
      <c r="R103" s="4" t="s">
        <v>166</v>
      </c>
      <c r="S103" s="4" t="s">
        <v>159</v>
      </c>
      <c r="T103" s="12" t="s">
        <v>37</v>
      </c>
      <c r="U103" s="4" t="s">
        <v>156</v>
      </c>
      <c r="V103" s="24">
        <v>2</v>
      </c>
      <c r="W103" s="22">
        <v>80000</v>
      </c>
      <c r="X103" s="24">
        <f t="shared" si="5"/>
        <v>160000</v>
      </c>
      <c r="Y103" s="24">
        <f t="shared" si="6"/>
        <v>179200.00000000003</v>
      </c>
      <c r="Z103" s="22"/>
      <c r="AA103" s="4" t="s">
        <v>944</v>
      </c>
      <c r="AB103" s="4"/>
    </row>
    <row r="104" spans="1:28" s="65" customFormat="1" ht="177.75" customHeight="1">
      <c r="A104" s="3" t="s">
        <v>637</v>
      </c>
      <c r="B104" s="4" t="s">
        <v>362</v>
      </c>
      <c r="C104" s="4" t="s">
        <v>144</v>
      </c>
      <c r="D104" s="15" t="s">
        <v>1534</v>
      </c>
      <c r="E104" s="4" t="s">
        <v>308</v>
      </c>
      <c r="F104" s="4"/>
      <c r="G104" s="4" t="s">
        <v>1535</v>
      </c>
      <c r="H104" s="3"/>
      <c r="I104" s="126" t="s">
        <v>448</v>
      </c>
      <c r="J104" s="18"/>
      <c r="K104" s="4" t="s">
        <v>154</v>
      </c>
      <c r="L104" s="4">
        <v>0</v>
      </c>
      <c r="M104" s="4">
        <v>231010000</v>
      </c>
      <c r="N104" s="4" t="s">
        <v>146</v>
      </c>
      <c r="O104" s="3" t="s">
        <v>157</v>
      </c>
      <c r="P104" s="4" t="s">
        <v>146</v>
      </c>
      <c r="Q104" s="4" t="s">
        <v>148</v>
      </c>
      <c r="R104" s="4" t="s">
        <v>166</v>
      </c>
      <c r="S104" s="4" t="s">
        <v>159</v>
      </c>
      <c r="T104" s="12" t="s">
        <v>37</v>
      </c>
      <c r="U104" s="4" t="s">
        <v>156</v>
      </c>
      <c r="V104" s="24">
        <v>2</v>
      </c>
      <c r="W104" s="22">
        <v>56000</v>
      </c>
      <c r="X104" s="24">
        <f t="shared" si="5"/>
        <v>112000</v>
      </c>
      <c r="Y104" s="24">
        <f t="shared" si="6"/>
        <v>125440.00000000001</v>
      </c>
      <c r="Z104" s="22"/>
      <c r="AA104" s="4" t="s">
        <v>944</v>
      </c>
      <c r="AB104" s="4"/>
    </row>
    <row r="105" spans="1:28" s="65" customFormat="1" ht="186" customHeight="1">
      <c r="A105" s="3" t="s">
        <v>638</v>
      </c>
      <c r="B105" s="4" t="s">
        <v>362</v>
      </c>
      <c r="C105" s="4" t="s">
        <v>144</v>
      </c>
      <c r="D105" s="15" t="s">
        <v>1534</v>
      </c>
      <c r="E105" s="4" t="s">
        <v>308</v>
      </c>
      <c r="F105" s="4"/>
      <c r="G105" s="4" t="s">
        <v>1535</v>
      </c>
      <c r="H105" s="3"/>
      <c r="I105" s="126" t="s">
        <v>449</v>
      </c>
      <c r="J105" s="18"/>
      <c r="K105" s="4" t="s">
        <v>154</v>
      </c>
      <c r="L105" s="4">
        <v>0</v>
      </c>
      <c r="M105" s="4">
        <v>231010000</v>
      </c>
      <c r="N105" s="4" t="s">
        <v>146</v>
      </c>
      <c r="O105" s="3" t="s">
        <v>157</v>
      </c>
      <c r="P105" s="4" t="s">
        <v>146</v>
      </c>
      <c r="Q105" s="4" t="s">
        <v>148</v>
      </c>
      <c r="R105" s="4" t="s">
        <v>166</v>
      </c>
      <c r="S105" s="4" t="s">
        <v>159</v>
      </c>
      <c r="T105" s="12" t="s">
        <v>37</v>
      </c>
      <c r="U105" s="4" t="s">
        <v>156</v>
      </c>
      <c r="V105" s="24">
        <v>2</v>
      </c>
      <c r="W105" s="22">
        <v>52000</v>
      </c>
      <c r="X105" s="24">
        <f t="shared" si="5"/>
        <v>104000</v>
      </c>
      <c r="Y105" s="24">
        <f t="shared" si="6"/>
        <v>116480.00000000001</v>
      </c>
      <c r="Z105" s="22"/>
      <c r="AA105" s="4" t="s">
        <v>944</v>
      </c>
      <c r="AB105" s="4"/>
    </row>
    <row r="106" spans="1:28" s="65" customFormat="1" ht="141" customHeight="1">
      <c r="A106" s="3" t="s">
        <v>639</v>
      </c>
      <c r="B106" s="4" t="s">
        <v>362</v>
      </c>
      <c r="C106" s="4" t="s">
        <v>144</v>
      </c>
      <c r="D106" s="16" t="s">
        <v>1536</v>
      </c>
      <c r="E106" s="10" t="s">
        <v>311</v>
      </c>
      <c r="F106" s="10"/>
      <c r="G106" s="3" t="s">
        <v>1537</v>
      </c>
      <c r="H106" s="15"/>
      <c r="I106" s="127" t="s">
        <v>956</v>
      </c>
      <c r="J106" s="3"/>
      <c r="K106" s="4" t="s">
        <v>154</v>
      </c>
      <c r="L106" s="3">
        <v>0</v>
      </c>
      <c r="M106" s="4">
        <v>231010000</v>
      </c>
      <c r="N106" s="4" t="s">
        <v>146</v>
      </c>
      <c r="O106" s="3" t="s">
        <v>184</v>
      </c>
      <c r="P106" s="4" t="s">
        <v>146</v>
      </c>
      <c r="Q106" s="4" t="s">
        <v>148</v>
      </c>
      <c r="R106" s="4" t="s">
        <v>166</v>
      </c>
      <c r="S106" s="4" t="s">
        <v>159</v>
      </c>
      <c r="T106" s="12" t="s">
        <v>37</v>
      </c>
      <c r="U106" s="4" t="s">
        <v>156</v>
      </c>
      <c r="V106" s="24">
        <v>10</v>
      </c>
      <c r="W106" s="70">
        <v>350</v>
      </c>
      <c r="X106" s="24">
        <f t="shared" si="5"/>
        <v>3500</v>
      </c>
      <c r="Y106" s="24">
        <f t="shared" si="6"/>
        <v>3920.0000000000005</v>
      </c>
      <c r="Z106" s="22"/>
      <c r="AA106" s="4"/>
      <c r="AB106" s="4"/>
    </row>
    <row r="107" spans="1:28" s="65" customFormat="1" ht="117" customHeight="1">
      <c r="A107" s="3" t="s">
        <v>640</v>
      </c>
      <c r="B107" s="4" t="s">
        <v>362</v>
      </c>
      <c r="C107" s="4" t="s">
        <v>144</v>
      </c>
      <c r="D107" s="16" t="s">
        <v>1536</v>
      </c>
      <c r="E107" s="10" t="s">
        <v>955</v>
      </c>
      <c r="F107" s="10"/>
      <c r="G107" s="3" t="s">
        <v>1537</v>
      </c>
      <c r="H107" s="15"/>
      <c r="I107" s="127" t="s">
        <v>957</v>
      </c>
      <c r="J107" s="3"/>
      <c r="K107" s="4" t="s">
        <v>154</v>
      </c>
      <c r="L107" s="3">
        <v>0</v>
      </c>
      <c r="M107" s="4">
        <v>231010000</v>
      </c>
      <c r="N107" s="4" t="s">
        <v>146</v>
      </c>
      <c r="O107" s="3" t="s">
        <v>184</v>
      </c>
      <c r="P107" s="4" t="s">
        <v>146</v>
      </c>
      <c r="Q107" s="4" t="s">
        <v>148</v>
      </c>
      <c r="R107" s="4" t="s">
        <v>166</v>
      </c>
      <c r="S107" s="4" t="s">
        <v>159</v>
      </c>
      <c r="T107" s="12" t="s">
        <v>37</v>
      </c>
      <c r="U107" s="4" t="s">
        <v>156</v>
      </c>
      <c r="V107" s="24">
        <v>5</v>
      </c>
      <c r="W107" s="70">
        <v>350</v>
      </c>
      <c r="X107" s="24">
        <f t="shared" si="5"/>
        <v>1750</v>
      </c>
      <c r="Y107" s="24">
        <f t="shared" si="6"/>
        <v>1960.0000000000002</v>
      </c>
      <c r="Z107" s="22"/>
      <c r="AA107" s="4"/>
      <c r="AB107" s="4"/>
    </row>
    <row r="108" spans="1:28" s="65" customFormat="1" ht="117.75" customHeight="1">
      <c r="A108" s="3" t="s">
        <v>641</v>
      </c>
      <c r="B108" s="4" t="s">
        <v>362</v>
      </c>
      <c r="C108" s="4" t="s">
        <v>144</v>
      </c>
      <c r="D108" s="16" t="s">
        <v>1538</v>
      </c>
      <c r="E108" s="10" t="s">
        <v>172</v>
      </c>
      <c r="F108" s="10"/>
      <c r="G108" s="3" t="s">
        <v>1539</v>
      </c>
      <c r="H108" s="10"/>
      <c r="I108" s="125" t="s">
        <v>309</v>
      </c>
      <c r="J108" s="3"/>
      <c r="K108" s="4" t="s">
        <v>154</v>
      </c>
      <c r="L108" s="3">
        <v>0</v>
      </c>
      <c r="M108" s="4">
        <v>231010000</v>
      </c>
      <c r="N108" s="4" t="s">
        <v>146</v>
      </c>
      <c r="O108" s="3" t="s">
        <v>184</v>
      </c>
      <c r="P108" s="4" t="s">
        <v>146</v>
      </c>
      <c r="Q108" s="4" t="s">
        <v>148</v>
      </c>
      <c r="R108" s="4" t="s">
        <v>166</v>
      </c>
      <c r="S108" s="4" t="s">
        <v>159</v>
      </c>
      <c r="T108" s="12">
        <v>796</v>
      </c>
      <c r="U108" s="4" t="s">
        <v>156</v>
      </c>
      <c r="V108" s="24">
        <v>10</v>
      </c>
      <c r="W108" s="22">
        <v>2500</v>
      </c>
      <c r="X108" s="24">
        <f t="shared" si="5"/>
        <v>25000</v>
      </c>
      <c r="Y108" s="24">
        <f t="shared" si="6"/>
        <v>28000.000000000004</v>
      </c>
      <c r="Z108" s="4"/>
      <c r="AA108" s="4" t="s">
        <v>944</v>
      </c>
      <c r="AB108" s="4"/>
    </row>
    <row r="109" spans="1:28" s="65" customFormat="1" ht="114" customHeight="1">
      <c r="A109" s="3" t="s">
        <v>642</v>
      </c>
      <c r="B109" s="4" t="s">
        <v>362</v>
      </c>
      <c r="C109" s="16" t="s">
        <v>144</v>
      </c>
      <c r="D109" s="16" t="s">
        <v>1540</v>
      </c>
      <c r="E109" s="16" t="s">
        <v>310</v>
      </c>
      <c r="F109" s="16"/>
      <c r="G109" s="16" t="s">
        <v>1541</v>
      </c>
      <c r="H109" s="16"/>
      <c r="I109" s="128" t="s">
        <v>103</v>
      </c>
      <c r="J109" s="16"/>
      <c r="K109" s="4" t="s">
        <v>154</v>
      </c>
      <c r="L109" s="3">
        <v>0</v>
      </c>
      <c r="M109" s="4">
        <v>231010000</v>
      </c>
      <c r="N109" s="4" t="s">
        <v>146</v>
      </c>
      <c r="O109" s="3" t="s">
        <v>184</v>
      </c>
      <c r="P109" s="4" t="s">
        <v>146</v>
      </c>
      <c r="Q109" s="4" t="s">
        <v>148</v>
      </c>
      <c r="R109" s="4" t="s">
        <v>166</v>
      </c>
      <c r="S109" s="4" t="s">
        <v>159</v>
      </c>
      <c r="T109" s="12">
        <v>715</v>
      </c>
      <c r="U109" s="4" t="s">
        <v>56</v>
      </c>
      <c r="V109" s="24">
        <v>4</v>
      </c>
      <c r="W109" s="22">
        <v>2500</v>
      </c>
      <c r="X109" s="24">
        <f t="shared" si="5"/>
        <v>10000</v>
      </c>
      <c r="Y109" s="24">
        <f t="shared" si="6"/>
        <v>11200.000000000002</v>
      </c>
      <c r="Z109" s="4"/>
      <c r="AA109" s="4" t="s">
        <v>944</v>
      </c>
      <c r="AB109" s="4"/>
    </row>
    <row r="110" spans="1:28" s="65" customFormat="1" ht="114" customHeight="1">
      <c r="A110" s="3" t="s">
        <v>643</v>
      </c>
      <c r="B110" s="4" t="s">
        <v>362</v>
      </c>
      <c r="C110" s="16" t="s">
        <v>144</v>
      </c>
      <c r="D110" s="16" t="s">
        <v>1542</v>
      </c>
      <c r="E110" s="16" t="s">
        <v>443</v>
      </c>
      <c r="F110" s="16"/>
      <c r="G110" s="16" t="s">
        <v>1543</v>
      </c>
      <c r="H110" s="16"/>
      <c r="I110" s="128" t="s">
        <v>958</v>
      </c>
      <c r="J110" s="16"/>
      <c r="K110" s="4" t="s">
        <v>154</v>
      </c>
      <c r="L110" s="3">
        <v>0</v>
      </c>
      <c r="M110" s="4">
        <v>231010000</v>
      </c>
      <c r="N110" s="4" t="s">
        <v>146</v>
      </c>
      <c r="O110" s="3" t="s">
        <v>184</v>
      </c>
      <c r="P110" s="4" t="s">
        <v>146</v>
      </c>
      <c r="Q110" s="4" t="s">
        <v>148</v>
      </c>
      <c r="R110" s="4" t="s">
        <v>166</v>
      </c>
      <c r="S110" s="4" t="s">
        <v>159</v>
      </c>
      <c r="T110" s="12" t="s">
        <v>37</v>
      </c>
      <c r="U110" s="4" t="s">
        <v>156</v>
      </c>
      <c r="V110" s="24">
        <v>10</v>
      </c>
      <c r="W110" s="22">
        <v>4000</v>
      </c>
      <c r="X110" s="24">
        <f t="shared" si="5"/>
        <v>40000</v>
      </c>
      <c r="Y110" s="24">
        <f t="shared" si="6"/>
        <v>44800.00000000001</v>
      </c>
      <c r="Z110" s="4"/>
      <c r="AA110" s="4"/>
      <c r="AB110" s="4"/>
    </row>
    <row r="111" spans="1:28" s="65" customFormat="1" ht="216.75">
      <c r="A111" s="3" t="s">
        <v>644</v>
      </c>
      <c r="B111" s="4" t="s">
        <v>362</v>
      </c>
      <c r="C111" s="4" t="s">
        <v>144</v>
      </c>
      <c r="D111" s="16" t="s">
        <v>1544</v>
      </c>
      <c r="E111" s="16" t="s">
        <v>311</v>
      </c>
      <c r="F111" s="16"/>
      <c r="G111" s="16" t="s">
        <v>312</v>
      </c>
      <c r="H111" s="4"/>
      <c r="I111" s="125" t="s">
        <v>313</v>
      </c>
      <c r="J111" s="3"/>
      <c r="K111" s="4" t="s">
        <v>154</v>
      </c>
      <c r="L111" s="3">
        <v>0</v>
      </c>
      <c r="M111" s="4">
        <v>231010000</v>
      </c>
      <c r="N111" s="4" t="s">
        <v>146</v>
      </c>
      <c r="O111" s="3" t="s">
        <v>155</v>
      </c>
      <c r="P111" s="4" t="s">
        <v>146</v>
      </c>
      <c r="Q111" s="4" t="s">
        <v>148</v>
      </c>
      <c r="R111" s="4" t="s">
        <v>166</v>
      </c>
      <c r="S111" s="4" t="s">
        <v>159</v>
      </c>
      <c r="T111" s="12" t="s">
        <v>37</v>
      </c>
      <c r="U111" s="4" t="s">
        <v>156</v>
      </c>
      <c r="V111" s="24">
        <v>5</v>
      </c>
      <c r="W111" s="22">
        <v>350</v>
      </c>
      <c r="X111" s="24">
        <f t="shared" si="5"/>
        <v>1750</v>
      </c>
      <c r="Y111" s="24">
        <f t="shared" si="6"/>
        <v>1960.0000000000002</v>
      </c>
      <c r="Z111" s="22"/>
      <c r="AA111" s="4" t="s">
        <v>944</v>
      </c>
      <c r="AB111" s="4"/>
    </row>
    <row r="112" spans="1:28" s="65" customFormat="1" ht="139.5" customHeight="1">
      <c r="A112" s="3" t="s">
        <v>645</v>
      </c>
      <c r="B112" s="4" t="s">
        <v>362</v>
      </c>
      <c r="C112" s="4" t="s">
        <v>144</v>
      </c>
      <c r="D112" s="16" t="s">
        <v>1545</v>
      </c>
      <c r="E112" s="16" t="s">
        <v>311</v>
      </c>
      <c r="F112" s="16"/>
      <c r="G112" s="16" t="s">
        <v>314</v>
      </c>
      <c r="H112" s="4"/>
      <c r="I112" s="125" t="s">
        <v>315</v>
      </c>
      <c r="J112" s="3"/>
      <c r="K112" s="4" t="s">
        <v>154</v>
      </c>
      <c r="L112" s="3">
        <v>0</v>
      </c>
      <c r="M112" s="4">
        <v>231010000</v>
      </c>
      <c r="N112" s="4" t="s">
        <v>146</v>
      </c>
      <c r="O112" s="3" t="s">
        <v>155</v>
      </c>
      <c r="P112" s="4" t="s">
        <v>146</v>
      </c>
      <c r="Q112" s="4" t="s">
        <v>148</v>
      </c>
      <c r="R112" s="4" t="s">
        <v>166</v>
      </c>
      <c r="S112" s="4" t="s">
        <v>159</v>
      </c>
      <c r="T112" s="12" t="s">
        <v>37</v>
      </c>
      <c r="U112" s="4" t="s">
        <v>156</v>
      </c>
      <c r="V112" s="24">
        <v>5</v>
      </c>
      <c r="W112" s="22">
        <v>400</v>
      </c>
      <c r="X112" s="24">
        <f t="shared" si="5"/>
        <v>2000</v>
      </c>
      <c r="Y112" s="24">
        <f t="shared" si="6"/>
        <v>2240</v>
      </c>
      <c r="Z112" s="22"/>
      <c r="AA112" s="4" t="s">
        <v>944</v>
      </c>
      <c r="AB112" s="4"/>
    </row>
    <row r="113" spans="1:28" s="65" customFormat="1" ht="139.5" customHeight="1">
      <c r="A113" s="3" t="s">
        <v>646</v>
      </c>
      <c r="B113" s="4" t="s">
        <v>362</v>
      </c>
      <c r="C113" s="4" t="s">
        <v>144</v>
      </c>
      <c r="D113" s="16" t="s">
        <v>1546</v>
      </c>
      <c r="E113" s="16" t="s">
        <v>311</v>
      </c>
      <c r="F113" s="16"/>
      <c r="G113" s="16" t="s">
        <v>1547</v>
      </c>
      <c r="H113" s="4"/>
      <c r="I113" s="125" t="s">
        <v>959</v>
      </c>
      <c r="J113" s="3"/>
      <c r="K113" s="4" t="s">
        <v>154</v>
      </c>
      <c r="L113" s="3">
        <v>0</v>
      </c>
      <c r="M113" s="4">
        <v>231010000</v>
      </c>
      <c r="N113" s="4" t="s">
        <v>146</v>
      </c>
      <c r="O113" s="3" t="s">
        <v>155</v>
      </c>
      <c r="P113" s="4" t="s">
        <v>146</v>
      </c>
      <c r="Q113" s="4" t="s">
        <v>148</v>
      </c>
      <c r="R113" s="4" t="s">
        <v>166</v>
      </c>
      <c r="S113" s="4" t="s">
        <v>159</v>
      </c>
      <c r="T113" s="12" t="s">
        <v>37</v>
      </c>
      <c r="U113" s="4" t="s">
        <v>156</v>
      </c>
      <c r="V113" s="24">
        <v>5</v>
      </c>
      <c r="W113" s="22">
        <v>450</v>
      </c>
      <c r="X113" s="24">
        <f t="shared" si="5"/>
        <v>2250</v>
      </c>
      <c r="Y113" s="24">
        <f t="shared" si="6"/>
        <v>2520.0000000000005</v>
      </c>
      <c r="Z113" s="22"/>
      <c r="AA113" s="4" t="s">
        <v>944</v>
      </c>
      <c r="AB113" s="4"/>
    </row>
    <row r="114" spans="1:28" s="65" customFormat="1" ht="153">
      <c r="A114" s="3" t="s">
        <v>647</v>
      </c>
      <c r="B114" s="4" t="s">
        <v>362</v>
      </c>
      <c r="C114" s="4" t="s">
        <v>144</v>
      </c>
      <c r="D114" s="16" t="s">
        <v>1548</v>
      </c>
      <c r="E114" s="16" t="s">
        <v>316</v>
      </c>
      <c r="F114" s="16"/>
      <c r="G114" s="16" t="s">
        <v>1549</v>
      </c>
      <c r="H114" s="4"/>
      <c r="I114" s="125" t="s">
        <v>317</v>
      </c>
      <c r="J114" s="3"/>
      <c r="K114" s="4" t="s">
        <v>154</v>
      </c>
      <c r="L114" s="3">
        <v>0</v>
      </c>
      <c r="M114" s="4">
        <v>231010000</v>
      </c>
      <c r="N114" s="4" t="s">
        <v>146</v>
      </c>
      <c r="O114" s="3" t="s">
        <v>157</v>
      </c>
      <c r="P114" s="4" t="s">
        <v>146</v>
      </c>
      <c r="Q114" s="4" t="s">
        <v>148</v>
      </c>
      <c r="R114" s="4" t="s">
        <v>166</v>
      </c>
      <c r="S114" s="4" t="s">
        <v>159</v>
      </c>
      <c r="T114" s="67" t="s">
        <v>199</v>
      </c>
      <c r="U114" s="4" t="s">
        <v>1550</v>
      </c>
      <c r="V114" s="24">
        <v>200</v>
      </c>
      <c r="W114" s="22">
        <v>134</v>
      </c>
      <c r="X114" s="24">
        <f t="shared" si="5"/>
        <v>26800</v>
      </c>
      <c r="Y114" s="24">
        <f t="shared" si="6"/>
        <v>30016.000000000004</v>
      </c>
      <c r="Z114" s="22"/>
      <c r="AA114" s="4" t="s">
        <v>944</v>
      </c>
      <c r="AB114" s="4"/>
    </row>
    <row r="115" spans="1:28" s="65" customFormat="1" ht="53.25" customHeight="1">
      <c r="A115" s="3" t="s">
        <v>648</v>
      </c>
      <c r="B115" s="4" t="s">
        <v>143</v>
      </c>
      <c r="C115" s="4" t="s">
        <v>144</v>
      </c>
      <c r="D115" s="16" t="s">
        <v>1551</v>
      </c>
      <c r="E115" s="16" t="s">
        <v>1552</v>
      </c>
      <c r="F115" s="16"/>
      <c r="G115" s="16" t="s">
        <v>1553</v>
      </c>
      <c r="H115" s="4"/>
      <c r="I115" s="43" t="s">
        <v>960</v>
      </c>
      <c r="J115" s="4"/>
      <c r="K115" s="4" t="s">
        <v>154</v>
      </c>
      <c r="L115" s="11">
        <v>0</v>
      </c>
      <c r="M115" s="4">
        <v>231010000</v>
      </c>
      <c r="N115" s="4" t="s">
        <v>146</v>
      </c>
      <c r="O115" s="13" t="s">
        <v>162</v>
      </c>
      <c r="P115" s="4" t="s">
        <v>242</v>
      </c>
      <c r="Q115" s="4" t="s">
        <v>148</v>
      </c>
      <c r="R115" s="4" t="s">
        <v>166</v>
      </c>
      <c r="S115" s="4" t="s">
        <v>159</v>
      </c>
      <c r="T115" s="4">
        <v>113</v>
      </c>
      <c r="U115" s="4" t="s">
        <v>1554</v>
      </c>
      <c r="V115" s="144">
        <v>3</v>
      </c>
      <c r="W115" s="22">
        <v>50000</v>
      </c>
      <c r="X115" s="24">
        <f t="shared" si="5"/>
        <v>150000</v>
      </c>
      <c r="Y115" s="24">
        <f t="shared" si="6"/>
        <v>168000.00000000003</v>
      </c>
      <c r="Z115" s="22"/>
      <c r="AA115" s="4" t="s">
        <v>944</v>
      </c>
      <c r="AB115" s="4"/>
    </row>
    <row r="116" spans="1:28" s="65" customFormat="1" ht="47.25" customHeight="1">
      <c r="A116" s="3" t="s">
        <v>649</v>
      </c>
      <c r="B116" s="4" t="s">
        <v>143</v>
      </c>
      <c r="C116" s="4" t="s">
        <v>144</v>
      </c>
      <c r="D116" s="16" t="s">
        <v>1551</v>
      </c>
      <c r="E116" s="16" t="s">
        <v>1552</v>
      </c>
      <c r="F116" s="16"/>
      <c r="G116" s="16" t="s">
        <v>1553</v>
      </c>
      <c r="H116" s="4"/>
      <c r="I116" s="4" t="s">
        <v>961</v>
      </c>
      <c r="J116" s="4"/>
      <c r="K116" s="4" t="s">
        <v>154</v>
      </c>
      <c r="L116" s="11">
        <v>0</v>
      </c>
      <c r="M116" s="4">
        <v>231010000</v>
      </c>
      <c r="N116" s="4" t="s">
        <v>146</v>
      </c>
      <c r="O116" s="13" t="s">
        <v>162</v>
      </c>
      <c r="P116" s="4" t="s">
        <v>242</v>
      </c>
      <c r="Q116" s="4" t="s">
        <v>148</v>
      </c>
      <c r="R116" s="4" t="s">
        <v>166</v>
      </c>
      <c r="S116" s="4" t="s">
        <v>159</v>
      </c>
      <c r="T116" s="4">
        <v>113</v>
      </c>
      <c r="U116" s="4" t="s">
        <v>1554</v>
      </c>
      <c r="V116" s="144">
        <v>3</v>
      </c>
      <c r="W116" s="22">
        <v>50000</v>
      </c>
      <c r="X116" s="24">
        <f t="shared" si="5"/>
        <v>150000</v>
      </c>
      <c r="Y116" s="24">
        <f t="shared" si="6"/>
        <v>168000.00000000003</v>
      </c>
      <c r="Z116" s="22"/>
      <c r="AA116" s="4" t="s">
        <v>944</v>
      </c>
      <c r="AB116" s="4"/>
    </row>
    <row r="117" spans="1:28" s="65" customFormat="1" ht="38.25" customHeight="1">
      <c r="A117" s="3" t="s">
        <v>650</v>
      </c>
      <c r="B117" s="4" t="s">
        <v>143</v>
      </c>
      <c r="C117" s="4" t="s">
        <v>144</v>
      </c>
      <c r="D117" s="16" t="s">
        <v>1551</v>
      </c>
      <c r="E117" s="16" t="s">
        <v>1552</v>
      </c>
      <c r="F117" s="16"/>
      <c r="G117" s="16" t="s">
        <v>1553</v>
      </c>
      <c r="H117" s="4"/>
      <c r="I117" s="4" t="s">
        <v>962</v>
      </c>
      <c r="J117" s="4"/>
      <c r="K117" s="4" t="s">
        <v>154</v>
      </c>
      <c r="L117" s="11">
        <v>0</v>
      </c>
      <c r="M117" s="12" t="s">
        <v>920</v>
      </c>
      <c r="N117" s="4" t="s">
        <v>146</v>
      </c>
      <c r="O117" s="13" t="s">
        <v>162</v>
      </c>
      <c r="P117" s="4" t="s">
        <v>242</v>
      </c>
      <c r="Q117" s="4" t="s">
        <v>148</v>
      </c>
      <c r="R117" s="4" t="s">
        <v>166</v>
      </c>
      <c r="S117" s="4" t="s">
        <v>159</v>
      </c>
      <c r="T117" s="4">
        <v>113</v>
      </c>
      <c r="U117" s="4" t="s">
        <v>1554</v>
      </c>
      <c r="V117" s="144">
        <v>1</v>
      </c>
      <c r="W117" s="22">
        <v>50000</v>
      </c>
      <c r="X117" s="24">
        <f t="shared" si="5"/>
        <v>50000</v>
      </c>
      <c r="Y117" s="24">
        <f t="shared" si="6"/>
        <v>56000.00000000001</v>
      </c>
      <c r="Z117" s="22"/>
      <c r="AA117" s="4" t="s">
        <v>944</v>
      </c>
      <c r="AB117" s="4"/>
    </row>
    <row r="118" spans="1:28" s="65" customFormat="1" ht="39.75" customHeight="1">
      <c r="A118" s="3" t="s">
        <v>651</v>
      </c>
      <c r="B118" s="4" t="s">
        <v>143</v>
      </c>
      <c r="C118" s="4" t="s">
        <v>144</v>
      </c>
      <c r="D118" s="16" t="s">
        <v>1555</v>
      </c>
      <c r="E118" s="16" t="s">
        <v>1556</v>
      </c>
      <c r="F118" s="16"/>
      <c r="G118" s="4" t="s">
        <v>1557</v>
      </c>
      <c r="H118" s="4"/>
      <c r="I118" s="43"/>
      <c r="J118" s="4"/>
      <c r="K118" s="4" t="s">
        <v>154</v>
      </c>
      <c r="L118" s="11">
        <v>0</v>
      </c>
      <c r="M118" s="4">
        <v>231010000</v>
      </c>
      <c r="N118" s="4" t="s">
        <v>146</v>
      </c>
      <c r="O118" s="13" t="s">
        <v>162</v>
      </c>
      <c r="P118" s="4" t="s">
        <v>242</v>
      </c>
      <c r="Q118" s="4" t="s">
        <v>148</v>
      </c>
      <c r="R118" s="4" t="s">
        <v>166</v>
      </c>
      <c r="S118" s="4" t="s">
        <v>159</v>
      </c>
      <c r="T118" s="4">
        <v>5108</v>
      </c>
      <c r="U118" s="4" t="s">
        <v>447</v>
      </c>
      <c r="V118" s="144">
        <v>4</v>
      </c>
      <c r="W118" s="22">
        <v>1000</v>
      </c>
      <c r="X118" s="24">
        <f t="shared" si="5"/>
        <v>4000</v>
      </c>
      <c r="Y118" s="24">
        <f t="shared" si="6"/>
        <v>4480</v>
      </c>
      <c r="Z118" s="22"/>
      <c r="AA118" s="4" t="s">
        <v>944</v>
      </c>
      <c r="AB118" s="4"/>
    </row>
    <row r="119" spans="1:28" s="65" customFormat="1" ht="123" customHeight="1">
      <c r="A119" s="3" t="s">
        <v>652</v>
      </c>
      <c r="B119" s="4" t="s">
        <v>143</v>
      </c>
      <c r="C119" s="4" t="s">
        <v>144</v>
      </c>
      <c r="D119" s="116" t="s">
        <v>1558</v>
      </c>
      <c r="E119" s="4" t="s">
        <v>1221</v>
      </c>
      <c r="F119" s="4"/>
      <c r="G119" s="4" t="s">
        <v>1559</v>
      </c>
      <c r="H119" s="4"/>
      <c r="I119" s="43"/>
      <c r="J119" s="4"/>
      <c r="K119" s="4" t="s">
        <v>154</v>
      </c>
      <c r="L119" s="11">
        <v>0</v>
      </c>
      <c r="M119" s="4">
        <v>231010000</v>
      </c>
      <c r="N119" s="4" t="s">
        <v>146</v>
      </c>
      <c r="O119" s="13" t="s">
        <v>162</v>
      </c>
      <c r="P119" s="4" t="s">
        <v>242</v>
      </c>
      <c r="Q119" s="4" t="s">
        <v>148</v>
      </c>
      <c r="R119" s="4" t="s">
        <v>166</v>
      </c>
      <c r="S119" s="4" t="s">
        <v>159</v>
      </c>
      <c r="T119" s="4">
        <v>166</v>
      </c>
      <c r="U119" s="4" t="s">
        <v>165</v>
      </c>
      <c r="V119" s="144">
        <v>15</v>
      </c>
      <c r="W119" s="22">
        <v>200</v>
      </c>
      <c r="X119" s="24">
        <f t="shared" si="5"/>
        <v>3000</v>
      </c>
      <c r="Y119" s="24">
        <f t="shared" si="6"/>
        <v>3360.0000000000005</v>
      </c>
      <c r="Z119" s="22"/>
      <c r="AA119" s="4" t="s">
        <v>944</v>
      </c>
      <c r="AB119" s="4"/>
    </row>
    <row r="120" spans="1:28" s="65" customFormat="1" ht="123" customHeight="1">
      <c r="A120" s="3" t="s">
        <v>653</v>
      </c>
      <c r="B120" s="4" t="s">
        <v>143</v>
      </c>
      <c r="C120" s="4" t="s">
        <v>144</v>
      </c>
      <c r="D120" s="116" t="s">
        <v>1560</v>
      </c>
      <c r="E120" s="116" t="s">
        <v>451</v>
      </c>
      <c r="F120" s="4"/>
      <c r="G120" s="4" t="s">
        <v>1561</v>
      </c>
      <c r="H120" s="4"/>
      <c r="I120" s="4" t="s">
        <v>964</v>
      </c>
      <c r="J120" s="4"/>
      <c r="K120" s="4" t="s">
        <v>154</v>
      </c>
      <c r="L120" s="11">
        <v>0</v>
      </c>
      <c r="M120" s="4">
        <v>231010000</v>
      </c>
      <c r="N120" s="4" t="s">
        <v>146</v>
      </c>
      <c r="O120" s="13" t="s">
        <v>162</v>
      </c>
      <c r="P120" s="4" t="s">
        <v>242</v>
      </c>
      <c r="Q120" s="4" t="s">
        <v>148</v>
      </c>
      <c r="R120" s="4" t="s">
        <v>166</v>
      </c>
      <c r="S120" s="4" t="s">
        <v>159</v>
      </c>
      <c r="T120" s="67" t="s">
        <v>61</v>
      </c>
      <c r="U120" s="4" t="s">
        <v>8</v>
      </c>
      <c r="V120" s="144">
        <v>56</v>
      </c>
      <c r="W120" s="22">
        <v>2000</v>
      </c>
      <c r="X120" s="24">
        <f t="shared" si="5"/>
        <v>112000</v>
      </c>
      <c r="Y120" s="24">
        <f t="shared" si="6"/>
        <v>125440.00000000001</v>
      </c>
      <c r="Z120" s="22"/>
      <c r="AA120" s="4" t="s">
        <v>944</v>
      </c>
      <c r="AB120" s="4"/>
    </row>
    <row r="121" spans="1:28" s="65" customFormat="1" ht="123" customHeight="1">
      <c r="A121" s="3" t="s">
        <v>654</v>
      </c>
      <c r="B121" s="4" t="s">
        <v>143</v>
      </c>
      <c r="C121" s="4" t="s">
        <v>144</v>
      </c>
      <c r="D121" s="116" t="s">
        <v>2203</v>
      </c>
      <c r="E121" s="116" t="s">
        <v>1229</v>
      </c>
      <c r="F121" s="4"/>
      <c r="G121" s="4" t="s">
        <v>1562</v>
      </c>
      <c r="H121" s="4"/>
      <c r="I121" s="4" t="s">
        <v>965</v>
      </c>
      <c r="J121" s="4"/>
      <c r="K121" s="4" t="s">
        <v>154</v>
      </c>
      <c r="L121" s="11">
        <v>0</v>
      </c>
      <c r="M121" s="12" t="s">
        <v>920</v>
      </c>
      <c r="N121" s="4" t="s">
        <v>146</v>
      </c>
      <c r="O121" s="13" t="s">
        <v>162</v>
      </c>
      <c r="P121" s="4" t="s">
        <v>242</v>
      </c>
      <c r="Q121" s="4" t="s">
        <v>148</v>
      </c>
      <c r="R121" s="4" t="s">
        <v>166</v>
      </c>
      <c r="S121" s="4" t="s">
        <v>159</v>
      </c>
      <c r="T121" s="4">
        <v>796</v>
      </c>
      <c r="U121" s="4" t="s">
        <v>156</v>
      </c>
      <c r="V121" s="144">
        <v>5000</v>
      </c>
      <c r="W121" s="22">
        <v>30</v>
      </c>
      <c r="X121" s="24">
        <f>W121*V121</f>
        <v>150000</v>
      </c>
      <c r="Y121" s="24">
        <f>X121*1.12</f>
        <v>168000.00000000003</v>
      </c>
      <c r="Z121" s="22"/>
      <c r="AA121" s="4"/>
      <c r="AB121" s="4"/>
    </row>
    <row r="122" spans="1:28" s="65" customFormat="1" ht="123" customHeight="1">
      <c r="A122" s="3" t="s">
        <v>655</v>
      </c>
      <c r="B122" s="4" t="s">
        <v>143</v>
      </c>
      <c r="C122" s="4" t="s">
        <v>144</v>
      </c>
      <c r="D122" s="116" t="s">
        <v>1563</v>
      </c>
      <c r="E122" s="116" t="s">
        <v>1229</v>
      </c>
      <c r="F122" s="4"/>
      <c r="G122" s="4" t="s">
        <v>1564</v>
      </c>
      <c r="H122" s="4"/>
      <c r="I122" s="4" t="s">
        <v>966</v>
      </c>
      <c r="J122" s="4"/>
      <c r="K122" s="4" t="s">
        <v>154</v>
      </c>
      <c r="L122" s="11">
        <v>0</v>
      </c>
      <c r="M122" s="4">
        <v>231010000</v>
      </c>
      <c r="N122" s="4" t="s">
        <v>146</v>
      </c>
      <c r="O122" s="13" t="s">
        <v>162</v>
      </c>
      <c r="P122" s="4" t="s">
        <v>242</v>
      </c>
      <c r="Q122" s="4" t="s">
        <v>148</v>
      </c>
      <c r="R122" s="4" t="s">
        <v>166</v>
      </c>
      <c r="S122" s="4" t="s">
        <v>159</v>
      </c>
      <c r="T122" s="4">
        <v>798</v>
      </c>
      <c r="U122" s="4" t="s">
        <v>1565</v>
      </c>
      <c r="V122" s="144">
        <v>5</v>
      </c>
      <c r="W122" s="22">
        <v>30</v>
      </c>
      <c r="X122" s="24">
        <f t="shared" si="5"/>
        <v>150</v>
      </c>
      <c r="Y122" s="24">
        <f t="shared" si="6"/>
        <v>168.00000000000003</v>
      </c>
      <c r="Z122" s="22"/>
      <c r="AA122" s="4" t="s">
        <v>944</v>
      </c>
      <c r="AB122" s="4"/>
    </row>
    <row r="123" spans="1:28" s="65" customFormat="1" ht="123" customHeight="1">
      <c r="A123" s="3" t="s">
        <v>656</v>
      </c>
      <c r="B123" s="4" t="s">
        <v>143</v>
      </c>
      <c r="C123" s="4" t="s">
        <v>144</v>
      </c>
      <c r="D123" s="116" t="s">
        <v>1566</v>
      </c>
      <c r="E123" s="116" t="s">
        <v>1567</v>
      </c>
      <c r="F123" s="4"/>
      <c r="G123" s="4" t="s">
        <v>1568</v>
      </c>
      <c r="H123" s="4"/>
      <c r="I123" s="4" t="s">
        <v>967</v>
      </c>
      <c r="J123" s="4"/>
      <c r="K123" s="4" t="s">
        <v>154</v>
      </c>
      <c r="L123" s="11">
        <v>0</v>
      </c>
      <c r="M123" s="4">
        <v>231010000</v>
      </c>
      <c r="N123" s="4" t="s">
        <v>146</v>
      </c>
      <c r="O123" s="13" t="s">
        <v>162</v>
      </c>
      <c r="P123" s="4" t="s">
        <v>242</v>
      </c>
      <c r="Q123" s="4" t="s">
        <v>148</v>
      </c>
      <c r="R123" s="4" t="s">
        <v>166</v>
      </c>
      <c r="S123" s="4" t="s">
        <v>159</v>
      </c>
      <c r="T123" s="4">
        <v>796</v>
      </c>
      <c r="U123" s="4" t="s">
        <v>156</v>
      </c>
      <c r="V123" s="144">
        <v>100</v>
      </c>
      <c r="W123" s="22">
        <v>400</v>
      </c>
      <c r="X123" s="24">
        <f t="shared" si="5"/>
        <v>40000</v>
      </c>
      <c r="Y123" s="24">
        <f t="shared" si="6"/>
        <v>44800.00000000001</v>
      </c>
      <c r="Z123" s="22"/>
      <c r="AA123" s="4" t="s">
        <v>944</v>
      </c>
      <c r="AB123" s="4"/>
    </row>
    <row r="124" spans="1:28" s="65" customFormat="1" ht="123" customHeight="1">
      <c r="A124" s="3" t="s">
        <v>657</v>
      </c>
      <c r="B124" s="4" t="s">
        <v>143</v>
      </c>
      <c r="C124" s="4" t="s">
        <v>144</v>
      </c>
      <c r="D124" s="116" t="s">
        <v>1569</v>
      </c>
      <c r="E124" s="116" t="s">
        <v>1570</v>
      </c>
      <c r="F124" s="4"/>
      <c r="G124" s="4" t="s">
        <v>1571</v>
      </c>
      <c r="H124" s="4"/>
      <c r="I124" s="4" t="s">
        <v>968</v>
      </c>
      <c r="J124" s="4"/>
      <c r="K124" s="4" t="s">
        <v>154</v>
      </c>
      <c r="L124" s="11">
        <v>0</v>
      </c>
      <c r="M124" s="12" t="s">
        <v>920</v>
      </c>
      <c r="N124" s="4" t="s">
        <v>146</v>
      </c>
      <c r="O124" s="13" t="s">
        <v>162</v>
      </c>
      <c r="P124" s="4" t="s">
        <v>242</v>
      </c>
      <c r="Q124" s="4" t="s">
        <v>148</v>
      </c>
      <c r="R124" s="4" t="s">
        <v>166</v>
      </c>
      <c r="S124" s="4" t="s">
        <v>159</v>
      </c>
      <c r="T124" s="4">
        <v>796</v>
      </c>
      <c r="U124" s="4" t="s">
        <v>156</v>
      </c>
      <c r="V124" s="144">
        <v>10</v>
      </c>
      <c r="W124" s="22">
        <v>200</v>
      </c>
      <c r="X124" s="24">
        <f t="shared" si="5"/>
        <v>2000</v>
      </c>
      <c r="Y124" s="24">
        <f t="shared" si="6"/>
        <v>2240</v>
      </c>
      <c r="Z124" s="22"/>
      <c r="AA124" s="4" t="s">
        <v>944</v>
      </c>
      <c r="AB124" s="4"/>
    </row>
    <row r="125" spans="1:28" s="65" customFormat="1" ht="123" customHeight="1">
      <c r="A125" s="3" t="s">
        <v>658</v>
      </c>
      <c r="B125" s="4" t="s">
        <v>143</v>
      </c>
      <c r="C125" s="4" t="s">
        <v>144</v>
      </c>
      <c r="D125" s="116" t="s">
        <v>1572</v>
      </c>
      <c r="E125" s="116" t="s">
        <v>1573</v>
      </c>
      <c r="F125" s="4"/>
      <c r="G125" s="4" t="s">
        <v>1574</v>
      </c>
      <c r="H125" s="4"/>
      <c r="I125" s="4"/>
      <c r="J125" s="4"/>
      <c r="K125" s="4" t="s">
        <v>154</v>
      </c>
      <c r="L125" s="11">
        <v>0</v>
      </c>
      <c r="M125" s="4">
        <v>231010000</v>
      </c>
      <c r="N125" s="4" t="s">
        <v>146</v>
      </c>
      <c r="O125" s="13" t="s">
        <v>162</v>
      </c>
      <c r="P125" s="4" t="s">
        <v>242</v>
      </c>
      <c r="Q125" s="4" t="s">
        <v>148</v>
      </c>
      <c r="R125" s="4" t="s">
        <v>166</v>
      </c>
      <c r="S125" s="4" t="s">
        <v>159</v>
      </c>
      <c r="T125" s="67" t="s">
        <v>61</v>
      </c>
      <c r="U125" s="4" t="s">
        <v>8</v>
      </c>
      <c r="V125" s="144">
        <v>50</v>
      </c>
      <c r="W125" s="22">
        <v>200</v>
      </c>
      <c r="X125" s="24">
        <f t="shared" si="5"/>
        <v>10000</v>
      </c>
      <c r="Y125" s="24">
        <f t="shared" si="6"/>
        <v>11200.000000000002</v>
      </c>
      <c r="Z125" s="22"/>
      <c r="AA125" s="4" t="s">
        <v>944</v>
      </c>
      <c r="AB125" s="4"/>
    </row>
    <row r="126" spans="1:28" s="65" customFormat="1" ht="123" customHeight="1">
      <c r="A126" s="3" t="s">
        <v>659</v>
      </c>
      <c r="B126" s="4" t="s">
        <v>143</v>
      </c>
      <c r="C126" s="4" t="s">
        <v>144</v>
      </c>
      <c r="D126" s="116" t="s">
        <v>1575</v>
      </c>
      <c r="E126" s="116" t="s">
        <v>1576</v>
      </c>
      <c r="F126" s="4"/>
      <c r="G126" s="4" t="s">
        <v>1577</v>
      </c>
      <c r="H126" s="4"/>
      <c r="I126" s="4" t="s">
        <v>963</v>
      </c>
      <c r="J126" s="4"/>
      <c r="K126" s="4" t="s">
        <v>154</v>
      </c>
      <c r="L126" s="11">
        <v>0</v>
      </c>
      <c r="M126" s="4">
        <v>231010000</v>
      </c>
      <c r="N126" s="4" t="s">
        <v>146</v>
      </c>
      <c r="O126" s="13" t="s">
        <v>162</v>
      </c>
      <c r="P126" s="4" t="s">
        <v>242</v>
      </c>
      <c r="Q126" s="4" t="s">
        <v>148</v>
      </c>
      <c r="R126" s="4" t="s">
        <v>166</v>
      </c>
      <c r="S126" s="4" t="s">
        <v>159</v>
      </c>
      <c r="T126" s="67">
        <v>169</v>
      </c>
      <c r="U126" s="4" t="s">
        <v>1578</v>
      </c>
      <c r="V126" s="144">
        <v>0.5</v>
      </c>
      <c r="W126" s="22">
        <v>200000</v>
      </c>
      <c r="X126" s="24">
        <f t="shared" si="5"/>
        <v>100000</v>
      </c>
      <c r="Y126" s="24">
        <f t="shared" si="6"/>
        <v>112000.00000000001</v>
      </c>
      <c r="Z126" s="22"/>
      <c r="AA126" s="4" t="s">
        <v>944</v>
      </c>
      <c r="AB126" s="4"/>
    </row>
    <row r="127" spans="1:28" s="65" customFormat="1" ht="123" customHeight="1">
      <c r="A127" s="3" t="s">
        <v>660</v>
      </c>
      <c r="B127" s="4" t="s">
        <v>143</v>
      </c>
      <c r="C127" s="4" t="s">
        <v>144</v>
      </c>
      <c r="D127" s="116" t="s">
        <v>1579</v>
      </c>
      <c r="E127" s="116" t="s">
        <v>1158</v>
      </c>
      <c r="F127" s="4"/>
      <c r="G127" s="4" t="s">
        <v>1580</v>
      </c>
      <c r="H127" s="4"/>
      <c r="I127" s="4" t="s">
        <v>969</v>
      </c>
      <c r="J127" s="4"/>
      <c r="K127" s="4" t="s">
        <v>154</v>
      </c>
      <c r="L127" s="11">
        <v>0</v>
      </c>
      <c r="M127" s="12" t="s">
        <v>920</v>
      </c>
      <c r="N127" s="4" t="s">
        <v>146</v>
      </c>
      <c r="O127" s="13" t="s">
        <v>162</v>
      </c>
      <c r="P127" s="4" t="s">
        <v>242</v>
      </c>
      <c r="Q127" s="4" t="s">
        <v>148</v>
      </c>
      <c r="R127" s="4" t="s">
        <v>166</v>
      </c>
      <c r="S127" s="4" t="s">
        <v>159</v>
      </c>
      <c r="T127" s="67">
        <v>168</v>
      </c>
      <c r="U127" s="4" t="s">
        <v>222</v>
      </c>
      <c r="V127" s="144">
        <v>1</v>
      </c>
      <c r="W127" s="22">
        <v>150000</v>
      </c>
      <c r="X127" s="24">
        <f t="shared" si="5"/>
        <v>150000</v>
      </c>
      <c r="Y127" s="24">
        <f t="shared" si="6"/>
        <v>168000.00000000003</v>
      </c>
      <c r="Z127" s="22"/>
      <c r="AA127" s="4" t="s">
        <v>944</v>
      </c>
      <c r="AB127" s="4"/>
    </row>
    <row r="128" spans="1:28" s="65" customFormat="1" ht="123" customHeight="1">
      <c r="A128" s="3" t="s">
        <v>661</v>
      </c>
      <c r="B128" s="4" t="s">
        <v>143</v>
      </c>
      <c r="C128" s="4" t="s">
        <v>144</v>
      </c>
      <c r="D128" s="116" t="s">
        <v>1581</v>
      </c>
      <c r="E128" s="116" t="s">
        <v>1582</v>
      </c>
      <c r="F128" s="4"/>
      <c r="G128" s="4" t="s">
        <v>1583</v>
      </c>
      <c r="H128" s="4"/>
      <c r="I128" s="4"/>
      <c r="J128" s="4"/>
      <c r="K128" s="4" t="s">
        <v>154</v>
      </c>
      <c r="L128" s="11">
        <v>0</v>
      </c>
      <c r="M128" s="4">
        <v>231010000</v>
      </c>
      <c r="N128" s="4" t="s">
        <v>146</v>
      </c>
      <c r="O128" s="13" t="s">
        <v>162</v>
      </c>
      <c r="P128" s="4" t="s">
        <v>242</v>
      </c>
      <c r="Q128" s="4" t="s">
        <v>148</v>
      </c>
      <c r="R128" s="4" t="s">
        <v>166</v>
      </c>
      <c r="S128" s="4" t="s">
        <v>159</v>
      </c>
      <c r="T128" s="67">
        <v>796</v>
      </c>
      <c r="U128" s="4" t="s">
        <v>156</v>
      </c>
      <c r="V128" s="144">
        <v>18</v>
      </c>
      <c r="W128" s="22">
        <v>2000</v>
      </c>
      <c r="X128" s="24">
        <f t="shared" si="5"/>
        <v>36000</v>
      </c>
      <c r="Y128" s="24">
        <f t="shared" si="6"/>
        <v>40320.00000000001</v>
      </c>
      <c r="Z128" s="22"/>
      <c r="AA128" s="4" t="s">
        <v>944</v>
      </c>
      <c r="AB128" s="4"/>
    </row>
    <row r="129" spans="1:28" s="65" customFormat="1" ht="123" customHeight="1">
      <c r="A129" s="3" t="s">
        <v>662</v>
      </c>
      <c r="B129" s="4" t="s">
        <v>143</v>
      </c>
      <c r="C129" s="4" t="s">
        <v>144</v>
      </c>
      <c r="D129" s="116" t="s">
        <v>1584</v>
      </c>
      <c r="E129" s="116" t="s">
        <v>1585</v>
      </c>
      <c r="F129" s="4"/>
      <c r="G129" s="4" t="s">
        <v>1586</v>
      </c>
      <c r="H129" s="4"/>
      <c r="I129" s="4"/>
      <c r="J129" s="4"/>
      <c r="K129" s="4" t="s">
        <v>154</v>
      </c>
      <c r="L129" s="11">
        <v>0</v>
      </c>
      <c r="M129" s="4">
        <v>231010000</v>
      </c>
      <c r="N129" s="4" t="s">
        <v>146</v>
      </c>
      <c r="O129" s="13" t="s">
        <v>162</v>
      </c>
      <c r="P129" s="4" t="s">
        <v>242</v>
      </c>
      <c r="Q129" s="4" t="s">
        <v>148</v>
      </c>
      <c r="R129" s="4" t="s">
        <v>166</v>
      </c>
      <c r="S129" s="4" t="s">
        <v>159</v>
      </c>
      <c r="T129" s="67">
        <v>796</v>
      </c>
      <c r="U129" s="4" t="s">
        <v>156</v>
      </c>
      <c r="V129" s="144">
        <v>3</v>
      </c>
      <c r="W129" s="22">
        <v>70000</v>
      </c>
      <c r="X129" s="24">
        <f t="shared" si="5"/>
        <v>210000</v>
      </c>
      <c r="Y129" s="24">
        <f t="shared" si="6"/>
        <v>235200.00000000003</v>
      </c>
      <c r="Z129" s="22"/>
      <c r="AA129" s="4" t="s">
        <v>944</v>
      </c>
      <c r="AB129" s="4"/>
    </row>
    <row r="130" spans="1:28" s="65" customFormat="1" ht="123" customHeight="1">
      <c r="A130" s="3" t="s">
        <v>663</v>
      </c>
      <c r="B130" s="4" t="s">
        <v>143</v>
      </c>
      <c r="C130" s="4" t="s">
        <v>144</v>
      </c>
      <c r="D130" s="116" t="s">
        <v>1587</v>
      </c>
      <c r="E130" s="116" t="s">
        <v>1588</v>
      </c>
      <c r="F130" s="4"/>
      <c r="G130" s="4" t="s">
        <v>1589</v>
      </c>
      <c r="H130" s="4"/>
      <c r="I130" s="4"/>
      <c r="J130" s="4"/>
      <c r="K130" s="4" t="s">
        <v>154</v>
      </c>
      <c r="L130" s="11">
        <v>0</v>
      </c>
      <c r="M130" s="12" t="s">
        <v>920</v>
      </c>
      <c r="N130" s="4" t="s">
        <v>146</v>
      </c>
      <c r="O130" s="13" t="s">
        <v>162</v>
      </c>
      <c r="P130" s="4" t="s">
        <v>242</v>
      </c>
      <c r="Q130" s="4" t="s">
        <v>148</v>
      </c>
      <c r="R130" s="4" t="s">
        <v>166</v>
      </c>
      <c r="S130" s="4" t="s">
        <v>159</v>
      </c>
      <c r="T130" s="67">
        <v>168</v>
      </c>
      <c r="U130" s="4" t="s">
        <v>222</v>
      </c>
      <c r="V130" s="144">
        <v>6</v>
      </c>
      <c r="W130" s="22">
        <v>20000</v>
      </c>
      <c r="X130" s="24">
        <f t="shared" si="5"/>
        <v>120000</v>
      </c>
      <c r="Y130" s="24">
        <f t="shared" si="6"/>
        <v>134400</v>
      </c>
      <c r="Z130" s="22"/>
      <c r="AA130" s="4" t="s">
        <v>944</v>
      </c>
      <c r="AB130" s="4"/>
    </row>
    <row r="131" spans="1:28" s="65" customFormat="1" ht="123" customHeight="1">
      <c r="A131" s="3" t="s">
        <v>664</v>
      </c>
      <c r="B131" s="4" t="s">
        <v>143</v>
      </c>
      <c r="C131" s="4" t="s">
        <v>144</v>
      </c>
      <c r="D131" s="116" t="s">
        <v>1590</v>
      </c>
      <c r="E131" s="116" t="s">
        <v>1591</v>
      </c>
      <c r="F131" s="4"/>
      <c r="G131" s="4" t="s">
        <v>1592</v>
      </c>
      <c r="H131" s="4"/>
      <c r="I131" s="4"/>
      <c r="J131" s="4"/>
      <c r="K131" s="4" t="s">
        <v>154</v>
      </c>
      <c r="L131" s="11">
        <v>0</v>
      </c>
      <c r="M131" s="4">
        <v>231010000</v>
      </c>
      <c r="N131" s="4" t="s">
        <v>146</v>
      </c>
      <c r="O131" s="13" t="s">
        <v>162</v>
      </c>
      <c r="P131" s="4" t="s">
        <v>242</v>
      </c>
      <c r="Q131" s="4" t="s">
        <v>148</v>
      </c>
      <c r="R131" s="4" t="s">
        <v>166</v>
      </c>
      <c r="S131" s="4" t="s">
        <v>159</v>
      </c>
      <c r="T131" s="67">
        <v>113</v>
      </c>
      <c r="U131" s="4" t="s">
        <v>1554</v>
      </c>
      <c r="V131" s="144">
        <f>1.5+9</f>
        <v>10.5</v>
      </c>
      <c r="W131" s="22">
        <f>X131/V131</f>
        <v>7857.142857142857</v>
      </c>
      <c r="X131" s="24">
        <f>10500+72000</f>
        <v>82500</v>
      </c>
      <c r="Y131" s="24">
        <f t="shared" si="6"/>
        <v>92400.00000000001</v>
      </c>
      <c r="Z131" s="22"/>
      <c r="AA131" s="4" t="s">
        <v>944</v>
      </c>
      <c r="AB131" s="4"/>
    </row>
    <row r="132" spans="1:28" s="65" customFormat="1" ht="123" customHeight="1">
      <c r="A132" s="3" t="s">
        <v>665</v>
      </c>
      <c r="B132" s="4" t="s">
        <v>143</v>
      </c>
      <c r="C132" s="4" t="s">
        <v>144</v>
      </c>
      <c r="D132" s="116" t="s">
        <v>1593</v>
      </c>
      <c r="E132" s="116" t="s">
        <v>922</v>
      </c>
      <c r="F132" s="4"/>
      <c r="G132" s="4" t="s">
        <v>1594</v>
      </c>
      <c r="H132" s="4"/>
      <c r="I132" s="4"/>
      <c r="J132" s="4"/>
      <c r="K132" s="4" t="s">
        <v>154</v>
      </c>
      <c r="L132" s="11">
        <v>0</v>
      </c>
      <c r="M132" s="4">
        <v>231010000</v>
      </c>
      <c r="N132" s="4" t="s">
        <v>146</v>
      </c>
      <c r="O132" s="13" t="s">
        <v>162</v>
      </c>
      <c r="P132" s="4" t="s">
        <v>242</v>
      </c>
      <c r="Q132" s="4" t="s">
        <v>148</v>
      </c>
      <c r="R132" s="4" t="s">
        <v>166</v>
      </c>
      <c r="S132" s="4" t="s">
        <v>159</v>
      </c>
      <c r="T132" s="67">
        <v>166</v>
      </c>
      <c r="U132" s="4" t="s">
        <v>165</v>
      </c>
      <c r="V132" s="144">
        <v>100</v>
      </c>
      <c r="W132" s="22">
        <v>150</v>
      </c>
      <c r="X132" s="24">
        <f t="shared" si="5"/>
        <v>15000</v>
      </c>
      <c r="Y132" s="24">
        <f t="shared" si="6"/>
        <v>16800</v>
      </c>
      <c r="Z132" s="22"/>
      <c r="AA132" s="4" t="s">
        <v>944</v>
      </c>
      <c r="AB132" s="4"/>
    </row>
    <row r="133" spans="1:28" s="65" customFormat="1" ht="123" customHeight="1">
      <c r="A133" s="3" t="s">
        <v>666</v>
      </c>
      <c r="B133" s="4" t="s">
        <v>143</v>
      </c>
      <c r="C133" s="4" t="s">
        <v>144</v>
      </c>
      <c r="D133" s="116" t="s">
        <v>1595</v>
      </c>
      <c r="E133" s="116" t="s">
        <v>970</v>
      </c>
      <c r="F133" s="4"/>
      <c r="G133" s="4" t="s">
        <v>1596</v>
      </c>
      <c r="H133" s="4"/>
      <c r="I133" s="4" t="s">
        <v>971</v>
      </c>
      <c r="J133" s="4"/>
      <c r="K133" s="4" t="s">
        <v>154</v>
      </c>
      <c r="L133" s="11">
        <v>0</v>
      </c>
      <c r="M133" s="4">
        <v>231010000</v>
      </c>
      <c r="N133" s="4" t="s">
        <v>146</v>
      </c>
      <c r="O133" s="13" t="s">
        <v>162</v>
      </c>
      <c r="P133" s="4" t="s">
        <v>242</v>
      </c>
      <c r="Q133" s="4" t="s">
        <v>148</v>
      </c>
      <c r="R133" s="4" t="s">
        <v>166</v>
      </c>
      <c r="S133" s="4" t="s">
        <v>159</v>
      </c>
      <c r="T133" s="67">
        <v>113</v>
      </c>
      <c r="U133" s="4" t="s">
        <v>1554</v>
      </c>
      <c r="V133" s="144">
        <v>12</v>
      </c>
      <c r="W133" s="22">
        <v>8000</v>
      </c>
      <c r="X133" s="24">
        <f t="shared" si="5"/>
        <v>96000</v>
      </c>
      <c r="Y133" s="24">
        <f t="shared" si="6"/>
        <v>107520.00000000001</v>
      </c>
      <c r="Z133" s="22"/>
      <c r="AA133" s="4" t="s">
        <v>944</v>
      </c>
      <c r="AB133" s="4"/>
    </row>
    <row r="134" spans="1:28" ht="42.75" customHeight="1">
      <c r="A134" s="3" t="s">
        <v>667</v>
      </c>
      <c r="B134" s="4" t="s">
        <v>143</v>
      </c>
      <c r="C134" s="4" t="s">
        <v>144</v>
      </c>
      <c r="D134" s="15" t="s">
        <v>1494</v>
      </c>
      <c r="E134" s="15" t="s">
        <v>213</v>
      </c>
      <c r="F134" s="15"/>
      <c r="G134" s="15" t="s">
        <v>1499</v>
      </c>
      <c r="H134" s="15"/>
      <c r="I134" s="10" t="s">
        <v>1498</v>
      </c>
      <c r="J134" s="10"/>
      <c r="K134" s="4" t="s">
        <v>154</v>
      </c>
      <c r="L134" s="3">
        <v>0</v>
      </c>
      <c r="M134" s="3">
        <v>231010000</v>
      </c>
      <c r="N134" s="4" t="s">
        <v>146</v>
      </c>
      <c r="O134" s="3" t="s">
        <v>425</v>
      </c>
      <c r="P134" s="4" t="s">
        <v>146</v>
      </c>
      <c r="Q134" s="4" t="s">
        <v>148</v>
      </c>
      <c r="R134" s="4" t="s">
        <v>166</v>
      </c>
      <c r="S134" s="4" t="s">
        <v>159</v>
      </c>
      <c r="T134" s="21" t="s">
        <v>186</v>
      </c>
      <c r="U134" s="17" t="s">
        <v>165</v>
      </c>
      <c r="V134" s="24">
        <v>80</v>
      </c>
      <c r="W134" s="22">
        <v>1161</v>
      </c>
      <c r="X134" s="24">
        <f>V134*W134</f>
        <v>92880</v>
      </c>
      <c r="Y134" s="24">
        <f>X134*1.12</f>
        <v>104025.6</v>
      </c>
      <c r="Z134" s="4"/>
      <c r="AA134" s="4" t="s">
        <v>944</v>
      </c>
      <c r="AB134" s="4"/>
    </row>
    <row r="135" spans="1:28" ht="37.5" customHeight="1">
      <c r="A135" s="3" t="s">
        <v>668</v>
      </c>
      <c r="B135" s="4" t="s">
        <v>143</v>
      </c>
      <c r="C135" s="4" t="s">
        <v>144</v>
      </c>
      <c r="D135" s="15" t="s">
        <v>1494</v>
      </c>
      <c r="E135" s="15" t="s">
        <v>213</v>
      </c>
      <c r="F135" s="15"/>
      <c r="G135" s="15" t="s">
        <v>1499</v>
      </c>
      <c r="H135" s="15"/>
      <c r="I135" s="15" t="s">
        <v>1495</v>
      </c>
      <c r="J135" s="10"/>
      <c r="K135" s="4" t="s">
        <v>154</v>
      </c>
      <c r="L135" s="3">
        <v>0</v>
      </c>
      <c r="M135" s="3">
        <v>231010000</v>
      </c>
      <c r="N135" s="4" t="s">
        <v>146</v>
      </c>
      <c r="O135" s="3" t="s">
        <v>425</v>
      </c>
      <c r="P135" s="4" t="s">
        <v>146</v>
      </c>
      <c r="Q135" s="4" t="s">
        <v>148</v>
      </c>
      <c r="R135" s="4" t="s">
        <v>166</v>
      </c>
      <c r="S135" s="4" t="s">
        <v>159</v>
      </c>
      <c r="T135" s="21" t="s">
        <v>186</v>
      </c>
      <c r="U135" s="17" t="s">
        <v>165</v>
      </c>
      <c r="V135" s="24">
        <v>450</v>
      </c>
      <c r="W135" s="22">
        <v>1161</v>
      </c>
      <c r="X135" s="24">
        <f aca="true" t="shared" si="7" ref="X135:X144">V135*W135</f>
        <v>522450</v>
      </c>
      <c r="Y135" s="24">
        <f aca="true" t="shared" si="8" ref="Y135:Y184">X135*1.12</f>
        <v>585144</v>
      </c>
      <c r="Z135" s="4"/>
      <c r="AA135" s="4" t="s">
        <v>944</v>
      </c>
      <c r="AB135" s="4"/>
    </row>
    <row r="136" spans="1:28" ht="31.5" customHeight="1">
      <c r="A136" s="3" t="s">
        <v>669</v>
      </c>
      <c r="B136" s="4" t="s">
        <v>143</v>
      </c>
      <c r="C136" s="4" t="s">
        <v>144</v>
      </c>
      <c r="D136" s="15" t="s">
        <v>1494</v>
      </c>
      <c r="E136" s="15" t="s">
        <v>213</v>
      </c>
      <c r="F136" s="15"/>
      <c r="G136" s="15" t="s">
        <v>1499</v>
      </c>
      <c r="H136" s="15"/>
      <c r="I136" s="15" t="s">
        <v>1496</v>
      </c>
      <c r="J136" s="15"/>
      <c r="K136" s="4" t="s">
        <v>154</v>
      </c>
      <c r="L136" s="3">
        <v>0</v>
      </c>
      <c r="M136" s="3">
        <v>231010000</v>
      </c>
      <c r="N136" s="4" t="s">
        <v>146</v>
      </c>
      <c r="O136" s="3" t="s">
        <v>425</v>
      </c>
      <c r="P136" s="4" t="s">
        <v>146</v>
      </c>
      <c r="Q136" s="4" t="s">
        <v>148</v>
      </c>
      <c r="R136" s="4" t="s">
        <v>166</v>
      </c>
      <c r="S136" s="4" t="s">
        <v>159</v>
      </c>
      <c r="T136" s="21" t="s">
        <v>186</v>
      </c>
      <c r="U136" s="17" t="s">
        <v>165</v>
      </c>
      <c r="V136" s="24">
        <v>1690</v>
      </c>
      <c r="W136" s="22">
        <v>1045</v>
      </c>
      <c r="X136" s="24">
        <f t="shared" si="7"/>
        <v>1766050</v>
      </c>
      <c r="Y136" s="24">
        <f t="shared" si="8"/>
        <v>1977976.0000000002</v>
      </c>
      <c r="Z136" s="4"/>
      <c r="AA136" s="4" t="s">
        <v>944</v>
      </c>
      <c r="AB136" s="4"/>
    </row>
    <row r="137" spans="1:29" ht="36.75" customHeight="1">
      <c r="A137" s="3" t="s">
        <v>670</v>
      </c>
      <c r="B137" s="4" t="s">
        <v>143</v>
      </c>
      <c r="C137" s="4" t="s">
        <v>144</v>
      </c>
      <c r="D137" s="15" t="s">
        <v>1494</v>
      </c>
      <c r="E137" s="15" t="s">
        <v>213</v>
      </c>
      <c r="F137" s="15"/>
      <c r="G137" s="15" t="s">
        <v>1499</v>
      </c>
      <c r="H137" s="15"/>
      <c r="I137" s="15" t="s">
        <v>1497</v>
      </c>
      <c r="J137" s="15"/>
      <c r="K137" s="4" t="s">
        <v>154</v>
      </c>
      <c r="L137" s="3">
        <v>0</v>
      </c>
      <c r="M137" s="3">
        <v>231010000</v>
      </c>
      <c r="N137" s="4" t="s">
        <v>146</v>
      </c>
      <c r="O137" s="3" t="s">
        <v>425</v>
      </c>
      <c r="P137" s="4" t="s">
        <v>146</v>
      </c>
      <c r="Q137" s="4" t="s">
        <v>148</v>
      </c>
      <c r="R137" s="4" t="s">
        <v>166</v>
      </c>
      <c r="S137" s="4" t="s">
        <v>159</v>
      </c>
      <c r="T137" s="21" t="s">
        <v>186</v>
      </c>
      <c r="U137" s="17" t="s">
        <v>165</v>
      </c>
      <c r="V137" s="24">
        <v>5100</v>
      </c>
      <c r="W137" s="22">
        <v>1045</v>
      </c>
      <c r="X137" s="24">
        <f t="shared" si="7"/>
        <v>5329500</v>
      </c>
      <c r="Y137" s="24">
        <f t="shared" si="8"/>
        <v>5969040.000000001</v>
      </c>
      <c r="Z137" s="4"/>
      <c r="AA137" s="4" t="s">
        <v>944</v>
      </c>
      <c r="AB137" s="4"/>
      <c r="AC137" s="42"/>
    </row>
    <row r="138" spans="1:29" ht="80.25" customHeight="1">
      <c r="A138" s="3" t="s">
        <v>671</v>
      </c>
      <c r="B138" s="4" t="s">
        <v>143</v>
      </c>
      <c r="C138" s="4" t="s">
        <v>144</v>
      </c>
      <c r="D138" s="15" t="s">
        <v>1477</v>
      </c>
      <c r="E138" s="15" t="s">
        <v>45</v>
      </c>
      <c r="F138" s="15"/>
      <c r="G138" s="15" t="s">
        <v>1478</v>
      </c>
      <c r="H138" s="4"/>
      <c r="I138" s="4" t="s">
        <v>46</v>
      </c>
      <c r="J138" s="4"/>
      <c r="K138" s="4" t="s">
        <v>154</v>
      </c>
      <c r="L138" s="3">
        <v>0</v>
      </c>
      <c r="M138" s="3">
        <v>231010000</v>
      </c>
      <c r="N138" s="4" t="s">
        <v>146</v>
      </c>
      <c r="O138" s="3" t="s">
        <v>425</v>
      </c>
      <c r="P138" s="4" t="s">
        <v>146</v>
      </c>
      <c r="Q138" s="4" t="s">
        <v>148</v>
      </c>
      <c r="R138" s="4" t="s">
        <v>166</v>
      </c>
      <c r="S138" s="4" t="s">
        <v>159</v>
      </c>
      <c r="T138" s="12">
        <v>796</v>
      </c>
      <c r="U138" s="4" t="s">
        <v>251</v>
      </c>
      <c r="V138" s="24">
        <v>600</v>
      </c>
      <c r="W138" s="24">
        <v>1392</v>
      </c>
      <c r="X138" s="24">
        <v>0</v>
      </c>
      <c r="Y138" s="24">
        <f t="shared" si="8"/>
        <v>0</v>
      </c>
      <c r="Z138" s="3"/>
      <c r="AA138" s="4" t="s">
        <v>944</v>
      </c>
      <c r="AB138" s="4" t="s">
        <v>2438</v>
      </c>
      <c r="AC138" s="42"/>
    </row>
    <row r="139" spans="1:29" ht="85.5" customHeight="1">
      <c r="A139" s="3" t="s">
        <v>2434</v>
      </c>
      <c r="B139" s="4" t="s">
        <v>143</v>
      </c>
      <c r="C139" s="4" t="s">
        <v>144</v>
      </c>
      <c r="D139" s="15" t="s">
        <v>2435</v>
      </c>
      <c r="E139" s="15" t="s">
        <v>45</v>
      </c>
      <c r="F139" s="15"/>
      <c r="G139" s="15" t="s">
        <v>2436</v>
      </c>
      <c r="H139" s="4"/>
      <c r="I139" s="4" t="s">
        <v>2437</v>
      </c>
      <c r="J139" s="4"/>
      <c r="K139" s="4" t="s">
        <v>154</v>
      </c>
      <c r="L139" s="3">
        <v>0</v>
      </c>
      <c r="M139" s="3">
        <v>231010000</v>
      </c>
      <c r="N139" s="4" t="s">
        <v>146</v>
      </c>
      <c r="O139" s="3" t="s">
        <v>425</v>
      </c>
      <c r="P139" s="4" t="s">
        <v>146</v>
      </c>
      <c r="Q139" s="4" t="s">
        <v>148</v>
      </c>
      <c r="R139" s="4" t="s">
        <v>166</v>
      </c>
      <c r="S139" s="4" t="s">
        <v>159</v>
      </c>
      <c r="T139" s="12">
        <v>796</v>
      </c>
      <c r="U139" s="4" t="s">
        <v>251</v>
      </c>
      <c r="V139" s="24">
        <v>600</v>
      </c>
      <c r="W139" s="24">
        <v>1392</v>
      </c>
      <c r="X139" s="24">
        <f>V139*W139</f>
        <v>835200</v>
      </c>
      <c r="Y139" s="24">
        <f t="shared" si="8"/>
        <v>935424.0000000001</v>
      </c>
      <c r="Z139" s="3"/>
      <c r="AA139" s="4" t="s">
        <v>944</v>
      </c>
      <c r="AB139" s="4"/>
      <c r="AC139" s="42"/>
    </row>
    <row r="140" spans="1:29" ht="51" customHeight="1">
      <c r="A140" s="3" t="s">
        <v>672</v>
      </c>
      <c r="B140" s="4" t="s">
        <v>143</v>
      </c>
      <c r="C140" s="4" t="s">
        <v>144</v>
      </c>
      <c r="D140" s="9" t="s">
        <v>1895</v>
      </c>
      <c r="E140" s="68" t="s">
        <v>224</v>
      </c>
      <c r="F140" s="68"/>
      <c r="G140" s="68" t="s">
        <v>1896</v>
      </c>
      <c r="H140" s="64"/>
      <c r="I140" s="4"/>
      <c r="J140" s="4"/>
      <c r="K140" s="4" t="s">
        <v>154</v>
      </c>
      <c r="L140" s="4">
        <v>0</v>
      </c>
      <c r="M140" s="3">
        <v>231010000</v>
      </c>
      <c r="N140" s="4" t="s">
        <v>146</v>
      </c>
      <c r="O140" s="3" t="s">
        <v>425</v>
      </c>
      <c r="P140" s="4" t="s">
        <v>146</v>
      </c>
      <c r="Q140" s="4" t="s">
        <v>148</v>
      </c>
      <c r="R140" s="13" t="s">
        <v>166</v>
      </c>
      <c r="S140" s="4" t="s">
        <v>159</v>
      </c>
      <c r="T140" s="15" t="s">
        <v>186</v>
      </c>
      <c r="U140" s="15" t="s">
        <v>460</v>
      </c>
      <c r="V140" s="24">
        <v>1000</v>
      </c>
      <c r="W140" s="22">
        <v>928</v>
      </c>
      <c r="X140" s="24">
        <f t="shared" si="7"/>
        <v>928000</v>
      </c>
      <c r="Y140" s="24">
        <f t="shared" si="8"/>
        <v>1039360.0000000001</v>
      </c>
      <c r="Z140" s="4"/>
      <c r="AA140" s="4" t="s">
        <v>944</v>
      </c>
      <c r="AB140" s="4"/>
      <c r="AC140" s="42"/>
    </row>
    <row r="141" spans="1:29" ht="100.5" customHeight="1">
      <c r="A141" s="3" t="s">
        <v>673</v>
      </c>
      <c r="B141" s="4" t="s">
        <v>143</v>
      </c>
      <c r="C141" s="4" t="s">
        <v>144</v>
      </c>
      <c r="D141" s="9" t="s">
        <v>1479</v>
      </c>
      <c r="E141" s="68" t="s">
        <v>1286</v>
      </c>
      <c r="F141" s="68"/>
      <c r="G141" s="68" t="s">
        <v>1480</v>
      </c>
      <c r="H141" s="64"/>
      <c r="I141" s="4" t="s">
        <v>12</v>
      </c>
      <c r="J141" s="4"/>
      <c r="K141" s="4" t="s">
        <v>2205</v>
      </c>
      <c r="L141" s="4">
        <v>0</v>
      </c>
      <c r="M141" s="3">
        <v>231010000</v>
      </c>
      <c r="N141" s="4" t="s">
        <v>146</v>
      </c>
      <c r="O141" s="3" t="s">
        <v>191</v>
      </c>
      <c r="P141" s="4" t="s">
        <v>146</v>
      </c>
      <c r="Q141" s="4" t="s">
        <v>148</v>
      </c>
      <c r="R141" s="13" t="s">
        <v>2391</v>
      </c>
      <c r="S141" s="4" t="s">
        <v>159</v>
      </c>
      <c r="T141" s="15" t="s">
        <v>196</v>
      </c>
      <c r="U141" s="15" t="s">
        <v>222</v>
      </c>
      <c r="V141" s="24">
        <v>45</v>
      </c>
      <c r="W141" s="22">
        <f>94000*5</f>
        <v>470000</v>
      </c>
      <c r="X141" s="24">
        <f t="shared" si="7"/>
        <v>21150000</v>
      </c>
      <c r="Y141" s="24">
        <f t="shared" si="8"/>
        <v>23688000.000000004</v>
      </c>
      <c r="Z141" s="4"/>
      <c r="AA141" s="4" t="s">
        <v>944</v>
      </c>
      <c r="AB141" s="4"/>
      <c r="AC141" s="42"/>
    </row>
    <row r="142" spans="1:28" s="65" customFormat="1" ht="95.25" customHeight="1">
      <c r="A142" s="3" t="s">
        <v>674</v>
      </c>
      <c r="B142" s="4" t="s">
        <v>143</v>
      </c>
      <c r="C142" s="4" t="s">
        <v>144</v>
      </c>
      <c r="D142" s="9" t="s">
        <v>1481</v>
      </c>
      <c r="E142" s="68" t="s">
        <v>106</v>
      </c>
      <c r="F142" s="68"/>
      <c r="G142" s="68" t="s">
        <v>1482</v>
      </c>
      <c r="H142" s="4"/>
      <c r="I142" s="10" t="s">
        <v>107</v>
      </c>
      <c r="J142" s="10"/>
      <c r="K142" s="4" t="s">
        <v>154</v>
      </c>
      <c r="L142" s="3">
        <v>0</v>
      </c>
      <c r="M142" s="3">
        <v>231010000</v>
      </c>
      <c r="N142" s="4" t="s">
        <v>146</v>
      </c>
      <c r="O142" s="3" t="s">
        <v>400</v>
      </c>
      <c r="P142" s="4" t="s">
        <v>146</v>
      </c>
      <c r="Q142" s="4" t="s">
        <v>148</v>
      </c>
      <c r="R142" s="4" t="s">
        <v>166</v>
      </c>
      <c r="S142" s="4" t="s">
        <v>159</v>
      </c>
      <c r="T142" s="15" t="s">
        <v>181</v>
      </c>
      <c r="U142" s="15" t="s">
        <v>182</v>
      </c>
      <c r="V142" s="24">
        <v>66</v>
      </c>
      <c r="W142" s="22">
        <v>3192</v>
      </c>
      <c r="X142" s="24">
        <f t="shared" si="7"/>
        <v>210672</v>
      </c>
      <c r="Y142" s="24">
        <f t="shared" si="8"/>
        <v>235952.64</v>
      </c>
      <c r="Z142" s="4"/>
      <c r="AA142" s="4" t="s">
        <v>944</v>
      </c>
      <c r="AB142" s="4"/>
    </row>
    <row r="143" spans="1:28" s="65" customFormat="1" ht="99.75" customHeight="1">
      <c r="A143" s="3" t="s">
        <v>675</v>
      </c>
      <c r="B143" s="4" t="s">
        <v>143</v>
      </c>
      <c r="C143" s="4" t="s">
        <v>144</v>
      </c>
      <c r="D143" s="9" t="s">
        <v>1483</v>
      </c>
      <c r="E143" s="68" t="s">
        <v>240</v>
      </c>
      <c r="F143" s="68"/>
      <c r="G143" s="68" t="s">
        <v>1484</v>
      </c>
      <c r="H143" s="4"/>
      <c r="I143" s="4" t="s">
        <v>241</v>
      </c>
      <c r="J143" s="4"/>
      <c r="K143" s="4" t="s">
        <v>145</v>
      </c>
      <c r="L143" s="11">
        <v>0</v>
      </c>
      <c r="M143" s="3">
        <v>231010000</v>
      </c>
      <c r="N143" s="4" t="s">
        <v>146</v>
      </c>
      <c r="O143" s="13" t="s">
        <v>155</v>
      </c>
      <c r="P143" s="4" t="s">
        <v>242</v>
      </c>
      <c r="Q143" s="4" t="s">
        <v>148</v>
      </c>
      <c r="R143" s="4" t="s">
        <v>166</v>
      </c>
      <c r="S143" s="4" t="s">
        <v>159</v>
      </c>
      <c r="T143" s="4">
        <v>796</v>
      </c>
      <c r="U143" s="4" t="s">
        <v>156</v>
      </c>
      <c r="V143" s="144">
        <v>4</v>
      </c>
      <c r="W143" s="22">
        <v>8000</v>
      </c>
      <c r="X143" s="24">
        <f t="shared" si="7"/>
        <v>32000</v>
      </c>
      <c r="Y143" s="24">
        <f t="shared" si="8"/>
        <v>35840</v>
      </c>
      <c r="Z143" s="22"/>
      <c r="AA143" s="4" t="s">
        <v>944</v>
      </c>
      <c r="AB143" s="4"/>
    </row>
    <row r="144" spans="1:28" s="65" customFormat="1" ht="129.75" customHeight="1">
      <c r="A144" s="3" t="s">
        <v>676</v>
      </c>
      <c r="B144" s="4" t="s">
        <v>362</v>
      </c>
      <c r="C144" s="4" t="s">
        <v>144</v>
      </c>
      <c r="D144" s="9" t="s">
        <v>1167</v>
      </c>
      <c r="E144" s="68" t="s">
        <v>64</v>
      </c>
      <c r="F144" s="68"/>
      <c r="G144" s="68" t="s">
        <v>1168</v>
      </c>
      <c r="H144" s="15"/>
      <c r="I144" s="3"/>
      <c r="J144" s="3"/>
      <c r="K144" s="4" t="s">
        <v>154</v>
      </c>
      <c r="L144" s="3">
        <v>90</v>
      </c>
      <c r="M144" s="4">
        <v>231010000</v>
      </c>
      <c r="N144" s="4" t="s">
        <v>146</v>
      </c>
      <c r="O144" s="3" t="s">
        <v>155</v>
      </c>
      <c r="P144" s="4" t="s">
        <v>146</v>
      </c>
      <c r="Q144" s="4" t="s">
        <v>148</v>
      </c>
      <c r="R144" s="4" t="s">
        <v>166</v>
      </c>
      <c r="S144" s="4" t="s">
        <v>943</v>
      </c>
      <c r="T144" s="12">
        <v>796</v>
      </c>
      <c r="U144" s="4" t="s">
        <v>156</v>
      </c>
      <c r="V144" s="24">
        <v>4</v>
      </c>
      <c r="W144" s="70">
        <v>42900</v>
      </c>
      <c r="X144" s="24">
        <f t="shared" si="7"/>
        <v>171600</v>
      </c>
      <c r="Y144" s="24">
        <f t="shared" si="8"/>
        <v>192192.00000000003</v>
      </c>
      <c r="Z144" s="22" t="s">
        <v>152</v>
      </c>
      <c r="AA144" s="4" t="s">
        <v>944</v>
      </c>
      <c r="AB144" s="4"/>
    </row>
    <row r="145" spans="1:28" s="71" customFormat="1" ht="89.25">
      <c r="A145" s="3" t="s">
        <v>677</v>
      </c>
      <c r="B145" s="4" t="s">
        <v>143</v>
      </c>
      <c r="C145" s="4" t="s">
        <v>144</v>
      </c>
      <c r="D145" s="58" t="s">
        <v>1354</v>
      </c>
      <c r="E145" s="58" t="s">
        <v>270</v>
      </c>
      <c r="F145" s="58"/>
      <c r="G145" s="58" t="s">
        <v>1355</v>
      </c>
      <c r="H145" s="58"/>
      <c r="I145" s="58"/>
      <c r="J145" s="4"/>
      <c r="K145" s="4" t="s">
        <v>154</v>
      </c>
      <c r="L145" s="59" t="s">
        <v>13</v>
      </c>
      <c r="M145" s="12" t="s">
        <v>920</v>
      </c>
      <c r="N145" s="4" t="s">
        <v>146</v>
      </c>
      <c r="O145" s="59" t="s">
        <v>221</v>
      </c>
      <c r="P145" s="4" t="s">
        <v>146</v>
      </c>
      <c r="Q145" s="4" t="s">
        <v>148</v>
      </c>
      <c r="R145" s="16" t="s">
        <v>479</v>
      </c>
      <c r="S145" s="60" t="s">
        <v>159</v>
      </c>
      <c r="T145" s="59" t="s">
        <v>39</v>
      </c>
      <c r="U145" s="59" t="s">
        <v>206</v>
      </c>
      <c r="V145" s="62">
        <v>100</v>
      </c>
      <c r="W145" s="63">
        <v>2200</v>
      </c>
      <c r="X145" s="62">
        <f aca="true" t="shared" si="9" ref="X145:X184">W145*V145</f>
        <v>220000</v>
      </c>
      <c r="Y145" s="62">
        <f t="shared" si="8"/>
        <v>246400.00000000003</v>
      </c>
      <c r="Z145" s="61"/>
      <c r="AA145" s="4" t="s">
        <v>944</v>
      </c>
      <c r="AB145" s="4"/>
    </row>
    <row r="146" spans="1:28" s="71" customFormat="1" ht="89.25">
      <c r="A146" s="3" t="s">
        <v>678</v>
      </c>
      <c r="B146" s="4" t="s">
        <v>143</v>
      </c>
      <c r="C146" s="4" t="s">
        <v>144</v>
      </c>
      <c r="D146" s="58" t="s">
        <v>1356</v>
      </c>
      <c r="E146" s="58" t="s">
        <v>1357</v>
      </c>
      <c r="F146" s="58"/>
      <c r="G146" s="58" t="s">
        <v>1358</v>
      </c>
      <c r="H146" s="58"/>
      <c r="I146" s="58"/>
      <c r="J146" s="4"/>
      <c r="K146" s="4" t="s">
        <v>154</v>
      </c>
      <c r="L146" s="59" t="s">
        <v>13</v>
      </c>
      <c r="M146" s="12" t="s">
        <v>920</v>
      </c>
      <c r="N146" s="4" t="s">
        <v>146</v>
      </c>
      <c r="O146" s="58" t="s">
        <v>157</v>
      </c>
      <c r="P146" s="4" t="s">
        <v>146</v>
      </c>
      <c r="Q146" s="4" t="s">
        <v>148</v>
      </c>
      <c r="R146" s="16" t="s">
        <v>479</v>
      </c>
      <c r="S146" s="60" t="s">
        <v>159</v>
      </c>
      <c r="T146" s="59" t="s">
        <v>181</v>
      </c>
      <c r="U146" s="61" t="s">
        <v>174</v>
      </c>
      <c r="V146" s="62">
        <v>100</v>
      </c>
      <c r="W146" s="63">
        <v>90</v>
      </c>
      <c r="X146" s="62">
        <f t="shared" si="9"/>
        <v>9000</v>
      </c>
      <c r="Y146" s="62">
        <f t="shared" si="8"/>
        <v>10080.000000000002</v>
      </c>
      <c r="Z146" s="61"/>
      <c r="AA146" s="4" t="s">
        <v>944</v>
      </c>
      <c r="AB146" s="4"/>
    </row>
    <row r="147" spans="1:28" s="71" customFormat="1" ht="89.25">
      <c r="A147" s="3" t="s">
        <v>679</v>
      </c>
      <c r="B147" s="4" t="s">
        <v>143</v>
      </c>
      <c r="C147" s="4" t="s">
        <v>144</v>
      </c>
      <c r="D147" s="58" t="s">
        <v>1359</v>
      </c>
      <c r="E147" s="58" t="s">
        <v>1360</v>
      </c>
      <c r="F147" s="58"/>
      <c r="G147" s="58" t="s">
        <v>1361</v>
      </c>
      <c r="H147" s="58"/>
      <c r="I147" s="58" t="s">
        <v>271</v>
      </c>
      <c r="J147" s="4"/>
      <c r="K147" s="4" t="s">
        <v>154</v>
      </c>
      <c r="L147" s="59" t="s">
        <v>13</v>
      </c>
      <c r="M147" s="12" t="s">
        <v>920</v>
      </c>
      <c r="N147" s="4" t="s">
        <v>146</v>
      </c>
      <c r="O147" s="59" t="s">
        <v>157</v>
      </c>
      <c r="P147" s="4" t="s">
        <v>146</v>
      </c>
      <c r="Q147" s="4" t="s">
        <v>148</v>
      </c>
      <c r="R147" s="16" t="s">
        <v>479</v>
      </c>
      <c r="S147" s="60" t="s">
        <v>159</v>
      </c>
      <c r="T147" s="59" t="s">
        <v>181</v>
      </c>
      <c r="U147" s="61" t="s">
        <v>174</v>
      </c>
      <c r="V147" s="62">
        <v>60</v>
      </c>
      <c r="W147" s="63">
        <v>50</v>
      </c>
      <c r="X147" s="62">
        <f t="shared" si="9"/>
        <v>3000</v>
      </c>
      <c r="Y147" s="62">
        <f t="shared" si="8"/>
        <v>3360.0000000000005</v>
      </c>
      <c r="Z147" s="61"/>
      <c r="AA147" s="4" t="s">
        <v>944</v>
      </c>
      <c r="AB147" s="4"/>
    </row>
    <row r="148" spans="1:28" s="71" customFormat="1" ht="114.75">
      <c r="A148" s="3" t="s">
        <v>680</v>
      </c>
      <c r="B148" s="4" t="s">
        <v>143</v>
      </c>
      <c r="C148" s="4" t="s">
        <v>144</v>
      </c>
      <c r="D148" s="58" t="s">
        <v>1362</v>
      </c>
      <c r="E148" s="58" t="s">
        <v>1363</v>
      </c>
      <c r="F148" s="58"/>
      <c r="G148" s="58" t="s">
        <v>1355</v>
      </c>
      <c r="H148" s="58"/>
      <c r="I148" s="58" t="s">
        <v>981</v>
      </c>
      <c r="J148" s="4"/>
      <c r="K148" s="4" t="s">
        <v>154</v>
      </c>
      <c r="L148" s="59" t="s">
        <v>13</v>
      </c>
      <c r="M148" s="12" t="s">
        <v>920</v>
      </c>
      <c r="N148" s="4" t="s">
        <v>146</v>
      </c>
      <c r="O148" s="59" t="s">
        <v>157</v>
      </c>
      <c r="P148" s="4" t="s">
        <v>146</v>
      </c>
      <c r="Q148" s="4" t="s">
        <v>148</v>
      </c>
      <c r="R148" s="16" t="s">
        <v>479</v>
      </c>
      <c r="S148" s="60" t="s">
        <v>159</v>
      </c>
      <c r="T148" s="59" t="s">
        <v>181</v>
      </c>
      <c r="U148" s="61" t="s">
        <v>174</v>
      </c>
      <c r="V148" s="62">
        <v>15</v>
      </c>
      <c r="W148" s="63">
        <v>700</v>
      </c>
      <c r="X148" s="62">
        <f t="shared" si="9"/>
        <v>10500</v>
      </c>
      <c r="Y148" s="62">
        <f t="shared" si="8"/>
        <v>11760.000000000002</v>
      </c>
      <c r="Z148" s="61"/>
      <c r="AA148" s="4" t="s">
        <v>944</v>
      </c>
      <c r="AB148" s="4"/>
    </row>
    <row r="149" spans="1:28" s="71" customFormat="1" ht="89.25">
      <c r="A149" s="3" t="s">
        <v>681</v>
      </c>
      <c r="B149" s="4" t="s">
        <v>143</v>
      </c>
      <c r="C149" s="4" t="s">
        <v>144</v>
      </c>
      <c r="D149" s="4" t="s">
        <v>1638</v>
      </c>
      <c r="E149" s="4" t="s">
        <v>1639</v>
      </c>
      <c r="F149" s="4"/>
      <c r="G149" s="4" t="s">
        <v>1640</v>
      </c>
      <c r="H149" s="10"/>
      <c r="I149" s="4"/>
      <c r="J149" s="4"/>
      <c r="K149" s="4" t="s">
        <v>154</v>
      </c>
      <c r="L149" s="4" t="s">
        <v>13</v>
      </c>
      <c r="M149" s="12" t="s">
        <v>920</v>
      </c>
      <c r="N149" s="4" t="s">
        <v>146</v>
      </c>
      <c r="O149" s="4" t="s">
        <v>157</v>
      </c>
      <c r="P149" s="4" t="s">
        <v>146</v>
      </c>
      <c r="Q149" s="4" t="s">
        <v>148</v>
      </c>
      <c r="R149" s="16" t="s">
        <v>479</v>
      </c>
      <c r="S149" s="60" t="s">
        <v>159</v>
      </c>
      <c r="T149" s="12" t="s">
        <v>39</v>
      </c>
      <c r="U149" s="4" t="s">
        <v>156</v>
      </c>
      <c r="V149" s="22">
        <v>15</v>
      </c>
      <c r="W149" s="22">
        <v>250</v>
      </c>
      <c r="X149" s="62">
        <f t="shared" si="9"/>
        <v>3750</v>
      </c>
      <c r="Y149" s="62">
        <f t="shared" si="8"/>
        <v>4200</v>
      </c>
      <c r="Z149" s="31"/>
      <c r="AA149" s="4" t="s">
        <v>944</v>
      </c>
      <c r="AB149" s="4"/>
    </row>
    <row r="150" spans="1:28" s="71" customFormat="1" ht="89.25">
      <c r="A150" s="3" t="s">
        <v>682</v>
      </c>
      <c r="B150" s="4" t="s">
        <v>143</v>
      </c>
      <c r="C150" s="4" t="s">
        <v>144</v>
      </c>
      <c r="D150" s="4" t="s">
        <v>1364</v>
      </c>
      <c r="E150" s="4" t="s">
        <v>1365</v>
      </c>
      <c r="F150" s="4"/>
      <c r="G150" s="4" t="s">
        <v>1366</v>
      </c>
      <c r="H150" s="10"/>
      <c r="I150" s="4"/>
      <c r="J150" s="4"/>
      <c r="K150" s="4" t="s">
        <v>154</v>
      </c>
      <c r="L150" s="4">
        <v>0</v>
      </c>
      <c r="M150" s="12" t="s">
        <v>920</v>
      </c>
      <c r="N150" s="4" t="s">
        <v>146</v>
      </c>
      <c r="O150" s="4" t="s">
        <v>157</v>
      </c>
      <c r="P150" s="4" t="s">
        <v>146</v>
      </c>
      <c r="Q150" s="4" t="s">
        <v>148</v>
      </c>
      <c r="R150" s="16" t="s">
        <v>479</v>
      </c>
      <c r="S150" s="60" t="s">
        <v>159</v>
      </c>
      <c r="T150" s="12" t="s">
        <v>181</v>
      </c>
      <c r="U150" s="4" t="s">
        <v>174</v>
      </c>
      <c r="V150" s="22">
        <v>2</v>
      </c>
      <c r="W150" s="22">
        <v>500</v>
      </c>
      <c r="X150" s="62">
        <f t="shared" si="9"/>
        <v>1000</v>
      </c>
      <c r="Y150" s="62">
        <f t="shared" si="8"/>
        <v>1120</v>
      </c>
      <c r="Z150" s="31"/>
      <c r="AA150" s="4" t="s">
        <v>944</v>
      </c>
      <c r="AB150" s="4"/>
    </row>
    <row r="151" spans="1:28" s="71" customFormat="1" ht="89.25">
      <c r="A151" s="3" t="s">
        <v>683</v>
      </c>
      <c r="B151" s="4" t="s">
        <v>143</v>
      </c>
      <c r="C151" s="4" t="s">
        <v>144</v>
      </c>
      <c r="D151" s="4" t="s">
        <v>1368</v>
      </c>
      <c r="E151" s="4" t="s">
        <v>1367</v>
      </c>
      <c r="F151" s="4"/>
      <c r="G151" s="4" t="s">
        <v>1369</v>
      </c>
      <c r="H151" s="10"/>
      <c r="I151" s="4" t="s">
        <v>982</v>
      </c>
      <c r="J151" s="4"/>
      <c r="K151" s="4" t="s">
        <v>154</v>
      </c>
      <c r="L151" s="3">
        <v>0</v>
      </c>
      <c r="M151" s="12" t="s">
        <v>920</v>
      </c>
      <c r="N151" s="4" t="s">
        <v>146</v>
      </c>
      <c r="O151" s="3" t="s">
        <v>157</v>
      </c>
      <c r="P151" s="4" t="s">
        <v>146</v>
      </c>
      <c r="Q151" s="4" t="s">
        <v>344</v>
      </c>
      <c r="R151" s="16" t="s">
        <v>479</v>
      </c>
      <c r="S151" s="60" t="s">
        <v>159</v>
      </c>
      <c r="T151" s="12" t="s">
        <v>39</v>
      </c>
      <c r="U151" s="4" t="s">
        <v>272</v>
      </c>
      <c r="V151" s="24">
        <v>100</v>
      </c>
      <c r="W151" s="22">
        <v>100</v>
      </c>
      <c r="X151" s="62">
        <f t="shared" si="9"/>
        <v>10000</v>
      </c>
      <c r="Y151" s="62">
        <f t="shared" si="8"/>
        <v>11200.000000000002</v>
      </c>
      <c r="Z151" s="4"/>
      <c r="AA151" s="4" t="s">
        <v>944</v>
      </c>
      <c r="AB151" s="4"/>
    </row>
    <row r="152" spans="1:28" s="71" customFormat="1" ht="89.25">
      <c r="A152" s="3" t="s">
        <v>684</v>
      </c>
      <c r="B152" s="4" t="s">
        <v>143</v>
      </c>
      <c r="C152" s="4" t="s">
        <v>144</v>
      </c>
      <c r="D152" s="4" t="s">
        <v>1370</v>
      </c>
      <c r="E152" s="4" t="s">
        <v>1371</v>
      </c>
      <c r="F152" s="4"/>
      <c r="G152" s="4" t="s">
        <v>1372</v>
      </c>
      <c r="H152" s="10"/>
      <c r="I152" s="4"/>
      <c r="J152" s="4"/>
      <c r="K152" s="4" t="s">
        <v>154</v>
      </c>
      <c r="L152" s="3">
        <v>0</v>
      </c>
      <c r="M152" s="12" t="s">
        <v>920</v>
      </c>
      <c r="N152" s="4" t="s">
        <v>146</v>
      </c>
      <c r="O152" s="3" t="s">
        <v>157</v>
      </c>
      <c r="P152" s="4" t="s">
        <v>146</v>
      </c>
      <c r="Q152" s="4" t="s">
        <v>148</v>
      </c>
      <c r="R152" s="16" t="s">
        <v>479</v>
      </c>
      <c r="S152" s="60" t="s">
        <v>159</v>
      </c>
      <c r="T152" s="12" t="s">
        <v>39</v>
      </c>
      <c r="U152" s="61" t="s">
        <v>206</v>
      </c>
      <c r="V152" s="24">
        <v>3</v>
      </c>
      <c r="W152" s="22">
        <v>350</v>
      </c>
      <c r="X152" s="62">
        <f t="shared" si="9"/>
        <v>1050</v>
      </c>
      <c r="Y152" s="62">
        <f t="shared" si="8"/>
        <v>1176</v>
      </c>
      <c r="Z152" s="4"/>
      <c r="AA152" s="4" t="s">
        <v>944</v>
      </c>
      <c r="AB152" s="4"/>
    </row>
    <row r="153" spans="1:28" s="71" customFormat="1" ht="89.25">
      <c r="A153" s="3" t="s">
        <v>685</v>
      </c>
      <c r="B153" s="4" t="s">
        <v>143</v>
      </c>
      <c r="C153" s="4" t="s">
        <v>144</v>
      </c>
      <c r="D153" s="4" t="s">
        <v>1641</v>
      </c>
      <c r="E153" s="4" t="s">
        <v>1642</v>
      </c>
      <c r="F153" s="4"/>
      <c r="G153" s="4" t="s">
        <v>1643</v>
      </c>
      <c r="H153" s="10"/>
      <c r="I153" s="4"/>
      <c r="J153" s="4"/>
      <c r="K153" s="4" t="s">
        <v>154</v>
      </c>
      <c r="L153" s="3">
        <v>0</v>
      </c>
      <c r="M153" s="12" t="s">
        <v>920</v>
      </c>
      <c r="N153" s="4" t="s">
        <v>146</v>
      </c>
      <c r="O153" s="3" t="s">
        <v>157</v>
      </c>
      <c r="P153" s="4" t="s">
        <v>146</v>
      </c>
      <c r="Q153" s="4" t="s">
        <v>148</v>
      </c>
      <c r="R153" s="16" t="s">
        <v>479</v>
      </c>
      <c r="S153" s="60" t="s">
        <v>159</v>
      </c>
      <c r="T153" s="12" t="s">
        <v>37</v>
      </c>
      <c r="U153" s="61" t="s">
        <v>156</v>
      </c>
      <c r="V153" s="24">
        <v>15</v>
      </c>
      <c r="W153" s="22">
        <v>150</v>
      </c>
      <c r="X153" s="62">
        <f t="shared" si="9"/>
        <v>2250</v>
      </c>
      <c r="Y153" s="62">
        <f t="shared" si="8"/>
        <v>2520.0000000000005</v>
      </c>
      <c r="Z153" s="4"/>
      <c r="AA153" s="4" t="s">
        <v>944</v>
      </c>
      <c r="AB153" s="4"/>
    </row>
    <row r="154" spans="1:28" s="71" customFormat="1" ht="113.25" customHeight="1">
      <c r="A154" s="3" t="s">
        <v>686</v>
      </c>
      <c r="B154" s="4" t="s">
        <v>143</v>
      </c>
      <c r="C154" s="4" t="s">
        <v>144</v>
      </c>
      <c r="D154" s="4" t="s">
        <v>1373</v>
      </c>
      <c r="E154" s="10" t="s">
        <v>1375</v>
      </c>
      <c r="F154" s="10"/>
      <c r="G154" s="4" t="s">
        <v>1376</v>
      </c>
      <c r="H154" s="10"/>
      <c r="I154" s="4" t="s">
        <v>1374</v>
      </c>
      <c r="J154" s="4"/>
      <c r="K154" s="4" t="s">
        <v>154</v>
      </c>
      <c r="L154" s="3">
        <v>0</v>
      </c>
      <c r="M154" s="12" t="s">
        <v>920</v>
      </c>
      <c r="N154" s="4" t="s">
        <v>146</v>
      </c>
      <c r="O154" s="3" t="s">
        <v>157</v>
      </c>
      <c r="P154" s="4" t="s">
        <v>146</v>
      </c>
      <c r="Q154" s="4" t="s">
        <v>148</v>
      </c>
      <c r="R154" s="16" t="s">
        <v>479</v>
      </c>
      <c r="S154" s="60" t="s">
        <v>159</v>
      </c>
      <c r="T154" s="12" t="s">
        <v>37</v>
      </c>
      <c r="U154" s="4" t="s">
        <v>156</v>
      </c>
      <c r="V154" s="24">
        <v>100</v>
      </c>
      <c r="W154" s="22">
        <v>30</v>
      </c>
      <c r="X154" s="62">
        <f t="shared" si="9"/>
        <v>3000</v>
      </c>
      <c r="Y154" s="62">
        <f t="shared" si="8"/>
        <v>3360.0000000000005</v>
      </c>
      <c r="Z154" s="4"/>
      <c r="AA154" s="4" t="s">
        <v>944</v>
      </c>
      <c r="AB154" s="4"/>
    </row>
    <row r="155" spans="1:28" s="71" customFormat="1" ht="89.25">
      <c r="A155" s="3" t="s">
        <v>687</v>
      </c>
      <c r="B155" s="4" t="s">
        <v>143</v>
      </c>
      <c r="C155" s="4" t="s">
        <v>144</v>
      </c>
      <c r="D155" s="4" t="s">
        <v>1377</v>
      </c>
      <c r="E155" s="10" t="s">
        <v>983</v>
      </c>
      <c r="F155" s="10"/>
      <c r="G155" s="4" t="s">
        <v>1366</v>
      </c>
      <c r="H155" s="10"/>
      <c r="I155" s="4"/>
      <c r="J155" s="4"/>
      <c r="K155" s="4" t="s">
        <v>154</v>
      </c>
      <c r="L155" s="3">
        <v>0</v>
      </c>
      <c r="M155" s="12" t="s">
        <v>920</v>
      </c>
      <c r="N155" s="4" t="s">
        <v>146</v>
      </c>
      <c r="O155" s="3" t="s">
        <v>157</v>
      </c>
      <c r="P155" s="4" t="s">
        <v>146</v>
      </c>
      <c r="Q155" s="4" t="s">
        <v>148</v>
      </c>
      <c r="R155" s="16" t="s">
        <v>479</v>
      </c>
      <c r="S155" s="60" t="s">
        <v>159</v>
      </c>
      <c r="T155" s="12" t="s">
        <v>39</v>
      </c>
      <c r="U155" s="4" t="s">
        <v>272</v>
      </c>
      <c r="V155" s="24">
        <v>50</v>
      </c>
      <c r="W155" s="22">
        <v>60</v>
      </c>
      <c r="X155" s="62">
        <f t="shared" si="9"/>
        <v>3000</v>
      </c>
      <c r="Y155" s="62">
        <f t="shared" si="8"/>
        <v>3360.0000000000005</v>
      </c>
      <c r="Z155" s="4"/>
      <c r="AA155" s="4" t="s">
        <v>944</v>
      </c>
      <c r="AB155" s="4"/>
    </row>
    <row r="156" spans="1:28" s="71" customFormat="1" ht="89.25">
      <c r="A156" s="3" t="s">
        <v>688</v>
      </c>
      <c r="B156" s="4" t="s">
        <v>143</v>
      </c>
      <c r="C156" s="4" t="s">
        <v>144</v>
      </c>
      <c r="D156" s="4" t="s">
        <v>1378</v>
      </c>
      <c r="E156" s="10" t="s">
        <v>273</v>
      </c>
      <c r="F156" s="10"/>
      <c r="G156" s="4" t="s">
        <v>1366</v>
      </c>
      <c r="H156" s="4"/>
      <c r="I156" s="4" t="s">
        <v>274</v>
      </c>
      <c r="J156" s="4"/>
      <c r="K156" s="4" t="s">
        <v>154</v>
      </c>
      <c r="L156" s="3">
        <v>0</v>
      </c>
      <c r="M156" s="12" t="s">
        <v>920</v>
      </c>
      <c r="N156" s="4" t="s">
        <v>146</v>
      </c>
      <c r="O156" s="3" t="s">
        <v>157</v>
      </c>
      <c r="P156" s="4" t="s">
        <v>146</v>
      </c>
      <c r="Q156" s="4" t="s">
        <v>148</v>
      </c>
      <c r="R156" s="16" t="s">
        <v>479</v>
      </c>
      <c r="S156" s="60" t="s">
        <v>159</v>
      </c>
      <c r="T156" s="12">
        <v>796</v>
      </c>
      <c r="U156" s="4" t="s">
        <v>156</v>
      </c>
      <c r="V156" s="24">
        <v>5</v>
      </c>
      <c r="W156" s="22">
        <v>250</v>
      </c>
      <c r="X156" s="62">
        <f t="shared" si="9"/>
        <v>1250</v>
      </c>
      <c r="Y156" s="62">
        <f t="shared" si="8"/>
        <v>1400.0000000000002</v>
      </c>
      <c r="Z156" s="4"/>
      <c r="AA156" s="4" t="s">
        <v>944</v>
      </c>
      <c r="AB156" s="4"/>
    </row>
    <row r="157" spans="1:28" s="71" customFormat="1" ht="89.25">
      <c r="A157" s="3" t="s">
        <v>689</v>
      </c>
      <c r="B157" s="4" t="s">
        <v>143</v>
      </c>
      <c r="C157" s="4" t="s">
        <v>144</v>
      </c>
      <c r="D157" s="4" t="s">
        <v>1379</v>
      </c>
      <c r="E157" s="10" t="s">
        <v>275</v>
      </c>
      <c r="F157" s="10"/>
      <c r="G157" s="4" t="s">
        <v>1361</v>
      </c>
      <c r="H157" s="10"/>
      <c r="I157" s="4" t="s">
        <v>276</v>
      </c>
      <c r="J157" s="4"/>
      <c r="K157" s="4" t="s">
        <v>154</v>
      </c>
      <c r="L157" s="3">
        <v>0</v>
      </c>
      <c r="M157" s="12" t="s">
        <v>920</v>
      </c>
      <c r="N157" s="4" t="s">
        <v>146</v>
      </c>
      <c r="O157" s="3" t="s">
        <v>157</v>
      </c>
      <c r="P157" s="4" t="s">
        <v>146</v>
      </c>
      <c r="Q157" s="4" t="s">
        <v>148</v>
      </c>
      <c r="R157" s="16" t="s">
        <v>479</v>
      </c>
      <c r="S157" s="60" t="s">
        <v>159</v>
      </c>
      <c r="T157" s="12" t="s">
        <v>181</v>
      </c>
      <c r="U157" s="4" t="s">
        <v>182</v>
      </c>
      <c r="V157" s="24">
        <v>20</v>
      </c>
      <c r="W157" s="22">
        <v>300</v>
      </c>
      <c r="X157" s="62">
        <f t="shared" si="9"/>
        <v>6000</v>
      </c>
      <c r="Y157" s="62">
        <f t="shared" si="8"/>
        <v>6720.000000000001</v>
      </c>
      <c r="Z157" s="4"/>
      <c r="AA157" s="4" t="s">
        <v>944</v>
      </c>
      <c r="AB157" s="4"/>
    </row>
    <row r="158" spans="1:28" s="71" customFormat="1" ht="102">
      <c r="A158" s="3" t="s">
        <v>690</v>
      </c>
      <c r="B158" s="4" t="s">
        <v>143</v>
      </c>
      <c r="C158" s="4" t="s">
        <v>144</v>
      </c>
      <c r="D158" s="4" t="s">
        <v>1380</v>
      </c>
      <c r="E158" s="10" t="s">
        <v>277</v>
      </c>
      <c r="F158" s="10"/>
      <c r="G158" s="4" t="s">
        <v>1361</v>
      </c>
      <c r="H158" s="10"/>
      <c r="I158" s="4" t="s">
        <v>278</v>
      </c>
      <c r="J158" s="4"/>
      <c r="K158" s="4" t="s">
        <v>154</v>
      </c>
      <c r="L158" s="3">
        <v>0</v>
      </c>
      <c r="M158" s="12" t="s">
        <v>920</v>
      </c>
      <c r="N158" s="4" t="s">
        <v>146</v>
      </c>
      <c r="O158" s="3" t="s">
        <v>157</v>
      </c>
      <c r="P158" s="4" t="s">
        <v>146</v>
      </c>
      <c r="Q158" s="4" t="s">
        <v>148</v>
      </c>
      <c r="R158" s="16" t="s">
        <v>479</v>
      </c>
      <c r="S158" s="60" t="s">
        <v>159</v>
      </c>
      <c r="T158" s="12" t="s">
        <v>181</v>
      </c>
      <c r="U158" s="4" t="s">
        <v>182</v>
      </c>
      <c r="V158" s="24">
        <v>50</v>
      </c>
      <c r="W158" s="22">
        <v>40</v>
      </c>
      <c r="X158" s="62">
        <f t="shared" si="9"/>
        <v>2000</v>
      </c>
      <c r="Y158" s="62">
        <f t="shared" si="8"/>
        <v>2240</v>
      </c>
      <c r="Z158" s="4"/>
      <c r="AA158" s="4" t="s">
        <v>944</v>
      </c>
      <c r="AB158" s="4"/>
    </row>
    <row r="159" spans="1:28" s="71" customFormat="1" ht="102">
      <c r="A159" s="3" t="s">
        <v>691</v>
      </c>
      <c r="B159" s="4" t="s">
        <v>143</v>
      </c>
      <c r="C159" s="4" t="s">
        <v>144</v>
      </c>
      <c r="D159" s="4" t="s">
        <v>1381</v>
      </c>
      <c r="E159" s="10" t="s">
        <v>345</v>
      </c>
      <c r="F159" s="10"/>
      <c r="G159" s="4" t="s">
        <v>1366</v>
      </c>
      <c r="H159" s="10"/>
      <c r="I159" s="4" t="s">
        <v>346</v>
      </c>
      <c r="J159" s="4"/>
      <c r="K159" s="4" t="s">
        <v>154</v>
      </c>
      <c r="L159" s="3">
        <v>0</v>
      </c>
      <c r="M159" s="12" t="s">
        <v>920</v>
      </c>
      <c r="N159" s="4" t="s">
        <v>146</v>
      </c>
      <c r="O159" s="3" t="s">
        <v>157</v>
      </c>
      <c r="P159" s="4" t="s">
        <v>146</v>
      </c>
      <c r="Q159" s="4" t="s">
        <v>148</v>
      </c>
      <c r="R159" s="16" t="s">
        <v>479</v>
      </c>
      <c r="S159" s="60" t="s">
        <v>159</v>
      </c>
      <c r="T159" s="12" t="s">
        <v>39</v>
      </c>
      <c r="U159" s="4" t="s">
        <v>206</v>
      </c>
      <c r="V159" s="22">
        <v>50</v>
      </c>
      <c r="W159" s="22">
        <v>60</v>
      </c>
      <c r="X159" s="62">
        <f t="shared" si="9"/>
        <v>3000</v>
      </c>
      <c r="Y159" s="62">
        <f t="shared" si="8"/>
        <v>3360.0000000000005</v>
      </c>
      <c r="Z159" s="4"/>
      <c r="AA159" s="4" t="s">
        <v>944</v>
      </c>
      <c r="AB159" s="4"/>
    </row>
    <row r="160" spans="1:28" s="71" customFormat="1" ht="89.25">
      <c r="A160" s="3" t="s">
        <v>692</v>
      </c>
      <c r="B160" s="4" t="s">
        <v>143</v>
      </c>
      <c r="C160" s="4" t="s">
        <v>144</v>
      </c>
      <c r="D160" s="4" t="s">
        <v>1382</v>
      </c>
      <c r="E160" s="10" t="s">
        <v>1383</v>
      </c>
      <c r="F160" s="10"/>
      <c r="G160" s="4" t="s">
        <v>1366</v>
      </c>
      <c r="H160" s="10"/>
      <c r="I160" s="4" t="s">
        <v>279</v>
      </c>
      <c r="J160" s="4"/>
      <c r="K160" s="4" t="s">
        <v>154</v>
      </c>
      <c r="L160" s="3">
        <v>0</v>
      </c>
      <c r="M160" s="12" t="s">
        <v>920</v>
      </c>
      <c r="N160" s="4" t="s">
        <v>146</v>
      </c>
      <c r="O160" s="3" t="s">
        <v>157</v>
      </c>
      <c r="P160" s="4" t="s">
        <v>146</v>
      </c>
      <c r="Q160" s="4" t="s">
        <v>148</v>
      </c>
      <c r="R160" s="16" t="s">
        <v>479</v>
      </c>
      <c r="S160" s="60" t="s">
        <v>159</v>
      </c>
      <c r="T160" s="12" t="s">
        <v>39</v>
      </c>
      <c r="U160" s="4" t="s">
        <v>206</v>
      </c>
      <c r="V160" s="24">
        <v>5</v>
      </c>
      <c r="W160" s="22">
        <v>600</v>
      </c>
      <c r="X160" s="62">
        <f t="shared" si="9"/>
        <v>3000</v>
      </c>
      <c r="Y160" s="62">
        <f t="shared" si="8"/>
        <v>3360.0000000000005</v>
      </c>
      <c r="Z160" s="4"/>
      <c r="AA160" s="4" t="s">
        <v>944</v>
      </c>
      <c r="AB160" s="4"/>
    </row>
    <row r="161" spans="1:28" s="71" customFormat="1" ht="89.25">
      <c r="A161" s="3" t="s">
        <v>693</v>
      </c>
      <c r="B161" s="4" t="s">
        <v>143</v>
      </c>
      <c r="C161" s="4" t="s">
        <v>144</v>
      </c>
      <c r="D161" s="4" t="s">
        <v>1384</v>
      </c>
      <c r="E161" s="10" t="s">
        <v>1385</v>
      </c>
      <c r="F161" s="10"/>
      <c r="G161" s="4" t="s">
        <v>1361</v>
      </c>
      <c r="H161" s="10"/>
      <c r="I161" s="4" t="s">
        <v>1386</v>
      </c>
      <c r="J161" s="4"/>
      <c r="K161" s="4" t="s">
        <v>154</v>
      </c>
      <c r="L161" s="3">
        <v>0</v>
      </c>
      <c r="M161" s="12" t="s">
        <v>920</v>
      </c>
      <c r="N161" s="4" t="s">
        <v>146</v>
      </c>
      <c r="O161" s="3" t="s">
        <v>157</v>
      </c>
      <c r="P161" s="4" t="s">
        <v>146</v>
      </c>
      <c r="Q161" s="4" t="s">
        <v>148</v>
      </c>
      <c r="R161" s="16" t="s">
        <v>479</v>
      </c>
      <c r="S161" s="60" t="s">
        <v>159</v>
      </c>
      <c r="T161" s="12" t="s">
        <v>181</v>
      </c>
      <c r="U161" s="4" t="s">
        <v>182</v>
      </c>
      <c r="V161" s="24">
        <v>50</v>
      </c>
      <c r="W161" s="22">
        <v>30</v>
      </c>
      <c r="X161" s="62">
        <f t="shared" si="9"/>
        <v>1500</v>
      </c>
      <c r="Y161" s="62">
        <f t="shared" si="8"/>
        <v>1680.0000000000002</v>
      </c>
      <c r="Z161" s="4"/>
      <c r="AA161" s="4" t="s">
        <v>944</v>
      </c>
      <c r="AB161" s="4"/>
    </row>
    <row r="162" spans="1:28" s="71" customFormat="1" ht="280.5">
      <c r="A162" s="3" t="s">
        <v>694</v>
      </c>
      <c r="B162" s="4" t="s">
        <v>143</v>
      </c>
      <c r="C162" s="4" t="s">
        <v>144</v>
      </c>
      <c r="D162" s="4" t="s">
        <v>1387</v>
      </c>
      <c r="E162" s="10" t="s">
        <v>1388</v>
      </c>
      <c r="F162" s="10"/>
      <c r="G162" s="4" t="s">
        <v>1389</v>
      </c>
      <c r="H162" s="10"/>
      <c r="I162" s="4" t="s">
        <v>280</v>
      </c>
      <c r="J162" s="4"/>
      <c r="K162" s="4" t="s">
        <v>154</v>
      </c>
      <c r="L162" s="3">
        <v>0</v>
      </c>
      <c r="M162" s="12" t="s">
        <v>920</v>
      </c>
      <c r="N162" s="4" t="s">
        <v>146</v>
      </c>
      <c r="O162" s="3" t="s">
        <v>157</v>
      </c>
      <c r="P162" s="4" t="s">
        <v>146</v>
      </c>
      <c r="Q162" s="4" t="s">
        <v>148</v>
      </c>
      <c r="R162" s="16" t="s">
        <v>479</v>
      </c>
      <c r="S162" s="60" t="s">
        <v>159</v>
      </c>
      <c r="T162" s="12" t="s">
        <v>181</v>
      </c>
      <c r="U162" s="4" t="s">
        <v>182</v>
      </c>
      <c r="V162" s="24">
        <v>3</v>
      </c>
      <c r="W162" s="22">
        <v>1000</v>
      </c>
      <c r="X162" s="62">
        <f t="shared" si="9"/>
        <v>3000</v>
      </c>
      <c r="Y162" s="62">
        <f t="shared" si="8"/>
        <v>3360.0000000000005</v>
      </c>
      <c r="Z162" s="4"/>
      <c r="AA162" s="4" t="s">
        <v>944</v>
      </c>
      <c r="AB162" s="4"/>
    </row>
    <row r="163" spans="1:28" s="71" customFormat="1" ht="89.25">
      <c r="A163" s="3" t="s">
        <v>695</v>
      </c>
      <c r="B163" s="4" t="s">
        <v>143</v>
      </c>
      <c r="C163" s="4" t="s">
        <v>144</v>
      </c>
      <c r="D163" s="4" t="s">
        <v>1390</v>
      </c>
      <c r="E163" s="10" t="s">
        <v>347</v>
      </c>
      <c r="F163" s="10"/>
      <c r="G163" s="4" t="s">
        <v>1391</v>
      </c>
      <c r="H163" s="4"/>
      <c r="I163" s="4" t="s">
        <v>348</v>
      </c>
      <c r="J163" s="4"/>
      <c r="K163" s="4" t="s">
        <v>154</v>
      </c>
      <c r="L163" s="4">
        <v>0</v>
      </c>
      <c r="M163" s="12" t="s">
        <v>920</v>
      </c>
      <c r="N163" s="4" t="s">
        <v>146</v>
      </c>
      <c r="O163" s="4" t="s">
        <v>157</v>
      </c>
      <c r="P163" s="4" t="s">
        <v>146</v>
      </c>
      <c r="Q163" s="4" t="s">
        <v>148</v>
      </c>
      <c r="R163" s="16" t="s">
        <v>479</v>
      </c>
      <c r="S163" s="60" t="s">
        <v>159</v>
      </c>
      <c r="T163" s="12" t="s">
        <v>39</v>
      </c>
      <c r="U163" s="4" t="s">
        <v>206</v>
      </c>
      <c r="V163" s="22">
        <v>2</v>
      </c>
      <c r="W163" s="22">
        <v>1500</v>
      </c>
      <c r="X163" s="62">
        <f t="shared" si="9"/>
        <v>3000</v>
      </c>
      <c r="Y163" s="62">
        <f t="shared" si="8"/>
        <v>3360.0000000000005</v>
      </c>
      <c r="Z163" s="4"/>
      <c r="AA163" s="4" t="s">
        <v>944</v>
      </c>
      <c r="AB163" s="4"/>
    </row>
    <row r="164" spans="1:28" s="71" customFormat="1" ht="89.25">
      <c r="A164" s="3" t="s">
        <v>696</v>
      </c>
      <c r="B164" s="4" t="s">
        <v>143</v>
      </c>
      <c r="C164" s="4" t="s">
        <v>144</v>
      </c>
      <c r="D164" s="4" t="s">
        <v>1392</v>
      </c>
      <c r="E164" s="10" t="s">
        <v>1394</v>
      </c>
      <c r="F164" s="10"/>
      <c r="G164" s="4" t="s">
        <v>1393</v>
      </c>
      <c r="H164" s="4"/>
      <c r="I164" s="4"/>
      <c r="J164" s="4"/>
      <c r="K164" s="4" t="s">
        <v>154</v>
      </c>
      <c r="L164" s="11">
        <v>0</v>
      </c>
      <c r="M164" s="12" t="s">
        <v>920</v>
      </c>
      <c r="N164" s="4" t="s">
        <v>146</v>
      </c>
      <c r="O164" s="4" t="s">
        <v>157</v>
      </c>
      <c r="P164" s="4" t="s">
        <v>146</v>
      </c>
      <c r="Q164" s="4" t="s">
        <v>148</v>
      </c>
      <c r="R164" s="16" t="s">
        <v>479</v>
      </c>
      <c r="S164" s="60" t="s">
        <v>159</v>
      </c>
      <c r="T164" s="12" t="s">
        <v>37</v>
      </c>
      <c r="U164" s="4" t="s">
        <v>156</v>
      </c>
      <c r="V164" s="22">
        <v>15</v>
      </c>
      <c r="W164" s="22">
        <v>1000</v>
      </c>
      <c r="X164" s="62">
        <f t="shared" si="9"/>
        <v>15000</v>
      </c>
      <c r="Y164" s="62">
        <f t="shared" si="8"/>
        <v>16800</v>
      </c>
      <c r="Z164" s="4"/>
      <c r="AA164" s="4" t="s">
        <v>944</v>
      </c>
      <c r="AB164" s="4"/>
    </row>
    <row r="165" spans="1:28" s="71" customFormat="1" ht="89.25">
      <c r="A165" s="3" t="s">
        <v>697</v>
      </c>
      <c r="B165" s="4" t="s">
        <v>143</v>
      </c>
      <c r="C165" s="4" t="s">
        <v>144</v>
      </c>
      <c r="D165" s="4" t="s">
        <v>1395</v>
      </c>
      <c r="E165" s="10" t="s">
        <v>1396</v>
      </c>
      <c r="F165" s="10"/>
      <c r="G165" s="4" t="s">
        <v>1361</v>
      </c>
      <c r="H165" s="65"/>
      <c r="I165" s="4"/>
      <c r="J165" s="4"/>
      <c r="K165" s="4" t="s">
        <v>154</v>
      </c>
      <c r="L165" s="11">
        <v>0</v>
      </c>
      <c r="M165" s="12" t="s">
        <v>920</v>
      </c>
      <c r="N165" s="4" t="s">
        <v>146</v>
      </c>
      <c r="O165" s="4" t="s">
        <v>157</v>
      </c>
      <c r="P165" s="4" t="s">
        <v>146</v>
      </c>
      <c r="Q165" s="4" t="s">
        <v>148</v>
      </c>
      <c r="R165" s="16" t="s">
        <v>479</v>
      </c>
      <c r="S165" s="60" t="s">
        <v>159</v>
      </c>
      <c r="T165" s="12" t="s">
        <v>181</v>
      </c>
      <c r="U165" s="4" t="s">
        <v>182</v>
      </c>
      <c r="V165" s="22">
        <v>50</v>
      </c>
      <c r="W165" s="22">
        <v>40</v>
      </c>
      <c r="X165" s="62">
        <f t="shared" si="9"/>
        <v>2000</v>
      </c>
      <c r="Y165" s="62">
        <f t="shared" si="8"/>
        <v>2240</v>
      </c>
      <c r="Z165" s="4"/>
      <c r="AA165" s="4" t="s">
        <v>944</v>
      </c>
      <c r="AB165" s="4"/>
    </row>
    <row r="166" spans="1:28" s="71" customFormat="1" ht="89.25">
      <c r="A166" s="3" t="s">
        <v>698</v>
      </c>
      <c r="B166" s="4" t="s">
        <v>143</v>
      </c>
      <c r="C166" s="4" t="s">
        <v>144</v>
      </c>
      <c r="D166" s="4" t="s">
        <v>1397</v>
      </c>
      <c r="E166" s="10" t="s">
        <v>1398</v>
      </c>
      <c r="F166" s="10"/>
      <c r="G166" s="4" t="s">
        <v>1399</v>
      </c>
      <c r="H166" s="3"/>
      <c r="I166" s="3" t="s">
        <v>290</v>
      </c>
      <c r="J166" s="4"/>
      <c r="K166" s="4" t="s">
        <v>154</v>
      </c>
      <c r="L166" s="11">
        <v>0</v>
      </c>
      <c r="M166" s="12" t="s">
        <v>920</v>
      </c>
      <c r="N166" s="4" t="s">
        <v>146</v>
      </c>
      <c r="O166" s="4" t="s">
        <v>157</v>
      </c>
      <c r="P166" s="4" t="s">
        <v>146</v>
      </c>
      <c r="Q166" s="4" t="s">
        <v>148</v>
      </c>
      <c r="R166" s="16" t="s">
        <v>479</v>
      </c>
      <c r="S166" s="60" t="s">
        <v>159</v>
      </c>
      <c r="T166" s="12" t="s">
        <v>181</v>
      </c>
      <c r="U166" s="4" t="s">
        <v>182</v>
      </c>
      <c r="V166" s="22">
        <v>1</v>
      </c>
      <c r="W166" s="22">
        <v>4000</v>
      </c>
      <c r="X166" s="62">
        <f t="shared" si="9"/>
        <v>4000</v>
      </c>
      <c r="Y166" s="62">
        <f t="shared" si="8"/>
        <v>4480</v>
      </c>
      <c r="Z166" s="4"/>
      <c r="AA166" s="4" t="s">
        <v>944</v>
      </c>
      <c r="AB166" s="4"/>
    </row>
    <row r="167" spans="1:28" s="71" customFormat="1" ht="89.25">
      <c r="A167" s="3" t="s">
        <v>699</v>
      </c>
      <c r="B167" s="4" t="s">
        <v>143</v>
      </c>
      <c r="C167" s="4" t="s">
        <v>144</v>
      </c>
      <c r="D167" s="4" t="s">
        <v>1644</v>
      </c>
      <c r="E167" s="10" t="s">
        <v>1645</v>
      </c>
      <c r="F167" s="10"/>
      <c r="G167" s="4" t="s">
        <v>1646</v>
      </c>
      <c r="H167" s="3"/>
      <c r="I167" s="3"/>
      <c r="J167" s="4"/>
      <c r="K167" s="4" t="s">
        <v>154</v>
      </c>
      <c r="L167" s="11">
        <v>0</v>
      </c>
      <c r="M167" s="12" t="s">
        <v>920</v>
      </c>
      <c r="N167" s="4" t="s">
        <v>146</v>
      </c>
      <c r="O167" s="4" t="s">
        <v>157</v>
      </c>
      <c r="P167" s="4" t="s">
        <v>146</v>
      </c>
      <c r="Q167" s="4" t="s">
        <v>148</v>
      </c>
      <c r="R167" s="16" t="s">
        <v>479</v>
      </c>
      <c r="S167" s="60" t="s">
        <v>159</v>
      </c>
      <c r="T167" s="12">
        <v>870</v>
      </c>
      <c r="U167" s="4" t="s">
        <v>156</v>
      </c>
      <c r="V167" s="22" t="s">
        <v>349</v>
      </c>
      <c r="W167" s="22">
        <v>8</v>
      </c>
      <c r="X167" s="62">
        <f t="shared" si="9"/>
        <v>4000</v>
      </c>
      <c r="Y167" s="62">
        <f t="shared" si="8"/>
        <v>4480</v>
      </c>
      <c r="Z167" s="4"/>
      <c r="AA167" s="4" t="s">
        <v>944</v>
      </c>
      <c r="AB167" s="4"/>
    </row>
    <row r="168" spans="1:28" s="71" customFormat="1" ht="89.25">
      <c r="A168" s="3" t="s">
        <v>700</v>
      </c>
      <c r="B168" s="4" t="s">
        <v>143</v>
      </c>
      <c r="C168" s="4" t="s">
        <v>144</v>
      </c>
      <c r="D168" s="4" t="s">
        <v>1400</v>
      </c>
      <c r="E168" s="10" t="s">
        <v>1401</v>
      </c>
      <c r="F168" s="10"/>
      <c r="G168" s="10" t="s">
        <v>1361</v>
      </c>
      <c r="H168" s="4"/>
      <c r="I168" s="4"/>
      <c r="J168" s="4"/>
      <c r="K168" s="4" t="s">
        <v>154</v>
      </c>
      <c r="L168" s="11">
        <v>0</v>
      </c>
      <c r="M168" s="12" t="s">
        <v>920</v>
      </c>
      <c r="N168" s="4" t="s">
        <v>146</v>
      </c>
      <c r="O168" s="4" t="s">
        <v>157</v>
      </c>
      <c r="P168" s="4" t="s">
        <v>146</v>
      </c>
      <c r="Q168" s="4" t="s">
        <v>148</v>
      </c>
      <c r="R168" s="16" t="s">
        <v>479</v>
      </c>
      <c r="S168" s="60" t="s">
        <v>159</v>
      </c>
      <c r="T168" s="12" t="s">
        <v>181</v>
      </c>
      <c r="U168" s="4" t="s">
        <v>174</v>
      </c>
      <c r="V168" s="22">
        <v>50</v>
      </c>
      <c r="W168" s="22">
        <v>60</v>
      </c>
      <c r="X168" s="62">
        <f t="shared" si="9"/>
        <v>3000</v>
      </c>
      <c r="Y168" s="62">
        <f t="shared" si="8"/>
        <v>3360.0000000000005</v>
      </c>
      <c r="Z168" s="4"/>
      <c r="AA168" s="4" t="s">
        <v>944</v>
      </c>
      <c r="AB168" s="4"/>
    </row>
    <row r="169" spans="1:28" s="71" customFormat="1" ht="89.25">
      <c r="A169" s="3" t="s">
        <v>701</v>
      </c>
      <c r="B169" s="4" t="s">
        <v>143</v>
      </c>
      <c r="C169" s="4" t="s">
        <v>144</v>
      </c>
      <c r="D169" s="4" t="s">
        <v>1402</v>
      </c>
      <c r="E169" s="10" t="s">
        <v>1403</v>
      </c>
      <c r="F169" s="10"/>
      <c r="G169" s="10" t="s">
        <v>1355</v>
      </c>
      <c r="H169" s="4"/>
      <c r="I169" s="4" t="s">
        <v>281</v>
      </c>
      <c r="J169" s="4"/>
      <c r="K169" s="4" t="s">
        <v>154</v>
      </c>
      <c r="L169" s="11">
        <v>0</v>
      </c>
      <c r="M169" s="12" t="s">
        <v>920</v>
      </c>
      <c r="N169" s="4" t="s">
        <v>146</v>
      </c>
      <c r="O169" s="4" t="s">
        <v>157</v>
      </c>
      <c r="P169" s="4" t="s">
        <v>146</v>
      </c>
      <c r="Q169" s="4" t="s">
        <v>148</v>
      </c>
      <c r="R169" s="16" t="s">
        <v>479</v>
      </c>
      <c r="S169" s="60" t="s">
        <v>159</v>
      </c>
      <c r="T169" s="4">
        <v>778</v>
      </c>
      <c r="U169" s="4" t="s">
        <v>182</v>
      </c>
      <c r="V169" s="22">
        <v>10</v>
      </c>
      <c r="W169" s="22">
        <v>150</v>
      </c>
      <c r="X169" s="62">
        <f t="shared" si="9"/>
        <v>1500</v>
      </c>
      <c r="Y169" s="62">
        <f t="shared" si="8"/>
        <v>1680.0000000000002</v>
      </c>
      <c r="Z169" s="4"/>
      <c r="AA169" s="4" t="s">
        <v>944</v>
      </c>
      <c r="AB169" s="4"/>
    </row>
    <row r="170" spans="1:28" s="71" customFormat="1" ht="89.25">
      <c r="A170" s="3" t="s">
        <v>702</v>
      </c>
      <c r="B170" s="4" t="s">
        <v>143</v>
      </c>
      <c r="C170" s="4" t="s">
        <v>144</v>
      </c>
      <c r="D170" s="4" t="s">
        <v>1404</v>
      </c>
      <c r="E170" s="10" t="s">
        <v>1405</v>
      </c>
      <c r="F170" s="10"/>
      <c r="G170" s="10" t="s">
        <v>1361</v>
      </c>
      <c r="H170" s="4"/>
      <c r="I170" s="4" t="s">
        <v>289</v>
      </c>
      <c r="J170" s="4"/>
      <c r="K170" s="4" t="s">
        <v>154</v>
      </c>
      <c r="L170" s="11">
        <v>0</v>
      </c>
      <c r="M170" s="12" t="s">
        <v>920</v>
      </c>
      <c r="N170" s="4" t="s">
        <v>146</v>
      </c>
      <c r="O170" s="4" t="s">
        <v>157</v>
      </c>
      <c r="P170" s="4" t="s">
        <v>146</v>
      </c>
      <c r="Q170" s="4" t="s">
        <v>148</v>
      </c>
      <c r="R170" s="16" t="s">
        <v>479</v>
      </c>
      <c r="S170" s="60" t="s">
        <v>159</v>
      </c>
      <c r="T170" s="4">
        <v>778</v>
      </c>
      <c r="U170" s="4" t="s">
        <v>182</v>
      </c>
      <c r="V170" s="22" t="s">
        <v>252</v>
      </c>
      <c r="W170" s="22">
        <v>70</v>
      </c>
      <c r="X170" s="62">
        <f t="shared" si="9"/>
        <v>3500</v>
      </c>
      <c r="Y170" s="62">
        <f t="shared" si="8"/>
        <v>3920.0000000000005</v>
      </c>
      <c r="Z170" s="4"/>
      <c r="AA170" s="4" t="s">
        <v>944</v>
      </c>
      <c r="AB170" s="4"/>
    </row>
    <row r="171" spans="1:28" s="71" customFormat="1" ht="89.25">
      <c r="A171" s="3" t="s">
        <v>703</v>
      </c>
      <c r="B171" s="4" t="s">
        <v>143</v>
      </c>
      <c r="C171" s="4" t="s">
        <v>144</v>
      </c>
      <c r="D171" s="4" t="s">
        <v>1407</v>
      </c>
      <c r="E171" s="10" t="s">
        <v>1357</v>
      </c>
      <c r="F171" s="10"/>
      <c r="G171" s="10" t="s">
        <v>1406</v>
      </c>
      <c r="H171" s="4"/>
      <c r="I171" s="4" t="s">
        <v>350</v>
      </c>
      <c r="J171" s="4"/>
      <c r="K171" s="4" t="s">
        <v>154</v>
      </c>
      <c r="L171" s="11">
        <v>0</v>
      </c>
      <c r="M171" s="12" t="s">
        <v>920</v>
      </c>
      <c r="N171" s="4" t="s">
        <v>146</v>
      </c>
      <c r="O171" s="4" t="s">
        <v>157</v>
      </c>
      <c r="P171" s="4" t="s">
        <v>146</v>
      </c>
      <c r="Q171" s="4" t="s">
        <v>148</v>
      </c>
      <c r="R171" s="16" t="s">
        <v>479</v>
      </c>
      <c r="S171" s="60" t="s">
        <v>159</v>
      </c>
      <c r="T171" s="4">
        <v>872</v>
      </c>
      <c r="U171" s="4" t="s">
        <v>156</v>
      </c>
      <c r="V171" s="22">
        <v>100</v>
      </c>
      <c r="W171" s="22">
        <v>120</v>
      </c>
      <c r="X171" s="62">
        <f t="shared" si="9"/>
        <v>12000</v>
      </c>
      <c r="Y171" s="62">
        <f t="shared" si="8"/>
        <v>13440.000000000002</v>
      </c>
      <c r="Z171" s="4"/>
      <c r="AA171" s="4" t="s">
        <v>944</v>
      </c>
      <c r="AB171" s="4"/>
    </row>
    <row r="172" spans="1:28" s="71" customFormat="1" ht="89.25">
      <c r="A172" s="3" t="s">
        <v>704</v>
      </c>
      <c r="B172" s="4" t="s">
        <v>143</v>
      </c>
      <c r="C172" s="4" t="s">
        <v>144</v>
      </c>
      <c r="D172" s="4" t="s">
        <v>1408</v>
      </c>
      <c r="E172" s="10" t="s">
        <v>1409</v>
      </c>
      <c r="F172" s="10"/>
      <c r="G172" s="10" t="s">
        <v>1410</v>
      </c>
      <c r="H172" s="4"/>
      <c r="I172" s="4"/>
      <c r="J172" s="4"/>
      <c r="K172" s="4" t="s">
        <v>154</v>
      </c>
      <c r="L172" s="11">
        <v>0</v>
      </c>
      <c r="M172" s="12" t="s">
        <v>920</v>
      </c>
      <c r="N172" s="4" t="s">
        <v>146</v>
      </c>
      <c r="O172" s="4" t="s">
        <v>157</v>
      </c>
      <c r="P172" s="4" t="s">
        <v>146</v>
      </c>
      <c r="Q172" s="4" t="s">
        <v>148</v>
      </c>
      <c r="R172" s="16" t="s">
        <v>479</v>
      </c>
      <c r="S172" s="60" t="s">
        <v>159</v>
      </c>
      <c r="T172" s="4">
        <v>778</v>
      </c>
      <c r="U172" s="4" t="s">
        <v>182</v>
      </c>
      <c r="V172" s="22" t="s">
        <v>282</v>
      </c>
      <c r="W172" s="22">
        <v>900</v>
      </c>
      <c r="X172" s="62">
        <f t="shared" si="9"/>
        <v>2700</v>
      </c>
      <c r="Y172" s="62">
        <f t="shared" si="8"/>
        <v>3024.0000000000005</v>
      </c>
      <c r="Z172" s="4"/>
      <c r="AA172" s="4" t="s">
        <v>944</v>
      </c>
      <c r="AB172" s="4"/>
    </row>
    <row r="173" spans="1:28" s="71" customFormat="1" ht="89.25">
      <c r="A173" s="3" t="s">
        <v>705</v>
      </c>
      <c r="B173" s="4" t="s">
        <v>143</v>
      </c>
      <c r="C173" s="4" t="s">
        <v>144</v>
      </c>
      <c r="D173" s="4" t="s">
        <v>1411</v>
      </c>
      <c r="E173" s="10" t="s">
        <v>1412</v>
      </c>
      <c r="F173" s="10"/>
      <c r="G173" s="10" t="s">
        <v>1366</v>
      </c>
      <c r="H173" s="4"/>
      <c r="I173" s="4"/>
      <c r="J173" s="4"/>
      <c r="K173" s="4" t="s">
        <v>154</v>
      </c>
      <c r="L173" s="11">
        <v>0</v>
      </c>
      <c r="M173" s="12" t="s">
        <v>920</v>
      </c>
      <c r="N173" s="4" t="s">
        <v>146</v>
      </c>
      <c r="O173" s="4" t="s">
        <v>157</v>
      </c>
      <c r="P173" s="4" t="s">
        <v>146</v>
      </c>
      <c r="Q173" s="4" t="s">
        <v>148</v>
      </c>
      <c r="R173" s="16" t="s">
        <v>479</v>
      </c>
      <c r="S173" s="60" t="s">
        <v>159</v>
      </c>
      <c r="T173" s="4">
        <v>872</v>
      </c>
      <c r="U173" s="4" t="s">
        <v>984</v>
      </c>
      <c r="V173" s="22" t="s">
        <v>252</v>
      </c>
      <c r="W173" s="22">
        <v>50</v>
      </c>
      <c r="X173" s="62">
        <f t="shared" si="9"/>
        <v>2500</v>
      </c>
      <c r="Y173" s="62">
        <f t="shared" si="8"/>
        <v>2800.0000000000005</v>
      </c>
      <c r="Z173" s="4"/>
      <c r="AA173" s="4" t="s">
        <v>944</v>
      </c>
      <c r="AB173" s="4"/>
    </row>
    <row r="174" spans="1:28" s="71" customFormat="1" ht="89.25">
      <c r="A174" s="3" t="s">
        <v>706</v>
      </c>
      <c r="B174" s="4" t="s">
        <v>143</v>
      </c>
      <c r="C174" s="4" t="s">
        <v>144</v>
      </c>
      <c r="D174" s="4" t="s">
        <v>1413</v>
      </c>
      <c r="E174" s="10" t="s">
        <v>1414</v>
      </c>
      <c r="F174" s="10"/>
      <c r="G174" s="10" t="s">
        <v>1361</v>
      </c>
      <c r="H174" s="4"/>
      <c r="I174" s="4"/>
      <c r="J174" s="4"/>
      <c r="K174" s="4" t="s">
        <v>154</v>
      </c>
      <c r="L174" s="11">
        <v>0</v>
      </c>
      <c r="M174" s="12" t="s">
        <v>920</v>
      </c>
      <c r="N174" s="4" t="s">
        <v>146</v>
      </c>
      <c r="O174" s="4" t="s">
        <v>157</v>
      </c>
      <c r="P174" s="4" t="s">
        <v>146</v>
      </c>
      <c r="Q174" s="4" t="s">
        <v>148</v>
      </c>
      <c r="R174" s="16" t="s">
        <v>479</v>
      </c>
      <c r="S174" s="60" t="s">
        <v>159</v>
      </c>
      <c r="T174" s="4">
        <v>778</v>
      </c>
      <c r="U174" s="4" t="s">
        <v>182</v>
      </c>
      <c r="V174" s="22" t="s">
        <v>282</v>
      </c>
      <c r="W174" s="22">
        <v>1000</v>
      </c>
      <c r="X174" s="62">
        <f t="shared" si="9"/>
        <v>3000</v>
      </c>
      <c r="Y174" s="62">
        <f t="shared" si="8"/>
        <v>3360.0000000000005</v>
      </c>
      <c r="Z174" s="4"/>
      <c r="AA174" s="4" t="s">
        <v>944</v>
      </c>
      <c r="AB174" s="4"/>
    </row>
    <row r="175" spans="1:28" s="71" customFormat="1" ht="89.25">
      <c r="A175" s="3" t="s">
        <v>707</v>
      </c>
      <c r="B175" s="4" t="s">
        <v>143</v>
      </c>
      <c r="C175" s="4" t="s">
        <v>144</v>
      </c>
      <c r="D175" s="4" t="s">
        <v>1415</v>
      </c>
      <c r="E175" s="10" t="s">
        <v>283</v>
      </c>
      <c r="F175" s="10"/>
      <c r="G175" s="10" t="s">
        <v>1416</v>
      </c>
      <c r="H175" s="4"/>
      <c r="I175" s="4"/>
      <c r="J175" s="4"/>
      <c r="K175" s="4" t="s">
        <v>154</v>
      </c>
      <c r="L175" s="11">
        <v>0</v>
      </c>
      <c r="M175" s="12" t="s">
        <v>920</v>
      </c>
      <c r="N175" s="4" t="s">
        <v>146</v>
      </c>
      <c r="O175" s="4" t="s">
        <v>157</v>
      </c>
      <c r="P175" s="4" t="s">
        <v>146</v>
      </c>
      <c r="Q175" s="4" t="s">
        <v>148</v>
      </c>
      <c r="R175" s="16" t="s">
        <v>479</v>
      </c>
      <c r="S175" s="60" t="s">
        <v>159</v>
      </c>
      <c r="T175" s="12">
        <v>796</v>
      </c>
      <c r="U175" s="4" t="s">
        <v>156</v>
      </c>
      <c r="V175" s="22" t="s">
        <v>284</v>
      </c>
      <c r="W175" s="22">
        <v>2800</v>
      </c>
      <c r="X175" s="62">
        <f t="shared" si="9"/>
        <v>28000</v>
      </c>
      <c r="Y175" s="62">
        <f t="shared" si="8"/>
        <v>31360.000000000004</v>
      </c>
      <c r="Z175" s="4"/>
      <c r="AA175" s="4" t="s">
        <v>944</v>
      </c>
      <c r="AB175" s="4"/>
    </row>
    <row r="176" spans="1:28" s="71" customFormat="1" ht="89.25">
      <c r="A176" s="3" t="s">
        <v>708</v>
      </c>
      <c r="B176" s="4" t="s">
        <v>143</v>
      </c>
      <c r="C176" s="4" t="s">
        <v>144</v>
      </c>
      <c r="D176" s="4" t="s">
        <v>1417</v>
      </c>
      <c r="E176" s="10" t="s">
        <v>285</v>
      </c>
      <c r="F176" s="10"/>
      <c r="G176" s="10" t="s">
        <v>1361</v>
      </c>
      <c r="H176" s="4"/>
      <c r="I176" s="4"/>
      <c r="J176" s="4"/>
      <c r="K176" s="4" t="s">
        <v>154</v>
      </c>
      <c r="L176" s="11">
        <v>0</v>
      </c>
      <c r="M176" s="12" t="s">
        <v>920</v>
      </c>
      <c r="N176" s="4" t="s">
        <v>146</v>
      </c>
      <c r="O176" s="4" t="s">
        <v>157</v>
      </c>
      <c r="P176" s="4" t="s">
        <v>146</v>
      </c>
      <c r="Q176" s="4" t="s">
        <v>148</v>
      </c>
      <c r="R176" s="16" t="s">
        <v>479</v>
      </c>
      <c r="S176" s="60" t="s">
        <v>159</v>
      </c>
      <c r="T176" s="4">
        <v>778</v>
      </c>
      <c r="U176" s="4" t="s">
        <v>182</v>
      </c>
      <c r="V176" s="22">
        <v>10</v>
      </c>
      <c r="W176" s="22">
        <v>130</v>
      </c>
      <c r="X176" s="62">
        <f t="shared" si="9"/>
        <v>1300</v>
      </c>
      <c r="Y176" s="62">
        <f t="shared" si="8"/>
        <v>1456.0000000000002</v>
      </c>
      <c r="Z176" s="4"/>
      <c r="AA176" s="4" t="s">
        <v>944</v>
      </c>
      <c r="AB176" s="4"/>
    </row>
    <row r="177" spans="1:28" s="71" customFormat="1" ht="89.25">
      <c r="A177" s="3" t="s">
        <v>709</v>
      </c>
      <c r="B177" s="4" t="s">
        <v>143</v>
      </c>
      <c r="C177" s="4" t="s">
        <v>144</v>
      </c>
      <c r="D177" s="4" t="s">
        <v>1418</v>
      </c>
      <c r="E177" s="10" t="s">
        <v>1419</v>
      </c>
      <c r="F177" s="10"/>
      <c r="G177" s="10" t="s">
        <v>1361</v>
      </c>
      <c r="H177" s="4"/>
      <c r="I177" s="4" t="s">
        <v>286</v>
      </c>
      <c r="J177" s="4"/>
      <c r="K177" s="4" t="s">
        <v>154</v>
      </c>
      <c r="L177" s="11">
        <v>0</v>
      </c>
      <c r="M177" s="12" t="s">
        <v>920</v>
      </c>
      <c r="N177" s="4" t="s">
        <v>146</v>
      </c>
      <c r="O177" s="4" t="s">
        <v>157</v>
      </c>
      <c r="P177" s="4" t="s">
        <v>146</v>
      </c>
      <c r="Q177" s="4" t="s">
        <v>148</v>
      </c>
      <c r="R177" s="16" t="s">
        <v>479</v>
      </c>
      <c r="S177" s="60" t="s">
        <v>159</v>
      </c>
      <c r="T177" s="4">
        <v>778</v>
      </c>
      <c r="U177" s="4" t="s">
        <v>182</v>
      </c>
      <c r="V177" s="22">
        <v>2</v>
      </c>
      <c r="W177" s="22">
        <v>250</v>
      </c>
      <c r="X177" s="62">
        <f t="shared" si="9"/>
        <v>500</v>
      </c>
      <c r="Y177" s="62">
        <f t="shared" si="8"/>
        <v>560</v>
      </c>
      <c r="Z177" s="4"/>
      <c r="AA177" s="4" t="s">
        <v>944</v>
      </c>
      <c r="AB177" s="4"/>
    </row>
    <row r="178" spans="1:28" s="71" customFormat="1" ht="102">
      <c r="A178" s="3" t="s">
        <v>710</v>
      </c>
      <c r="B178" s="4" t="s">
        <v>143</v>
      </c>
      <c r="C178" s="4" t="s">
        <v>144</v>
      </c>
      <c r="D178" s="4" t="s">
        <v>1420</v>
      </c>
      <c r="E178" s="10" t="s">
        <v>1421</v>
      </c>
      <c r="F178" s="10"/>
      <c r="G178" s="10" t="s">
        <v>1355</v>
      </c>
      <c r="H178" s="4"/>
      <c r="I178" s="4" t="s">
        <v>351</v>
      </c>
      <c r="J178" s="4"/>
      <c r="K178" s="4" t="s">
        <v>154</v>
      </c>
      <c r="L178" s="11">
        <v>0</v>
      </c>
      <c r="M178" s="12" t="s">
        <v>920</v>
      </c>
      <c r="N178" s="4" t="s">
        <v>146</v>
      </c>
      <c r="O178" s="4" t="s">
        <v>157</v>
      </c>
      <c r="P178" s="4" t="s">
        <v>146</v>
      </c>
      <c r="Q178" s="4" t="s">
        <v>148</v>
      </c>
      <c r="R178" s="16" t="s">
        <v>479</v>
      </c>
      <c r="S178" s="60" t="s">
        <v>159</v>
      </c>
      <c r="T178" s="4">
        <v>778</v>
      </c>
      <c r="U178" s="4" t="s">
        <v>182</v>
      </c>
      <c r="V178" s="22">
        <v>2</v>
      </c>
      <c r="W178" s="22">
        <v>400</v>
      </c>
      <c r="X178" s="62">
        <f t="shared" si="9"/>
        <v>800</v>
      </c>
      <c r="Y178" s="62">
        <f t="shared" si="8"/>
        <v>896.0000000000001</v>
      </c>
      <c r="Z178" s="4"/>
      <c r="AA178" s="4" t="s">
        <v>944</v>
      </c>
      <c r="AB178" s="4"/>
    </row>
    <row r="179" spans="1:28" s="71" customFormat="1" ht="89.25">
      <c r="A179" s="3" t="s">
        <v>711</v>
      </c>
      <c r="B179" s="4" t="s">
        <v>143</v>
      </c>
      <c r="C179" s="4" t="s">
        <v>144</v>
      </c>
      <c r="D179" s="4" t="s">
        <v>1422</v>
      </c>
      <c r="E179" s="10" t="s">
        <v>1423</v>
      </c>
      <c r="F179" s="10"/>
      <c r="G179" s="10" t="s">
        <v>1366</v>
      </c>
      <c r="H179" s="4"/>
      <c r="I179" s="4" t="s">
        <v>287</v>
      </c>
      <c r="J179" s="4"/>
      <c r="K179" s="4" t="s">
        <v>154</v>
      </c>
      <c r="L179" s="11">
        <v>0</v>
      </c>
      <c r="M179" s="12" t="s">
        <v>920</v>
      </c>
      <c r="N179" s="4" t="s">
        <v>146</v>
      </c>
      <c r="O179" s="4" t="s">
        <v>157</v>
      </c>
      <c r="P179" s="4" t="s">
        <v>146</v>
      </c>
      <c r="Q179" s="4" t="s">
        <v>148</v>
      </c>
      <c r="R179" s="16" t="s">
        <v>479</v>
      </c>
      <c r="S179" s="60" t="s">
        <v>159</v>
      </c>
      <c r="T179" s="4">
        <v>778</v>
      </c>
      <c r="U179" s="4" t="s">
        <v>182</v>
      </c>
      <c r="V179" s="22">
        <v>2</v>
      </c>
      <c r="W179" s="22">
        <v>600</v>
      </c>
      <c r="X179" s="62">
        <f t="shared" si="9"/>
        <v>1200</v>
      </c>
      <c r="Y179" s="62">
        <f t="shared" si="8"/>
        <v>1344.0000000000002</v>
      </c>
      <c r="Z179" s="4"/>
      <c r="AA179" s="4" t="s">
        <v>944</v>
      </c>
      <c r="AB179" s="4"/>
    </row>
    <row r="180" spans="1:28" s="71" customFormat="1" ht="89.25">
      <c r="A180" s="3" t="s">
        <v>712</v>
      </c>
      <c r="B180" s="4" t="s">
        <v>143</v>
      </c>
      <c r="C180" s="4" t="s">
        <v>144</v>
      </c>
      <c r="D180" s="4" t="s">
        <v>1424</v>
      </c>
      <c r="E180" s="10" t="s">
        <v>15</v>
      </c>
      <c r="F180" s="10"/>
      <c r="G180" s="10" t="s">
        <v>1425</v>
      </c>
      <c r="H180" s="4"/>
      <c r="I180" s="4"/>
      <c r="J180" s="4"/>
      <c r="K180" s="4" t="s">
        <v>154</v>
      </c>
      <c r="L180" s="11">
        <v>0</v>
      </c>
      <c r="M180" s="12" t="s">
        <v>920</v>
      </c>
      <c r="N180" s="4" t="s">
        <v>146</v>
      </c>
      <c r="O180" s="4" t="s">
        <v>157</v>
      </c>
      <c r="P180" s="4" t="s">
        <v>146</v>
      </c>
      <c r="Q180" s="4" t="s">
        <v>148</v>
      </c>
      <c r="R180" s="16" t="s">
        <v>479</v>
      </c>
      <c r="S180" s="60" t="s">
        <v>159</v>
      </c>
      <c r="T180" s="4">
        <v>715</v>
      </c>
      <c r="U180" s="4" t="s">
        <v>291</v>
      </c>
      <c r="V180" s="22">
        <v>50</v>
      </c>
      <c r="W180" s="22">
        <v>50</v>
      </c>
      <c r="X180" s="62">
        <f t="shared" si="9"/>
        <v>2500</v>
      </c>
      <c r="Y180" s="62">
        <f t="shared" si="8"/>
        <v>2800.0000000000005</v>
      </c>
      <c r="Z180" s="4"/>
      <c r="AA180" s="4" t="s">
        <v>944</v>
      </c>
      <c r="AB180" s="4"/>
    </row>
    <row r="181" spans="1:28" s="71" customFormat="1" ht="89.25">
      <c r="A181" s="3" t="s">
        <v>713</v>
      </c>
      <c r="B181" s="4" t="s">
        <v>143</v>
      </c>
      <c r="C181" s="4" t="s">
        <v>144</v>
      </c>
      <c r="D181" s="66" t="s">
        <v>1426</v>
      </c>
      <c r="E181" s="4" t="s">
        <v>15</v>
      </c>
      <c r="F181" s="4"/>
      <c r="G181" s="4" t="s">
        <v>1427</v>
      </c>
      <c r="H181" s="4"/>
      <c r="I181" s="11"/>
      <c r="J181" s="12"/>
      <c r="K181" s="4" t="s">
        <v>154</v>
      </c>
      <c r="L181" s="4">
        <v>0</v>
      </c>
      <c r="M181" s="12" t="s">
        <v>920</v>
      </c>
      <c r="N181" s="4" t="s">
        <v>146</v>
      </c>
      <c r="O181" s="16" t="s">
        <v>157</v>
      </c>
      <c r="P181" s="4" t="s">
        <v>146</v>
      </c>
      <c r="Q181" s="4" t="s">
        <v>148</v>
      </c>
      <c r="R181" s="16" t="s">
        <v>479</v>
      </c>
      <c r="S181" s="60" t="s">
        <v>159</v>
      </c>
      <c r="T181" s="12">
        <v>778</v>
      </c>
      <c r="U181" s="11" t="s">
        <v>174</v>
      </c>
      <c r="V181" s="62">
        <v>50</v>
      </c>
      <c r="W181" s="22">
        <v>25</v>
      </c>
      <c r="X181" s="62">
        <f t="shared" si="9"/>
        <v>1250</v>
      </c>
      <c r="Y181" s="62">
        <f t="shared" si="8"/>
        <v>1400.0000000000002</v>
      </c>
      <c r="Z181" s="4"/>
      <c r="AA181" s="4" t="s">
        <v>944</v>
      </c>
      <c r="AB181" s="4"/>
    </row>
    <row r="182" spans="1:28" s="71" customFormat="1" ht="89.25">
      <c r="A182" s="3" t="s">
        <v>714</v>
      </c>
      <c r="B182" s="4" t="s">
        <v>143</v>
      </c>
      <c r="C182" s="4" t="s">
        <v>985</v>
      </c>
      <c r="D182" s="66" t="s">
        <v>1428</v>
      </c>
      <c r="E182" s="4" t="s">
        <v>273</v>
      </c>
      <c r="F182" s="4"/>
      <c r="G182" s="4" t="s">
        <v>1361</v>
      </c>
      <c r="H182" s="4"/>
      <c r="I182" s="11" t="s">
        <v>986</v>
      </c>
      <c r="J182" s="12"/>
      <c r="K182" s="4" t="s">
        <v>154</v>
      </c>
      <c r="L182" s="4">
        <v>0</v>
      </c>
      <c r="M182" s="12" t="s">
        <v>920</v>
      </c>
      <c r="N182" s="4" t="s">
        <v>146</v>
      </c>
      <c r="O182" s="16" t="s">
        <v>157</v>
      </c>
      <c r="P182" s="4" t="s">
        <v>146</v>
      </c>
      <c r="Q182" s="4" t="s">
        <v>148</v>
      </c>
      <c r="R182" s="16" t="s">
        <v>479</v>
      </c>
      <c r="S182" s="60" t="s">
        <v>159</v>
      </c>
      <c r="T182" s="12" t="s">
        <v>181</v>
      </c>
      <c r="U182" s="11" t="s">
        <v>174</v>
      </c>
      <c r="V182" s="62">
        <v>3</v>
      </c>
      <c r="W182" s="22">
        <v>180</v>
      </c>
      <c r="X182" s="62">
        <f t="shared" si="9"/>
        <v>540</v>
      </c>
      <c r="Y182" s="62">
        <f t="shared" si="8"/>
        <v>604.8000000000001</v>
      </c>
      <c r="Z182" s="4"/>
      <c r="AA182" s="4" t="s">
        <v>944</v>
      </c>
      <c r="AB182" s="4"/>
    </row>
    <row r="183" spans="1:28" s="71" customFormat="1" ht="89.25">
      <c r="A183" s="3" t="s">
        <v>715</v>
      </c>
      <c r="B183" s="4" t="s">
        <v>143</v>
      </c>
      <c r="C183" s="4" t="s">
        <v>144</v>
      </c>
      <c r="D183" s="66" t="s">
        <v>1429</v>
      </c>
      <c r="E183" s="4" t="s">
        <v>456</v>
      </c>
      <c r="F183" s="4"/>
      <c r="G183" s="4" t="s">
        <v>1366</v>
      </c>
      <c r="H183" s="158"/>
      <c r="I183" s="4" t="s">
        <v>987</v>
      </c>
      <c r="J183" s="4"/>
      <c r="K183" s="4" t="s">
        <v>154</v>
      </c>
      <c r="L183" s="11">
        <v>0</v>
      </c>
      <c r="M183" s="12" t="s">
        <v>920</v>
      </c>
      <c r="N183" s="4" t="s">
        <v>146</v>
      </c>
      <c r="O183" s="4" t="s">
        <v>157</v>
      </c>
      <c r="P183" s="4" t="s">
        <v>146</v>
      </c>
      <c r="Q183" s="4" t="s">
        <v>148</v>
      </c>
      <c r="R183" s="16" t="s">
        <v>479</v>
      </c>
      <c r="S183" s="60" t="s">
        <v>159</v>
      </c>
      <c r="T183" s="4">
        <v>870</v>
      </c>
      <c r="U183" s="11" t="s">
        <v>1430</v>
      </c>
      <c r="V183" s="22">
        <v>2</v>
      </c>
      <c r="W183" s="22">
        <v>250</v>
      </c>
      <c r="X183" s="62">
        <f t="shared" si="9"/>
        <v>500</v>
      </c>
      <c r="Y183" s="62">
        <f t="shared" si="8"/>
        <v>560</v>
      </c>
      <c r="Z183" s="4"/>
      <c r="AA183" s="4" t="s">
        <v>944</v>
      </c>
      <c r="AB183" s="4"/>
    </row>
    <row r="184" spans="1:28" s="71" customFormat="1" ht="75" customHeight="1">
      <c r="A184" s="3" t="s">
        <v>716</v>
      </c>
      <c r="B184" s="4" t="s">
        <v>143</v>
      </c>
      <c r="C184" s="4" t="s">
        <v>144</v>
      </c>
      <c r="D184" s="66" t="s">
        <v>1431</v>
      </c>
      <c r="E184" s="4" t="s">
        <v>1253</v>
      </c>
      <c r="F184" s="4"/>
      <c r="G184" s="4" t="s">
        <v>1432</v>
      </c>
      <c r="H184" s="158"/>
      <c r="I184" s="4"/>
      <c r="J184" s="4"/>
      <c r="K184" s="4" t="s">
        <v>154</v>
      </c>
      <c r="L184" s="11">
        <v>0</v>
      </c>
      <c r="M184" s="12" t="s">
        <v>920</v>
      </c>
      <c r="N184" s="4" t="s">
        <v>146</v>
      </c>
      <c r="O184" s="4" t="s">
        <v>157</v>
      </c>
      <c r="P184" s="4" t="s">
        <v>146</v>
      </c>
      <c r="Q184" s="4" t="s">
        <v>148</v>
      </c>
      <c r="R184" s="16" t="s">
        <v>479</v>
      </c>
      <c r="S184" s="60" t="s">
        <v>159</v>
      </c>
      <c r="T184" s="12" t="s">
        <v>181</v>
      </c>
      <c r="U184" s="4" t="s">
        <v>174</v>
      </c>
      <c r="V184" s="22">
        <v>15</v>
      </c>
      <c r="W184" s="22">
        <v>130</v>
      </c>
      <c r="X184" s="62">
        <f t="shared" si="9"/>
        <v>1950</v>
      </c>
      <c r="Y184" s="62">
        <f t="shared" si="8"/>
        <v>2184</v>
      </c>
      <c r="Z184" s="4"/>
      <c r="AA184" s="4" t="s">
        <v>944</v>
      </c>
      <c r="AB184" s="4"/>
    </row>
    <row r="185" spans="1:28" s="93" customFormat="1" ht="140.25" customHeight="1">
      <c r="A185" s="3" t="s">
        <v>717</v>
      </c>
      <c r="B185" s="4" t="s">
        <v>143</v>
      </c>
      <c r="C185" s="4" t="s">
        <v>144</v>
      </c>
      <c r="D185" s="4" t="s">
        <v>1441</v>
      </c>
      <c r="E185" s="4" t="s">
        <v>1442</v>
      </c>
      <c r="F185" s="159"/>
      <c r="G185" s="4" t="s">
        <v>1443</v>
      </c>
      <c r="H185" s="4"/>
      <c r="I185" s="4"/>
      <c r="J185" s="3"/>
      <c r="K185" s="5" t="s">
        <v>154</v>
      </c>
      <c r="L185" s="5">
        <v>0</v>
      </c>
      <c r="M185" s="3">
        <v>231010000</v>
      </c>
      <c r="N185" s="4" t="s">
        <v>146</v>
      </c>
      <c r="O185" s="12" t="s">
        <v>162</v>
      </c>
      <c r="P185" s="4" t="s">
        <v>146</v>
      </c>
      <c r="Q185" s="4" t="s">
        <v>148</v>
      </c>
      <c r="R185" s="12" t="s">
        <v>479</v>
      </c>
      <c r="S185" s="12" t="s">
        <v>407</v>
      </c>
      <c r="T185" s="3">
        <v>796</v>
      </c>
      <c r="U185" s="34" t="s">
        <v>156</v>
      </c>
      <c r="V185" s="24">
        <v>20</v>
      </c>
      <c r="W185" s="57">
        <v>400</v>
      </c>
      <c r="X185" s="56">
        <f>W185*V185</f>
        <v>8000</v>
      </c>
      <c r="Y185" s="57">
        <f>X185*1.12</f>
        <v>8960</v>
      </c>
      <c r="Z185" s="3"/>
      <c r="AA185" s="4" t="s">
        <v>944</v>
      </c>
      <c r="AB185" s="130"/>
    </row>
    <row r="186" spans="1:28" s="93" customFormat="1" ht="153">
      <c r="A186" s="3" t="s">
        <v>718</v>
      </c>
      <c r="B186" s="4" t="s">
        <v>143</v>
      </c>
      <c r="C186" s="4" t="s">
        <v>144</v>
      </c>
      <c r="D186" s="4" t="s">
        <v>1444</v>
      </c>
      <c r="E186" s="4" t="s">
        <v>1446</v>
      </c>
      <c r="F186" s="159"/>
      <c r="G186" s="4" t="s">
        <v>1447</v>
      </c>
      <c r="H186" s="4"/>
      <c r="I186" s="4" t="s">
        <v>1445</v>
      </c>
      <c r="J186" s="12"/>
      <c r="K186" s="5" t="s">
        <v>154</v>
      </c>
      <c r="L186" s="5">
        <v>0</v>
      </c>
      <c r="M186" s="3">
        <v>231010000</v>
      </c>
      <c r="N186" s="4" t="s">
        <v>146</v>
      </c>
      <c r="O186" s="12" t="s">
        <v>432</v>
      </c>
      <c r="P186" s="4" t="s">
        <v>146</v>
      </c>
      <c r="Q186" s="4" t="s">
        <v>148</v>
      </c>
      <c r="R186" s="12" t="s">
        <v>479</v>
      </c>
      <c r="S186" s="12" t="s">
        <v>407</v>
      </c>
      <c r="T186" s="3">
        <v>796</v>
      </c>
      <c r="U186" s="34" t="s">
        <v>156</v>
      </c>
      <c r="V186" s="24">
        <v>15</v>
      </c>
      <c r="W186" s="57">
        <v>10000</v>
      </c>
      <c r="X186" s="56">
        <f aca="true" t="shared" si="10" ref="X186:X199">W186*V186</f>
        <v>150000</v>
      </c>
      <c r="Y186" s="57">
        <f aca="true" t="shared" si="11" ref="Y186:Y200">X186*1.12</f>
        <v>168000.00000000003</v>
      </c>
      <c r="Z186" s="3"/>
      <c r="AA186" s="4" t="s">
        <v>944</v>
      </c>
      <c r="AB186" s="130"/>
    </row>
    <row r="187" spans="1:28" s="93" customFormat="1" ht="87" customHeight="1">
      <c r="A187" s="3" t="s">
        <v>719</v>
      </c>
      <c r="B187" s="4" t="s">
        <v>143</v>
      </c>
      <c r="C187" s="4" t="s">
        <v>144</v>
      </c>
      <c r="D187" s="4" t="s">
        <v>1448</v>
      </c>
      <c r="E187" s="4" t="s">
        <v>990</v>
      </c>
      <c r="F187" s="159"/>
      <c r="G187" s="4" t="s">
        <v>991</v>
      </c>
      <c r="H187" s="10"/>
      <c r="I187" s="10"/>
      <c r="J187" s="12"/>
      <c r="K187" s="5" t="s">
        <v>154</v>
      </c>
      <c r="L187" s="5">
        <v>0</v>
      </c>
      <c r="M187" s="3">
        <v>231010000</v>
      </c>
      <c r="N187" s="4" t="s">
        <v>146</v>
      </c>
      <c r="O187" s="12" t="s">
        <v>432</v>
      </c>
      <c r="P187" s="4" t="s">
        <v>146</v>
      </c>
      <c r="Q187" s="4" t="s">
        <v>148</v>
      </c>
      <c r="R187" s="12" t="s">
        <v>479</v>
      </c>
      <c r="S187" s="12" t="s">
        <v>407</v>
      </c>
      <c r="T187" s="3">
        <v>796</v>
      </c>
      <c r="U187" s="34" t="s">
        <v>156</v>
      </c>
      <c r="V187" s="24">
        <v>20</v>
      </c>
      <c r="W187" s="57">
        <v>1300</v>
      </c>
      <c r="X187" s="56">
        <f t="shared" si="10"/>
        <v>26000</v>
      </c>
      <c r="Y187" s="57">
        <f t="shared" si="11"/>
        <v>29120.000000000004</v>
      </c>
      <c r="Z187" s="3"/>
      <c r="AA187" s="4" t="s">
        <v>944</v>
      </c>
      <c r="AB187" s="130"/>
    </row>
    <row r="188" spans="1:28" s="93" customFormat="1" ht="127.5">
      <c r="A188" s="3" t="s">
        <v>720</v>
      </c>
      <c r="B188" s="4" t="s">
        <v>143</v>
      </c>
      <c r="C188" s="4" t="s">
        <v>144</v>
      </c>
      <c r="D188" s="4" t="s">
        <v>1449</v>
      </c>
      <c r="E188" s="4" t="s">
        <v>1446</v>
      </c>
      <c r="F188" s="159"/>
      <c r="G188" s="4" t="s">
        <v>1450</v>
      </c>
      <c r="H188" s="10"/>
      <c r="I188" s="10" t="s">
        <v>1451</v>
      </c>
      <c r="J188" s="12"/>
      <c r="K188" s="5" t="s">
        <v>154</v>
      </c>
      <c r="L188" s="5">
        <v>0</v>
      </c>
      <c r="M188" s="3">
        <v>231010000</v>
      </c>
      <c r="N188" s="4" t="s">
        <v>146</v>
      </c>
      <c r="O188" s="12" t="s">
        <v>432</v>
      </c>
      <c r="P188" s="4" t="s">
        <v>146</v>
      </c>
      <c r="Q188" s="4" t="s">
        <v>148</v>
      </c>
      <c r="R188" s="12" t="s">
        <v>479</v>
      </c>
      <c r="S188" s="12" t="s">
        <v>407</v>
      </c>
      <c r="T188" s="3">
        <v>796</v>
      </c>
      <c r="U188" s="34" t="s">
        <v>156</v>
      </c>
      <c r="V188" s="24">
        <v>20</v>
      </c>
      <c r="W188" s="44">
        <v>4000</v>
      </c>
      <c r="X188" s="56">
        <f t="shared" si="10"/>
        <v>80000</v>
      </c>
      <c r="Y188" s="57">
        <f t="shared" si="11"/>
        <v>89600.00000000001</v>
      </c>
      <c r="Z188" s="3"/>
      <c r="AA188" s="4" t="s">
        <v>944</v>
      </c>
      <c r="AB188" s="130"/>
    </row>
    <row r="189" spans="1:28" s="93" customFormat="1" ht="104.25" customHeight="1">
      <c r="A189" s="3" t="s">
        <v>721</v>
      </c>
      <c r="B189" s="4" t="s">
        <v>143</v>
      </c>
      <c r="C189" s="4" t="s">
        <v>144</v>
      </c>
      <c r="D189" s="4" t="s">
        <v>1891</v>
      </c>
      <c r="E189" s="4" t="s">
        <v>1893</v>
      </c>
      <c r="F189" s="159"/>
      <c r="G189" s="4" t="s">
        <v>1894</v>
      </c>
      <c r="H189" s="10"/>
      <c r="I189" s="10" t="s">
        <v>1892</v>
      </c>
      <c r="J189" s="5"/>
      <c r="K189" s="5" t="s">
        <v>154</v>
      </c>
      <c r="L189" s="5">
        <v>0</v>
      </c>
      <c r="M189" s="3">
        <v>231010000</v>
      </c>
      <c r="N189" s="4" t="s">
        <v>146</v>
      </c>
      <c r="O189" s="12" t="s">
        <v>432</v>
      </c>
      <c r="P189" s="4" t="s">
        <v>146</v>
      </c>
      <c r="Q189" s="4" t="s">
        <v>148</v>
      </c>
      <c r="R189" s="12" t="s">
        <v>479</v>
      </c>
      <c r="S189" s="12" t="s">
        <v>407</v>
      </c>
      <c r="T189" s="3">
        <v>796</v>
      </c>
      <c r="U189" s="34" t="s">
        <v>156</v>
      </c>
      <c r="V189" s="24">
        <v>1</v>
      </c>
      <c r="W189" s="57">
        <v>10000</v>
      </c>
      <c r="X189" s="56">
        <f t="shared" si="10"/>
        <v>10000</v>
      </c>
      <c r="Y189" s="57">
        <f t="shared" si="11"/>
        <v>11200.000000000002</v>
      </c>
      <c r="Z189" s="3"/>
      <c r="AA189" s="4" t="s">
        <v>944</v>
      </c>
      <c r="AB189" s="130"/>
    </row>
    <row r="190" spans="1:28" s="93" customFormat="1" ht="89.25">
      <c r="A190" s="3" t="s">
        <v>722</v>
      </c>
      <c r="B190" s="4" t="s">
        <v>143</v>
      </c>
      <c r="C190" s="4" t="s">
        <v>144</v>
      </c>
      <c r="D190" s="3" t="s">
        <v>1452</v>
      </c>
      <c r="E190" s="3" t="s">
        <v>1453</v>
      </c>
      <c r="F190" s="3"/>
      <c r="G190" s="3" t="s">
        <v>1454</v>
      </c>
      <c r="H190" s="10"/>
      <c r="I190" s="10" t="s">
        <v>44</v>
      </c>
      <c r="J190" s="5"/>
      <c r="K190" s="5" t="s">
        <v>154</v>
      </c>
      <c r="L190" s="5">
        <v>0</v>
      </c>
      <c r="M190" s="3">
        <v>231010000</v>
      </c>
      <c r="N190" s="4" t="s">
        <v>146</v>
      </c>
      <c r="O190" s="12" t="s">
        <v>432</v>
      </c>
      <c r="P190" s="4" t="s">
        <v>146</v>
      </c>
      <c r="Q190" s="4" t="s">
        <v>148</v>
      </c>
      <c r="R190" s="12" t="s">
        <v>479</v>
      </c>
      <c r="S190" s="12" t="s">
        <v>407</v>
      </c>
      <c r="T190" s="3">
        <v>796</v>
      </c>
      <c r="U190" s="34" t="s">
        <v>156</v>
      </c>
      <c r="V190" s="24">
        <v>10</v>
      </c>
      <c r="W190" s="57">
        <v>3000</v>
      </c>
      <c r="X190" s="56">
        <f t="shared" si="10"/>
        <v>30000</v>
      </c>
      <c r="Y190" s="57">
        <f t="shared" si="11"/>
        <v>33600</v>
      </c>
      <c r="Z190" s="3"/>
      <c r="AA190" s="4" t="s">
        <v>944</v>
      </c>
      <c r="AB190" s="130"/>
    </row>
    <row r="191" spans="1:28" s="93" customFormat="1" ht="138.75" customHeight="1">
      <c r="A191" s="3" t="s">
        <v>723</v>
      </c>
      <c r="B191" s="4" t="s">
        <v>143</v>
      </c>
      <c r="C191" s="4" t="s">
        <v>144</v>
      </c>
      <c r="D191" s="3" t="s">
        <v>1455</v>
      </c>
      <c r="E191" s="3" t="s">
        <v>445</v>
      </c>
      <c r="F191" s="3"/>
      <c r="G191" s="3" t="s">
        <v>992</v>
      </c>
      <c r="H191" s="3"/>
      <c r="I191" s="3" t="s">
        <v>2392</v>
      </c>
      <c r="J191" s="5"/>
      <c r="K191" s="5" t="s">
        <v>154</v>
      </c>
      <c r="L191" s="5">
        <v>0</v>
      </c>
      <c r="M191" s="3">
        <v>231010000</v>
      </c>
      <c r="N191" s="4" t="s">
        <v>146</v>
      </c>
      <c r="O191" s="12" t="s">
        <v>432</v>
      </c>
      <c r="P191" s="4" t="s">
        <v>146</v>
      </c>
      <c r="Q191" s="4" t="s">
        <v>148</v>
      </c>
      <c r="R191" s="12" t="s">
        <v>479</v>
      </c>
      <c r="S191" s="12" t="s">
        <v>407</v>
      </c>
      <c r="T191" s="3">
        <v>797</v>
      </c>
      <c r="U191" s="34" t="s">
        <v>156</v>
      </c>
      <c r="V191" s="24">
        <v>2500</v>
      </c>
      <c r="W191" s="57">
        <v>100</v>
      </c>
      <c r="X191" s="56">
        <f t="shared" si="10"/>
        <v>250000</v>
      </c>
      <c r="Y191" s="57">
        <f t="shared" si="11"/>
        <v>280000</v>
      </c>
      <c r="Z191" s="3"/>
      <c r="AA191" s="4" t="s">
        <v>944</v>
      </c>
      <c r="AB191" s="130"/>
    </row>
    <row r="192" spans="1:28" s="93" customFormat="1" ht="102">
      <c r="A192" s="3" t="s">
        <v>724</v>
      </c>
      <c r="B192" s="4" t="s">
        <v>143</v>
      </c>
      <c r="C192" s="4" t="s">
        <v>144</v>
      </c>
      <c r="D192" s="3" t="s">
        <v>1456</v>
      </c>
      <c r="E192" s="3" t="s">
        <v>65</v>
      </c>
      <c r="F192" s="3"/>
      <c r="G192" s="3" t="s">
        <v>1457</v>
      </c>
      <c r="H192" s="3"/>
      <c r="I192" s="3" t="s">
        <v>2386</v>
      </c>
      <c r="J192" s="5"/>
      <c r="K192" s="5" t="s">
        <v>154</v>
      </c>
      <c r="L192" s="5">
        <v>0</v>
      </c>
      <c r="M192" s="3">
        <v>231010000</v>
      </c>
      <c r="N192" s="4" t="s">
        <v>146</v>
      </c>
      <c r="O192" s="12" t="s">
        <v>432</v>
      </c>
      <c r="P192" s="4" t="s">
        <v>146</v>
      </c>
      <c r="Q192" s="4" t="s">
        <v>148</v>
      </c>
      <c r="R192" s="12" t="s">
        <v>479</v>
      </c>
      <c r="S192" s="12" t="s">
        <v>407</v>
      </c>
      <c r="T192" s="3">
        <v>798</v>
      </c>
      <c r="U192" s="34" t="s">
        <v>156</v>
      </c>
      <c r="V192" s="24">
        <v>25</v>
      </c>
      <c r="W192" s="57">
        <v>23000</v>
      </c>
      <c r="X192" s="56">
        <f t="shared" si="10"/>
        <v>575000</v>
      </c>
      <c r="Y192" s="57">
        <f t="shared" si="11"/>
        <v>644000.0000000001</v>
      </c>
      <c r="Z192" s="3"/>
      <c r="AA192" s="4" t="s">
        <v>944</v>
      </c>
      <c r="AB192" s="130"/>
    </row>
    <row r="193" spans="1:28" s="93" customFormat="1" ht="89.25">
      <c r="A193" s="3" t="s">
        <v>725</v>
      </c>
      <c r="B193" s="4" t="s">
        <v>143</v>
      </c>
      <c r="C193" s="4" t="s">
        <v>144</v>
      </c>
      <c r="D193" s="3" t="s">
        <v>1458</v>
      </c>
      <c r="E193" s="4" t="s">
        <v>1459</v>
      </c>
      <c r="F193" s="3"/>
      <c r="G193" s="3" t="s">
        <v>1460</v>
      </c>
      <c r="H193" s="3"/>
      <c r="I193" s="3"/>
      <c r="J193" s="5"/>
      <c r="K193" s="5" t="s">
        <v>154</v>
      </c>
      <c r="L193" s="5">
        <v>0</v>
      </c>
      <c r="M193" s="3">
        <v>231010000</v>
      </c>
      <c r="N193" s="4" t="s">
        <v>146</v>
      </c>
      <c r="O193" s="12" t="s">
        <v>432</v>
      </c>
      <c r="P193" s="4" t="s">
        <v>146</v>
      </c>
      <c r="Q193" s="4" t="s">
        <v>148</v>
      </c>
      <c r="R193" s="12" t="s">
        <v>479</v>
      </c>
      <c r="S193" s="12" t="s">
        <v>407</v>
      </c>
      <c r="T193" s="3">
        <v>799</v>
      </c>
      <c r="U193" s="34" t="s">
        <v>156</v>
      </c>
      <c r="V193" s="24">
        <v>5</v>
      </c>
      <c r="W193" s="57">
        <v>4000</v>
      </c>
      <c r="X193" s="56">
        <f t="shared" si="10"/>
        <v>20000</v>
      </c>
      <c r="Y193" s="57">
        <f t="shared" si="11"/>
        <v>22400.000000000004</v>
      </c>
      <c r="Z193" s="3"/>
      <c r="AA193" s="4" t="s">
        <v>944</v>
      </c>
      <c r="AB193" s="130"/>
    </row>
    <row r="194" spans="1:28" s="93" customFormat="1" ht="100.5" customHeight="1">
      <c r="A194" s="3" t="s">
        <v>726</v>
      </c>
      <c r="B194" s="4" t="s">
        <v>143</v>
      </c>
      <c r="C194" s="4" t="s">
        <v>144</v>
      </c>
      <c r="D194" s="3" t="s">
        <v>1461</v>
      </c>
      <c r="E194" s="3" t="s">
        <v>1459</v>
      </c>
      <c r="F194" s="3"/>
      <c r="G194" s="3" t="s">
        <v>1462</v>
      </c>
      <c r="H194" s="3"/>
      <c r="I194" s="3"/>
      <c r="J194" s="5"/>
      <c r="K194" s="5" t="s">
        <v>154</v>
      </c>
      <c r="L194" s="5">
        <v>0</v>
      </c>
      <c r="M194" s="3">
        <v>231010000</v>
      </c>
      <c r="N194" s="4" t="s">
        <v>146</v>
      </c>
      <c r="O194" s="12" t="s">
        <v>432</v>
      </c>
      <c r="P194" s="4" t="s">
        <v>146</v>
      </c>
      <c r="Q194" s="4" t="s">
        <v>148</v>
      </c>
      <c r="R194" s="12" t="s">
        <v>479</v>
      </c>
      <c r="S194" s="12" t="s">
        <v>407</v>
      </c>
      <c r="T194" s="3">
        <v>800</v>
      </c>
      <c r="U194" s="34" t="s">
        <v>156</v>
      </c>
      <c r="V194" s="24">
        <v>5</v>
      </c>
      <c r="W194" s="57">
        <v>6000</v>
      </c>
      <c r="X194" s="56">
        <f t="shared" si="10"/>
        <v>30000</v>
      </c>
      <c r="Y194" s="57">
        <f t="shared" si="11"/>
        <v>33600</v>
      </c>
      <c r="Z194" s="3"/>
      <c r="AA194" s="4" t="s">
        <v>944</v>
      </c>
      <c r="AB194" s="130"/>
    </row>
    <row r="195" spans="1:28" s="93" customFormat="1" ht="117.75" customHeight="1">
      <c r="A195" s="3" t="s">
        <v>727</v>
      </c>
      <c r="B195" s="4" t="s">
        <v>143</v>
      </c>
      <c r="C195" s="4" t="s">
        <v>144</v>
      </c>
      <c r="D195" s="4" t="s">
        <v>1463</v>
      </c>
      <c r="E195" s="3" t="s">
        <v>1464</v>
      </c>
      <c r="F195" s="3"/>
      <c r="G195" s="3" t="s">
        <v>1465</v>
      </c>
      <c r="H195" s="3"/>
      <c r="I195" s="3" t="s">
        <v>1466</v>
      </c>
      <c r="J195" s="5"/>
      <c r="K195" s="5" t="s">
        <v>154</v>
      </c>
      <c r="L195" s="5">
        <v>0</v>
      </c>
      <c r="M195" s="3">
        <v>231010000</v>
      </c>
      <c r="N195" s="4" t="s">
        <v>146</v>
      </c>
      <c r="O195" s="12" t="s">
        <v>184</v>
      </c>
      <c r="P195" s="4" t="s">
        <v>146</v>
      </c>
      <c r="Q195" s="4" t="s">
        <v>148</v>
      </c>
      <c r="R195" s="12" t="s">
        <v>479</v>
      </c>
      <c r="S195" s="12" t="s">
        <v>407</v>
      </c>
      <c r="T195" s="3">
        <v>801</v>
      </c>
      <c r="U195" s="34" t="s">
        <v>156</v>
      </c>
      <c r="V195" s="24">
        <v>1</v>
      </c>
      <c r="W195" s="57">
        <v>13000</v>
      </c>
      <c r="X195" s="56">
        <f>W195*V195</f>
        <v>13000</v>
      </c>
      <c r="Y195" s="57">
        <f>X195*1.12</f>
        <v>14560.000000000002</v>
      </c>
      <c r="Z195" s="3"/>
      <c r="AA195" s="4" t="s">
        <v>944</v>
      </c>
      <c r="AB195" s="130"/>
    </row>
    <row r="196" spans="1:28" s="93" customFormat="1" ht="114.75" customHeight="1">
      <c r="A196" s="3" t="s">
        <v>728</v>
      </c>
      <c r="B196" s="4" t="s">
        <v>143</v>
      </c>
      <c r="C196" s="4" t="s">
        <v>144</v>
      </c>
      <c r="D196" s="4" t="s">
        <v>1463</v>
      </c>
      <c r="E196" s="3" t="s">
        <v>1464</v>
      </c>
      <c r="F196" s="3"/>
      <c r="G196" s="3" t="s">
        <v>1465</v>
      </c>
      <c r="H196" s="3"/>
      <c r="I196" s="3" t="s">
        <v>1467</v>
      </c>
      <c r="J196" s="5"/>
      <c r="K196" s="5" t="s">
        <v>154</v>
      </c>
      <c r="L196" s="5">
        <v>0</v>
      </c>
      <c r="M196" s="3">
        <v>231010000</v>
      </c>
      <c r="N196" s="4" t="s">
        <v>146</v>
      </c>
      <c r="O196" s="12" t="s">
        <v>184</v>
      </c>
      <c r="P196" s="4" t="s">
        <v>146</v>
      </c>
      <c r="Q196" s="4" t="s">
        <v>148</v>
      </c>
      <c r="R196" s="12" t="s">
        <v>479</v>
      </c>
      <c r="S196" s="12" t="s">
        <v>407</v>
      </c>
      <c r="T196" s="3">
        <v>802</v>
      </c>
      <c r="U196" s="34" t="s">
        <v>156</v>
      </c>
      <c r="V196" s="24">
        <v>1</v>
      </c>
      <c r="W196" s="57">
        <v>15500</v>
      </c>
      <c r="X196" s="56">
        <f>W196*V196</f>
        <v>15500</v>
      </c>
      <c r="Y196" s="57">
        <f>X196*1.12</f>
        <v>17360</v>
      </c>
      <c r="Z196" s="3"/>
      <c r="AA196" s="4"/>
      <c r="AB196" s="130"/>
    </row>
    <row r="197" spans="1:28" s="93" customFormat="1" ht="117.75" customHeight="1">
      <c r="A197" s="3" t="s">
        <v>729</v>
      </c>
      <c r="B197" s="4" t="s">
        <v>143</v>
      </c>
      <c r="C197" s="4" t="s">
        <v>144</v>
      </c>
      <c r="D197" s="4" t="s">
        <v>1463</v>
      </c>
      <c r="E197" s="3" t="s">
        <v>1464</v>
      </c>
      <c r="F197" s="3"/>
      <c r="G197" s="3" t="s">
        <v>1465</v>
      </c>
      <c r="H197" s="3"/>
      <c r="I197" s="3" t="s">
        <v>1468</v>
      </c>
      <c r="J197" s="5"/>
      <c r="K197" s="5" t="s">
        <v>154</v>
      </c>
      <c r="L197" s="5">
        <v>0</v>
      </c>
      <c r="M197" s="3">
        <v>231010000</v>
      </c>
      <c r="N197" s="4" t="s">
        <v>146</v>
      </c>
      <c r="O197" s="12" t="s">
        <v>184</v>
      </c>
      <c r="P197" s="4" t="s">
        <v>146</v>
      </c>
      <c r="Q197" s="4" t="s">
        <v>148</v>
      </c>
      <c r="R197" s="12" t="s">
        <v>479</v>
      </c>
      <c r="S197" s="12" t="s">
        <v>407</v>
      </c>
      <c r="T197" s="3">
        <v>803</v>
      </c>
      <c r="U197" s="34" t="s">
        <v>156</v>
      </c>
      <c r="V197" s="24">
        <v>1</v>
      </c>
      <c r="W197" s="57">
        <v>15500</v>
      </c>
      <c r="X197" s="56">
        <f>W197*V197</f>
        <v>15500</v>
      </c>
      <c r="Y197" s="57">
        <f>X197*1.12</f>
        <v>17360</v>
      </c>
      <c r="Z197" s="3"/>
      <c r="AA197" s="4"/>
      <c r="AB197" s="130"/>
    </row>
    <row r="198" spans="1:28" s="93" customFormat="1" ht="117.75" customHeight="1">
      <c r="A198" s="3" t="s">
        <v>730</v>
      </c>
      <c r="B198" s="4" t="s">
        <v>143</v>
      </c>
      <c r="C198" s="4" t="s">
        <v>144</v>
      </c>
      <c r="D198" s="4" t="s">
        <v>1463</v>
      </c>
      <c r="E198" s="3" t="s">
        <v>1464</v>
      </c>
      <c r="F198" s="3"/>
      <c r="G198" s="3" t="s">
        <v>1465</v>
      </c>
      <c r="H198" s="3"/>
      <c r="I198" s="3" t="s">
        <v>1469</v>
      </c>
      <c r="J198" s="5"/>
      <c r="K198" s="5" t="s">
        <v>154</v>
      </c>
      <c r="L198" s="5">
        <v>0</v>
      </c>
      <c r="M198" s="3">
        <v>231010000</v>
      </c>
      <c r="N198" s="4" t="s">
        <v>146</v>
      </c>
      <c r="O198" s="12" t="s">
        <v>184</v>
      </c>
      <c r="P198" s="4" t="s">
        <v>146</v>
      </c>
      <c r="Q198" s="4" t="s">
        <v>148</v>
      </c>
      <c r="R198" s="12" t="s">
        <v>479</v>
      </c>
      <c r="S198" s="12" t="s">
        <v>407</v>
      </c>
      <c r="T198" s="3">
        <v>804</v>
      </c>
      <c r="U198" s="34" t="s">
        <v>156</v>
      </c>
      <c r="V198" s="24">
        <v>1</v>
      </c>
      <c r="W198" s="57">
        <v>15500</v>
      </c>
      <c r="X198" s="56">
        <f>W198*V198</f>
        <v>15500</v>
      </c>
      <c r="Y198" s="57">
        <f>X198*1.12</f>
        <v>17360</v>
      </c>
      <c r="Z198" s="3"/>
      <c r="AA198" s="4"/>
      <c r="AB198" s="130"/>
    </row>
    <row r="199" spans="1:28" s="93" customFormat="1" ht="117.75" customHeight="1">
      <c r="A199" s="3" t="s">
        <v>731</v>
      </c>
      <c r="B199" s="4" t="s">
        <v>143</v>
      </c>
      <c r="C199" s="4" t="s">
        <v>144</v>
      </c>
      <c r="D199" s="4" t="s">
        <v>1728</v>
      </c>
      <c r="E199" s="3" t="s">
        <v>993</v>
      </c>
      <c r="F199" s="3"/>
      <c r="G199" s="3" t="s">
        <v>1729</v>
      </c>
      <c r="H199" s="3"/>
      <c r="I199" s="3" t="s">
        <v>994</v>
      </c>
      <c r="J199" s="5"/>
      <c r="K199" s="5" t="s">
        <v>154</v>
      </c>
      <c r="L199" s="5">
        <v>0</v>
      </c>
      <c r="M199" s="3">
        <v>231010000</v>
      </c>
      <c r="N199" s="4" t="s">
        <v>146</v>
      </c>
      <c r="O199" s="12" t="s">
        <v>432</v>
      </c>
      <c r="P199" s="4" t="s">
        <v>146</v>
      </c>
      <c r="Q199" s="4" t="s">
        <v>148</v>
      </c>
      <c r="R199" s="12" t="s">
        <v>479</v>
      </c>
      <c r="S199" s="12" t="s">
        <v>407</v>
      </c>
      <c r="T199" s="3">
        <v>805</v>
      </c>
      <c r="U199" s="34" t="s">
        <v>156</v>
      </c>
      <c r="V199" s="24">
        <v>50</v>
      </c>
      <c r="W199" s="57">
        <v>250</v>
      </c>
      <c r="X199" s="56">
        <f t="shared" si="10"/>
        <v>12500</v>
      </c>
      <c r="Y199" s="57">
        <f t="shared" si="11"/>
        <v>14000.000000000002</v>
      </c>
      <c r="Z199" s="3"/>
      <c r="AA199" s="4" t="s">
        <v>944</v>
      </c>
      <c r="AB199" s="130"/>
    </row>
    <row r="200" spans="1:28" s="93" customFormat="1" ht="117.75" customHeight="1">
      <c r="A200" s="3" t="s">
        <v>732</v>
      </c>
      <c r="B200" s="4" t="s">
        <v>143</v>
      </c>
      <c r="C200" s="4" t="s">
        <v>144</v>
      </c>
      <c r="D200" s="3" t="s">
        <v>2202</v>
      </c>
      <c r="E200" s="3" t="s">
        <v>1730</v>
      </c>
      <c r="F200" s="3"/>
      <c r="G200" s="3" t="s">
        <v>1731</v>
      </c>
      <c r="H200" s="3"/>
      <c r="I200" s="3"/>
      <c r="J200" s="5"/>
      <c r="K200" s="5" t="s">
        <v>154</v>
      </c>
      <c r="L200" s="5">
        <v>0</v>
      </c>
      <c r="M200" s="3">
        <v>231010000</v>
      </c>
      <c r="N200" s="4" t="s">
        <v>146</v>
      </c>
      <c r="O200" s="12" t="s">
        <v>432</v>
      </c>
      <c r="P200" s="4" t="s">
        <v>146</v>
      </c>
      <c r="Q200" s="4" t="s">
        <v>148</v>
      </c>
      <c r="R200" s="12" t="s">
        <v>479</v>
      </c>
      <c r="S200" s="12" t="s">
        <v>407</v>
      </c>
      <c r="T200" s="110" t="s">
        <v>57</v>
      </c>
      <c r="U200" s="110" t="s">
        <v>1296</v>
      </c>
      <c r="V200" s="24">
        <v>700</v>
      </c>
      <c r="W200" s="57">
        <v>1000</v>
      </c>
      <c r="X200" s="56">
        <f>W200*V200</f>
        <v>700000</v>
      </c>
      <c r="Y200" s="57">
        <f t="shared" si="11"/>
        <v>784000.0000000001</v>
      </c>
      <c r="Z200" s="3"/>
      <c r="AA200" s="4" t="s">
        <v>944</v>
      </c>
      <c r="AB200" s="130"/>
    </row>
    <row r="201" spans="1:51" s="93" customFormat="1" ht="111.75" customHeight="1">
      <c r="A201" s="3" t="s">
        <v>733</v>
      </c>
      <c r="B201" s="4" t="s">
        <v>143</v>
      </c>
      <c r="C201" s="4" t="s">
        <v>144</v>
      </c>
      <c r="D201" s="160" t="s">
        <v>1615</v>
      </c>
      <c r="E201" s="3" t="s">
        <v>1617</v>
      </c>
      <c r="F201" s="3"/>
      <c r="G201" s="3" t="s">
        <v>1618</v>
      </c>
      <c r="H201" s="4"/>
      <c r="I201" s="4" t="s">
        <v>1616</v>
      </c>
      <c r="J201" s="4"/>
      <c r="K201" s="4" t="s">
        <v>154</v>
      </c>
      <c r="L201" s="12" t="s">
        <v>252</v>
      </c>
      <c r="M201" s="3">
        <v>231010000</v>
      </c>
      <c r="N201" s="4" t="s">
        <v>146</v>
      </c>
      <c r="O201" s="13" t="s">
        <v>162</v>
      </c>
      <c r="P201" s="4" t="s">
        <v>146</v>
      </c>
      <c r="Q201" s="4" t="s">
        <v>148</v>
      </c>
      <c r="R201" s="4" t="s">
        <v>479</v>
      </c>
      <c r="S201" s="4" t="s">
        <v>407</v>
      </c>
      <c r="T201" s="4">
        <v>868</v>
      </c>
      <c r="U201" s="4" t="s">
        <v>209</v>
      </c>
      <c r="V201" s="24">
        <v>30</v>
      </c>
      <c r="W201" s="34">
        <v>2700</v>
      </c>
      <c r="X201" s="44">
        <f>W201*V201</f>
        <v>81000</v>
      </c>
      <c r="Y201" s="24">
        <f>X201*1.12</f>
        <v>90720.00000000001</v>
      </c>
      <c r="Z201" s="5"/>
      <c r="AA201" s="4" t="s">
        <v>944</v>
      </c>
      <c r="AB201" s="43"/>
      <c r="AC201" s="29"/>
      <c r="AD201" s="55"/>
      <c r="AE201" s="54"/>
      <c r="AF201" s="25"/>
      <c r="AG201" s="25"/>
      <c r="AH201" s="25"/>
      <c r="AI201" s="49"/>
      <c r="AJ201" s="29"/>
      <c r="AK201" s="29"/>
      <c r="AL201" s="29"/>
      <c r="AM201" s="29"/>
      <c r="AN201" s="29"/>
      <c r="AO201" s="29"/>
      <c r="AP201" s="29"/>
      <c r="AQ201" s="50"/>
      <c r="AR201" s="54"/>
      <c r="AS201" s="52"/>
      <c r="AT201" s="53"/>
      <c r="AU201" s="161"/>
      <c r="AV201" s="51"/>
      <c r="AW201" s="51"/>
      <c r="AX201" s="29"/>
      <c r="AY201" s="49"/>
    </row>
    <row r="202" spans="1:51" s="93" customFormat="1" ht="108.75" customHeight="1">
      <c r="A202" s="3" t="s">
        <v>734</v>
      </c>
      <c r="B202" s="4" t="s">
        <v>143</v>
      </c>
      <c r="C202" s="4" t="s">
        <v>144</v>
      </c>
      <c r="D202" s="160" t="s">
        <v>1732</v>
      </c>
      <c r="E202" s="3" t="s">
        <v>1733</v>
      </c>
      <c r="F202" s="3"/>
      <c r="G202" s="3" t="s">
        <v>1734</v>
      </c>
      <c r="H202" s="4"/>
      <c r="I202" s="4" t="s">
        <v>995</v>
      </c>
      <c r="J202" s="4"/>
      <c r="K202" s="4" t="s">
        <v>154</v>
      </c>
      <c r="L202" s="12" t="s">
        <v>13</v>
      </c>
      <c r="M202" s="3">
        <v>231010000</v>
      </c>
      <c r="N202" s="4" t="s">
        <v>146</v>
      </c>
      <c r="O202" s="13" t="s">
        <v>184</v>
      </c>
      <c r="P202" s="4" t="s">
        <v>146</v>
      </c>
      <c r="Q202" s="4" t="s">
        <v>148</v>
      </c>
      <c r="R202" s="4" t="s">
        <v>479</v>
      </c>
      <c r="S202" s="4" t="s">
        <v>407</v>
      </c>
      <c r="T202" s="4">
        <v>839</v>
      </c>
      <c r="U202" s="4" t="s">
        <v>7</v>
      </c>
      <c r="V202" s="24">
        <v>12</v>
      </c>
      <c r="W202" s="34">
        <v>2600</v>
      </c>
      <c r="X202" s="44">
        <f aca="true" t="shared" si="12" ref="X202:X265">W202*V202</f>
        <v>31200</v>
      </c>
      <c r="Y202" s="24">
        <f aca="true" t="shared" si="13" ref="Y202:Y265">X202*1.12</f>
        <v>34944</v>
      </c>
      <c r="Z202" s="5"/>
      <c r="AA202" s="4" t="s">
        <v>944</v>
      </c>
      <c r="AB202" s="43"/>
      <c r="AC202" s="29"/>
      <c r="AD202" s="55"/>
      <c r="AE202" s="54"/>
      <c r="AF202" s="25"/>
      <c r="AG202" s="25"/>
      <c r="AH202" s="25"/>
      <c r="AI202" s="49"/>
      <c r="AJ202" s="29"/>
      <c r="AK202" s="29"/>
      <c r="AL202" s="29"/>
      <c r="AM202" s="29"/>
      <c r="AN202" s="29"/>
      <c r="AO202" s="29"/>
      <c r="AP202" s="29"/>
      <c r="AQ202" s="50"/>
      <c r="AR202" s="54"/>
      <c r="AS202" s="52"/>
      <c r="AT202" s="53"/>
      <c r="AU202" s="161">
        <v>6175000</v>
      </c>
      <c r="AV202" s="51"/>
      <c r="AW202" s="51"/>
      <c r="AX202" s="29"/>
      <c r="AY202" s="49"/>
    </row>
    <row r="203" spans="1:51" s="93" customFormat="1" ht="101.25" customHeight="1">
      <c r="A203" s="3" t="s">
        <v>735</v>
      </c>
      <c r="B203" s="4" t="s">
        <v>143</v>
      </c>
      <c r="C203" s="4" t="s">
        <v>144</v>
      </c>
      <c r="D203" s="160" t="s">
        <v>1735</v>
      </c>
      <c r="E203" s="3" t="s">
        <v>1736</v>
      </c>
      <c r="F203" s="3"/>
      <c r="G203" s="3" t="s">
        <v>1737</v>
      </c>
      <c r="H203" s="4"/>
      <c r="I203" s="4" t="s">
        <v>419</v>
      </c>
      <c r="J203" s="4"/>
      <c r="K203" s="4" t="s">
        <v>154</v>
      </c>
      <c r="L203" s="12" t="s">
        <v>13</v>
      </c>
      <c r="M203" s="3">
        <v>231010000</v>
      </c>
      <c r="N203" s="4" t="s">
        <v>146</v>
      </c>
      <c r="O203" s="13" t="s">
        <v>162</v>
      </c>
      <c r="P203" s="4" t="s">
        <v>146</v>
      </c>
      <c r="Q203" s="4" t="s">
        <v>148</v>
      </c>
      <c r="R203" s="4" t="s">
        <v>479</v>
      </c>
      <c r="S203" s="4" t="s">
        <v>407</v>
      </c>
      <c r="T203" s="4">
        <v>166</v>
      </c>
      <c r="U203" s="4" t="s">
        <v>165</v>
      </c>
      <c r="V203" s="24">
        <v>16</v>
      </c>
      <c r="W203" s="34">
        <v>2500</v>
      </c>
      <c r="X203" s="44">
        <f t="shared" si="12"/>
        <v>40000</v>
      </c>
      <c r="Y203" s="24">
        <f t="shared" si="13"/>
        <v>44800.00000000001</v>
      </c>
      <c r="Z203" s="5"/>
      <c r="AA203" s="4" t="s">
        <v>944</v>
      </c>
      <c r="AB203" s="43"/>
      <c r="AC203" s="29"/>
      <c r="AD203" s="55"/>
      <c r="AE203" s="54"/>
      <c r="AF203" s="25"/>
      <c r="AG203" s="25"/>
      <c r="AH203" s="25"/>
      <c r="AI203" s="49"/>
      <c r="AJ203" s="29"/>
      <c r="AK203" s="29"/>
      <c r="AL203" s="29"/>
      <c r="AM203" s="29"/>
      <c r="AN203" s="29"/>
      <c r="AO203" s="29"/>
      <c r="AP203" s="29"/>
      <c r="AQ203" s="50"/>
      <c r="AR203" s="54"/>
      <c r="AS203" s="52"/>
      <c r="AT203" s="53"/>
      <c r="AU203" s="161"/>
      <c r="AV203" s="51"/>
      <c r="AW203" s="51"/>
      <c r="AX203" s="29"/>
      <c r="AY203" s="49"/>
    </row>
    <row r="204" spans="1:51" s="93" customFormat="1" ht="72" customHeight="1">
      <c r="A204" s="3" t="s">
        <v>736</v>
      </c>
      <c r="B204" s="4" t="s">
        <v>143</v>
      </c>
      <c r="C204" s="4" t="s">
        <v>144</v>
      </c>
      <c r="D204" s="160" t="s">
        <v>1619</v>
      </c>
      <c r="E204" s="3" t="s">
        <v>1620</v>
      </c>
      <c r="F204" s="3"/>
      <c r="G204" s="3" t="s">
        <v>1621</v>
      </c>
      <c r="H204" s="4"/>
      <c r="I204" s="4" t="s">
        <v>230</v>
      </c>
      <c r="J204" s="4"/>
      <c r="K204" s="4" t="s">
        <v>154</v>
      </c>
      <c r="L204" s="12" t="s">
        <v>13</v>
      </c>
      <c r="M204" s="3">
        <v>231010000</v>
      </c>
      <c r="N204" s="4" t="s">
        <v>146</v>
      </c>
      <c r="O204" s="13" t="s">
        <v>162</v>
      </c>
      <c r="P204" s="4" t="s">
        <v>146</v>
      </c>
      <c r="Q204" s="4" t="s">
        <v>148</v>
      </c>
      <c r="R204" s="4" t="s">
        <v>479</v>
      </c>
      <c r="S204" s="4" t="s">
        <v>407</v>
      </c>
      <c r="T204" s="4">
        <v>796</v>
      </c>
      <c r="U204" s="4" t="s">
        <v>251</v>
      </c>
      <c r="V204" s="24">
        <v>8</v>
      </c>
      <c r="W204" s="34">
        <v>6600</v>
      </c>
      <c r="X204" s="44">
        <f t="shared" si="12"/>
        <v>52800</v>
      </c>
      <c r="Y204" s="24">
        <f t="shared" si="13"/>
        <v>59136.00000000001</v>
      </c>
      <c r="Z204" s="5"/>
      <c r="AA204" s="4" t="s">
        <v>944</v>
      </c>
      <c r="AB204" s="43"/>
      <c r="AC204" s="29"/>
      <c r="AD204" s="55"/>
      <c r="AE204" s="54"/>
      <c r="AF204" s="25"/>
      <c r="AG204" s="25"/>
      <c r="AH204" s="25"/>
      <c r="AI204" s="49"/>
      <c r="AJ204" s="29"/>
      <c r="AK204" s="29"/>
      <c r="AL204" s="29"/>
      <c r="AM204" s="29"/>
      <c r="AN204" s="29"/>
      <c r="AO204" s="29"/>
      <c r="AP204" s="29"/>
      <c r="AQ204" s="50"/>
      <c r="AR204" s="54"/>
      <c r="AS204" s="52"/>
      <c r="AT204" s="53"/>
      <c r="AU204" s="161"/>
      <c r="AV204" s="51"/>
      <c r="AW204" s="51"/>
      <c r="AX204" s="29"/>
      <c r="AY204" s="49"/>
    </row>
    <row r="205" spans="1:51" s="93" customFormat="1" ht="93" customHeight="1">
      <c r="A205" s="3" t="s">
        <v>737</v>
      </c>
      <c r="B205" s="4" t="s">
        <v>143</v>
      </c>
      <c r="C205" s="4" t="s">
        <v>144</v>
      </c>
      <c r="D205" s="160" t="s">
        <v>1622</v>
      </c>
      <c r="E205" s="3" t="s">
        <v>1623</v>
      </c>
      <c r="F205" s="3"/>
      <c r="G205" s="3" t="s">
        <v>1624</v>
      </c>
      <c r="H205" s="4"/>
      <c r="I205" s="4" t="s">
        <v>996</v>
      </c>
      <c r="J205" s="4"/>
      <c r="K205" s="4" t="s">
        <v>154</v>
      </c>
      <c r="L205" s="12" t="s">
        <v>13</v>
      </c>
      <c r="M205" s="3">
        <v>231010000</v>
      </c>
      <c r="N205" s="4" t="s">
        <v>146</v>
      </c>
      <c r="O205" s="12" t="s">
        <v>191</v>
      </c>
      <c r="P205" s="4" t="s">
        <v>146</v>
      </c>
      <c r="Q205" s="4" t="s">
        <v>148</v>
      </c>
      <c r="R205" s="4" t="s">
        <v>479</v>
      </c>
      <c r="S205" s="4" t="s">
        <v>407</v>
      </c>
      <c r="T205" s="4">
        <v>625</v>
      </c>
      <c r="U205" s="4" t="s">
        <v>451</v>
      </c>
      <c r="V205" s="24">
        <v>10</v>
      </c>
      <c r="W205" s="34">
        <v>5000</v>
      </c>
      <c r="X205" s="44">
        <f t="shared" si="12"/>
        <v>50000</v>
      </c>
      <c r="Y205" s="24">
        <f t="shared" si="13"/>
        <v>56000.00000000001</v>
      </c>
      <c r="Z205" s="5"/>
      <c r="AA205" s="4" t="s">
        <v>944</v>
      </c>
      <c r="AB205" s="43"/>
      <c r="AC205" s="29"/>
      <c r="AD205" s="55"/>
      <c r="AE205" s="54"/>
      <c r="AF205" s="25"/>
      <c r="AG205" s="25"/>
      <c r="AH205" s="25"/>
      <c r="AI205" s="49"/>
      <c r="AJ205" s="29"/>
      <c r="AK205" s="29"/>
      <c r="AL205" s="29"/>
      <c r="AM205" s="29"/>
      <c r="AN205" s="29"/>
      <c r="AO205" s="29"/>
      <c r="AP205" s="29"/>
      <c r="AQ205" s="50"/>
      <c r="AR205" s="54"/>
      <c r="AS205" s="52"/>
      <c r="AT205" s="53"/>
      <c r="AU205" s="161"/>
      <c r="AV205" s="51"/>
      <c r="AW205" s="51"/>
      <c r="AX205" s="29"/>
      <c r="AY205" s="49"/>
    </row>
    <row r="206" spans="1:51" s="93" customFormat="1" ht="62.25" customHeight="1">
      <c r="A206" s="3" t="s">
        <v>738</v>
      </c>
      <c r="B206" s="4" t="s">
        <v>143</v>
      </c>
      <c r="C206" s="4" t="s">
        <v>144</v>
      </c>
      <c r="D206" s="3" t="s">
        <v>1625</v>
      </c>
      <c r="E206" s="10" t="s">
        <v>452</v>
      </c>
      <c r="F206" s="10"/>
      <c r="G206" s="10" t="s">
        <v>1626</v>
      </c>
      <c r="H206" s="10"/>
      <c r="I206" s="10" t="s">
        <v>421</v>
      </c>
      <c r="J206" s="12"/>
      <c r="K206" s="4" t="s">
        <v>154</v>
      </c>
      <c r="L206" s="12" t="s">
        <v>13</v>
      </c>
      <c r="M206" s="3">
        <v>231010000</v>
      </c>
      <c r="N206" s="4" t="s">
        <v>146</v>
      </c>
      <c r="O206" s="12" t="s">
        <v>191</v>
      </c>
      <c r="P206" s="4" t="s">
        <v>146</v>
      </c>
      <c r="Q206" s="4" t="s">
        <v>148</v>
      </c>
      <c r="R206" s="4" t="s">
        <v>479</v>
      </c>
      <c r="S206" s="4" t="s">
        <v>407</v>
      </c>
      <c r="T206" s="4">
        <v>778</v>
      </c>
      <c r="U206" s="4" t="s">
        <v>182</v>
      </c>
      <c r="V206" s="24">
        <v>60</v>
      </c>
      <c r="W206" s="24">
        <v>750</v>
      </c>
      <c r="X206" s="44">
        <f t="shared" si="12"/>
        <v>45000</v>
      </c>
      <c r="Y206" s="24">
        <f t="shared" si="13"/>
        <v>50400.00000000001</v>
      </c>
      <c r="Z206" s="5"/>
      <c r="AA206" s="4" t="s">
        <v>944</v>
      </c>
      <c r="AB206" s="43"/>
      <c r="AC206" s="29"/>
      <c r="AD206" s="55"/>
      <c r="AE206" s="54"/>
      <c r="AF206" s="25"/>
      <c r="AG206" s="25"/>
      <c r="AH206" s="25"/>
      <c r="AI206" s="49"/>
      <c r="AJ206" s="29"/>
      <c r="AK206" s="29"/>
      <c r="AL206" s="29"/>
      <c r="AM206" s="29"/>
      <c r="AN206" s="29"/>
      <c r="AO206" s="29"/>
      <c r="AP206" s="29"/>
      <c r="AQ206" s="50"/>
      <c r="AR206" s="54"/>
      <c r="AS206" s="52"/>
      <c r="AT206" s="53"/>
      <c r="AU206" s="161"/>
      <c r="AV206" s="51"/>
      <c r="AW206" s="51"/>
      <c r="AX206" s="29"/>
      <c r="AY206" s="49"/>
    </row>
    <row r="207" spans="1:51" s="93" customFormat="1" ht="87" customHeight="1">
      <c r="A207" s="3" t="s">
        <v>739</v>
      </c>
      <c r="B207" s="4" t="s">
        <v>143</v>
      </c>
      <c r="C207" s="4" t="s">
        <v>144</v>
      </c>
      <c r="D207" s="43" t="s">
        <v>1627</v>
      </c>
      <c r="E207" s="3" t="s">
        <v>997</v>
      </c>
      <c r="F207" s="10"/>
      <c r="G207" s="3" t="s">
        <v>1628</v>
      </c>
      <c r="H207" s="10"/>
      <c r="I207" s="10" t="s">
        <v>998</v>
      </c>
      <c r="J207" s="12"/>
      <c r="K207" s="4" t="s">
        <v>154</v>
      </c>
      <c r="L207" s="12" t="s">
        <v>13</v>
      </c>
      <c r="M207" s="3">
        <v>231010000</v>
      </c>
      <c r="N207" s="4" t="s">
        <v>146</v>
      </c>
      <c r="O207" s="12" t="s">
        <v>192</v>
      </c>
      <c r="P207" s="4" t="s">
        <v>146</v>
      </c>
      <c r="Q207" s="4" t="s">
        <v>148</v>
      </c>
      <c r="R207" s="4" t="s">
        <v>479</v>
      </c>
      <c r="S207" s="4" t="s">
        <v>407</v>
      </c>
      <c r="T207" s="4">
        <v>796</v>
      </c>
      <c r="U207" s="4" t="s">
        <v>156</v>
      </c>
      <c r="V207" s="24">
        <v>1</v>
      </c>
      <c r="W207" s="24">
        <v>29785</v>
      </c>
      <c r="X207" s="44">
        <f t="shared" si="12"/>
        <v>29785</v>
      </c>
      <c r="Y207" s="24">
        <f t="shared" si="13"/>
        <v>33359.200000000004</v>
      </c>
      <c r="Z207" s="5"/>
      <c r="AA207" s="4" t="s">
        <v>944</v>
      </c>
      <c r="AB207" s="43"/>
      <c r="AC207" s="29"/>
      <c r="AD207" s="55"/>
      <c r="AE207" s="54"/>
      <c r="AF207" s="25"/>
      <c r="AG207" s="25"/>
      <c r="AH207" s="25"/>
      <c r="AI207" s="49"/>
      <c r="AJ207" s="29"/>
      <c r="AK207" s="29"/>
      <c r="AL207" s="29"/>
      <c r="AM207" s="29"/>
      <c r="AN207" s="29"/>
      <c r="AO207" s="29"/>
      <c r="AP207" s="29"/>
      <c r="AQ207" s="50"/>
      <c r="AR207" s="54"/>
      <c r="AS207" s="52"/>
      <c r="AT207" s="53"/>
      <c r="AU207" s="161"/>
      <c r="AV207" s="51"/>
      <c r="AW207" s="51"/>
      <c r="AX207" s="29"/>
      <c r="AY207" s="49"/>
    </row>
    <row r="208" spans="1:51" s="93" customFormat="1" ht="92.25" customHeight="1">
      <c r="A208" s="3" t="s">
        <v>740</v>
      </c>
      <c r="B208" s="4" t="s">
        <v>143</v>
      </c>
      <c r="C208" s="4" t="s">
        <v>144</v>
      </c>
      <c r="D208" s="69" t="s">
        <v>1629</v>
      </c>
      <c r="E208" s="10" t="s">
        <v>999</v>
      </c>
      <c r="F208" s="10"/>
      <c r="G208" s="18" t="s">
        <v>1630</v>
      </c>
      <c r="H208" s="10"/>
      <c r="I208" s="10" t="s">
        <v>1000</v>
      </c>
      <c r="J208" s="4"/>
      <c r="K208" s="4" t="s">
        <v>154</v>
      </c>
      <c r="L208" s="12" t="s">
        <v>13</v>
      </c>
      <c r="M208" s="3">
        <v>231010000</v>
      </c>
      <c r="N208" s="4" t="s">
        <v>146</v>
      </c>
      <c r="O208" s="12" t="s">
        <v>162</v>
      </c>
      <c r="P208" s="4" t="s">
        <v>146</v>
      </c>
      <c r="Q208" s="4" t="s">
        <v>148</v>
      </c>
      <c r="R208" s="4" t="s">
        <v>479</v>
      </c>
      <c r="S208" s="4" t="s">
        <v>407</v>
      </c>
      <c r="T208" s="4">
        <v>796</v>
      </c>
      <c r="U208" s="4" t="s">
        <v>156</v>
      </c>
      <c r="V208" s="24">
        <v>1</v>
      </c>
      <c r="W208" s="34">
        <v>185000</v>
      </c>
      <c r="X208" s="44">
        <f t="shared" si="12"/>
        <v>185000</v>
      </c>
      <c r="Y208" s="24">
        <f t="shared" si="13"/>
        <v>207200.00000000003</v>
      </c>
      <c r="Z208" s="5"/>
      <c r="AA208" s="4" t="s">
        <v>944</v>
      </c>
      <c r="AB208" s="43"/>
      <c r="AC208" s="29"/>
      <c r="AD208" s="55"/>
      <c r="AE208" s="54"/>
      <c r="AF208" s="25"/>
      <c r="AG208" s="25"/>
      <c r="AH208" s="25"/>
      <c r="AI208" s="49"/>
      <c r="AJ208" s="29"/>
      <c r="AK208" s="29"/>
      <c r="AL208" s="29"/>
      <c r="AM208" s="29"/>
      <c r="AN208" s="29"/>
      <c r="AO208" s="29"/>
      <c r="AP208" s="29"/>
      <c r="AQ208" s="50"/>
      <c r="AR208" s="54"/>
      <c r="AS208" s="52"/>
      <c r="AT208" s="53"/>
      <c r="AU208" s="161"/>
      <c r="AV208" s="51"/>
      <c r="AW208" s="51"/>
      <c r="AX208" s="29"/>
      <c r="AY208" s="49"/>
    </row>
    <row r="209" spans="1:51" s="93" customFormat="1" ht="93" customHeight="1">
      <c r="A209" s="3" t="s">
        <v>741</v>
      </c>
      <c r="B209" s="4" t="s">
        <v>143</v>
      </c>
      <c r="C209" s="4" t="s">
        <v>144</v>
      </c>
      <c r="D209" s="69" t="s">
        <v>1631</v>
      </c>
      <c r="E209" s="10" t="s">
        <v>999</v>
      </c>
      <c r="F209" s="10"/>
      <c r="G209" s="18" t="s">
        <v>1632</v>
      </c>
      <c r="H209" s="10"/>
      <c r="I209" s="10" t="s">
        <v>1633</v>
      </c>
      <c r="J209" s="4"/>
      <c r="K209" s="4" t="s">
        <v>154</v>
      </c>
      <c r="L209" s="12" t="s">
        <v>13</v>
      </c>
      <c r="M209" s="3">
        <v>231010000</v>
      </c>
      <c r="N209" s="4" t="s">
        <v>146</v>
      </c>
      <c r="O209" s="12" t="s">
        <v>162</v>
      </c>
      <c r="P209" s="4" t="s">
        <v>146</v>
      </c>
      <c r="Q209" s="4" t="s">
        <v>148</v>
      </c>
      <c r="R209" s="4" t="s">
        <v>479</v>
      </c>
      <c r="S209" s="4" t="s">
        <v>407</v>
      </c>
      <c r="T209" s="4">
        <v>796</v>
      </c>
      <c r="U209" s="4" t="s">
        <v>156</v>
      </c>
      <c r="V209" s="24">
        <v>1</v>
      </c>
      <c r="W209" s="34">
        <v>50642.86</v>
      </c>
      <c r="X209" s="44">
        <v>0</v>
      </c>
      <c r="Y209" s="24">
        <v>0</v>
      </c>
      <c r="Z209" s="5"/>
      <c r="AA209" s="4" t="s">
        <v>944</v>
      </c>
      <c r="AB209" s="4" t="s">
        <v>2404</v>
      </c>
      <c r="AC209" s="29"/>
      <c r="AD209" s="55"/>
      <c r="AE209" s="54"/>
      <c r="AF209" s="25"/>
      <c r="AG209" s="25"/>
      <c r="AH209" s="25"/>
      <c r="AI209" s="49"/>
      <c r="AJ209" s="29"/>
      <c r="AK209" s="29"/>
      <c r="AL209" s="29"/>
      <c r="AM209" s="29"/>
      <c r="AN209" s="29"/>
      <c r="AO209" s="29"/>
      <c r="AP209" s="29"/>
      <c r="AQ209" s="50"/>
      <c r="AR209" s="54"/>
      <c r="AS209" s="52"/>
      <c r="AT209" s="53"/>
      <c r="AU209" s="161"/>
      <c r="AV209" s="51"/>
      <c r="AW209" s="51"/>
      <c r="AX209" s="29"/>
      <c r="AY209" s="49"/>
    </row>
    <row r="210" spans="1:51" s="93" customFormat="1" ht="32.25" customHeight="1">
      <c r="A210" s="3" t="s">
        <v>742</v>
      </c>
      <c r="B210" s="4" t="s">
        <v>143</v>
      </c>
      <c r="C210" s="4" t="s">
        <v>144</v>
      </c>
      <c r="D210" s="69" t="s">
        <v>1738</v>
      </c>
      <c r="E210" s="10" t="s">
        <v>1739</v>
      </c>
      <c r="F210" s="10"/>
      <c r="G210" s="18" t="s">
        <v>1740</v>
      </c>
      <c r="H210" s="10"/>
      <c r="I210" s="10"/>
      <c r="J210" s="4"/>
      <c r="K210" s="4" t="s">
        <v>154</v>
      </c>
      <c r="L210" s="12" t="s">
        <v>13</v>
      </c>
      <c r="M210" s="3">
        <v>231010000</v>
      </c>
      <c r="N210" s="4" t="s">
        <v>146</v>
      </c>
      <c r="O210" s="12" t="s">
        <v>212</v>
      </c>
      <c r="P210" s="4" t="s">
        <v>146</v>
      </c>
      <c r="Q210" s="4" t="s">
        <v>148</v>
      </c>
      <c r="R210" s="4" t="s">
        <v>479</v>
      </c>
      <c r="S210" s="4" t="s">
        <v>407</v>
      </c>
      <c r="T210" s="4">
        <v>796</v>
      </c>
      <c r="U210" s="4" t="s">
        <v>156</v>
      </c>
      <c r="V210" s="24">
        <v>1</v>
      </c>
      <c r="W210" s="34">
        <v>750000</v>
      </c>
      <c r="X210" s="44">
        <f t="shared" si="12"/>
        <v>750000</v>
      </c>
      <c r="Y210" s="24">
        <f t="shared" si="13"/>
        <v>840000.0000000001</v>
      </c>
      <c r="Z210" s="5"/>
      <c r="AA210" s="4" t="s">
        <v>944</v>
      </c>
      <c r="AB210" s="43"/>
      <c r="AC210" s="29"/>
      <c r="AD210" s="55"/>
      <c r="AE210" s="54"/>
      <c r="AF210" s="25"/>
      <c r="AG210" s="25"/>
      <c r="AH210" s="25"/>
      <c r="AI210" s="49"/>
      <c r="AJ210" s="29"/>
      <c r="AK210" s="29"/>
      <c r="AL210" s="29"/>
      <c r="AM210" s="29"/>
      <c r="AN210" s="29"/>
      <c r="AO210" s="29"/>
      <c r="AP210" s="29"/>
      <c r="AQ210" s="50"/>
      <c r="AR210" s="54"/>
      <c r="AS210" s="52"/>
      <c r="AT210" s="53"/>
      <c r="AU210" s="161"/>
      <c r="AV210" s="51"/>
      <c r="AW210" s="51"/>
      <c r="AX210" s="29"/>
      <c r="AY210" s="49"/>
    </row>
    <row r="211" spans="1:28" s="93" customFormat="1" ht="60.75" customHeight="1">
      <c r="A211" s="3" t="s">
        <v>743</v>
      </c>
      <c r="B211" s="4" t="s">
        <v>144</v>
      </c>
      <c r="C211" s="4" t="s">
        <v>144</v>
      </c>
      <c r="D211" s="4" t="s">
        <v>1634</v>
      </c>
      <c r="E211" s="4" t="s">
        <v>1095</v>
      </c>
      <c r="F211" s="4"/>
      <c r="G211" s="3" t="s">
        <v>1635</v>
      </c>
      <c r="H211" s="4"/>
      <c r="I211" s="4"/>
      <c r="J211" s="12"/>
      <c r="K211" s="4" t="s">
        <v>154</v>
      </c>
      <c r="L211" s="5">
        <v>0</v>
      </c>
      <c r="M211" s="3">
        <v>231010000</v>
      </c>
      <c r="N211" s="4" t="s">
        <v>146</v>
      </c>
      <c r="O211" s="5" t="s">
        <v>191</v>
      </c>
      <c r="P211" s="4" t="s">
        <v>146</v>
      </c>
      <c r="Q211" s="4" t="s">
        <v>148</v>
      </c>
      <c r="R211" s="4" t="s">
        <v>479</v>
      </c>
      <c r="S211" s="4" t="s">
        <v>407</v>
      </c>
      <c r="T211" s="5">
        <v>796</v>
      </c>
      <c r="U211" s="5" t="s">
        <v>156</v>
      </c>
      <c r="V211" s="57">
        <v>1</v>
      </c>
      <c r="W211" s="57">
        <v>80000</v>
      </c>
      <c r="X211" s="44">
        <v>0</v>
      </c>
      <c r="Y211" s="24">
        <f>X211*1.12</f>
        <v>0</v>
      </c>
      <c r="Z211" s="5"/>
      <c r="AA211" s="4" t="s">
        <v>944</v>
      </c>
      <c r="AB211" s="4" t="s">
        <v>2404</v>
      </c>
    </row>
    <row r="212" spans="1:28" s="6" customFormat="1" ht="132.75" customHeight="1">
      <c r="A212" s="3" t="s">
        <v>744</v>
      </c>
      <c r="B212" s="4" t="s">
        <v>143</v>
      </c>
      <c r="C212" s="4" t="s">
        <v>144</v>
      </c>
      <c r="D212" s="33" t="s">
        <v>1945</v>
      </c>
      <c r="E212" s="10" t="s">
        <v>1946</v>
      </c>
      <c r="F212" s="10"/>
      <c r="G212" s="10" t="s">
        <v>1947</v>
      </c>
      <c r="H212" s="10"/>
      <c r="I212" s="1"/>
      <c r="J212" s="1"/>
      <c r="K212" s="33" t="s">
        <v>154</v>
      </c>
      <c r="L212" s="2" t="s">
        <v>13</v>
      </c>
      <c r="M212" s="3">
        <v>231010000</v>
      </c>
      <c r="N212" s="4" t="s">
        <v>146</v>
      </c>
      <c r="O212" s="129" t="s">
        <v>157</v>
      </c>
      <c r="P212" s="4" t="s">
        <v>146</v>
      </c>
      <c r="Q212" s="4" t="s">
        <v>148</v>
      </c>
      <c r="R212" s="4" t="s">
        <v>166</v>
      </c>
      <c r="S212" s="4" t="s">
        <v>159</v>
      </c>
      <c r="T212" s="5">
        <v>796</v>
      </c>
      <c r="U212" s="4" t="s">
        <v>251</v>
      </c>
      <c r="V212" s="82">
        <v>2</v>
      </c>
      <c r="W212" s="82">
        <v>12000</v>
      </c>
      <c r="X212" s="82">
        <f t="shared" si="12"/>
        <v>24000</v>
      </c>
      <c r="Y212" s="82">
        <f t="shared" si="13"/>
        <v>26880.000000000004</v>
      </c>
      <c r="Z212" s="33"/>
      <c r="AA212" s="33" t="s">
        <v>944</v>
      </c>
      <c r="AB212" s="26"/>
    </row>
    <row r="213" spans="1:28" s="6" customFormat="1" ht="132.75" customHeight="1">
      <c r="A213" s="3" t="s">
        <v>745</v>
      </c>
      <c r="B213" s="4" t="s">
        <v>143</v>
      </c>
      <c r="C213" s="4" t="s">
        <v>144</v>
      </c>
      <c r="D213" s="33" t="s">
        <v>1948</v>
      </c>
      <c r="E213" s="10" t="s">
        <v>1949</v>
      </c>
      <c r="F213" s="10"/>
      <c r="G213" s="10" t="s">
        <v>1951</v>
      </c>
      <c r="H213" s="10"/>
      <c r="I213" s="33" t="s">
        <v>1950</v>
      </c>
      <c r="J213" s="1"/>
      <c r="K213" s="33" t="s">
        <v>154</v>
      </c>
      <c r="L213" s="2" t="s">
        <v>13</v>
      </c>
      <c r="M213" s="3">
        <v>231010000</v>
      </c>
      <c r="N213" s="4" t="s">
        <v>146</v>
      </c>
      <c r="O213" s="129" t="s">
        <v>157</v>
      </c>
      <c r="P213" s="4" t="s">
        <v>146</v>
      </c>
      <c r="Q213" s="4" t="s">
        <v>148</v>
      </c>
      <c r="R213" s="4" t="s">
        <v>166</v>
      </c>
      <c r="S213" s="4" t="s">
        <v>159</v>
      </c>
      <c r="T213" s="5">
        <v>796</v>
      </c>
      <c r="U213" s="4" t="s">
        <v>251</v>
      </c>
      <c r="V213" s="82">
        <v>10</v>
      </c>
      <c r="W213" s="82">
        <v>250</v>
      </c>
      <c r="X213" s="82">
        <f t="shared" si="12"/>
        <v>2500</v>
      </c>
      <c r="Y213" s="82">
        <f t="shared" si="13"/>
        <v>2800.0000000000005</v>
      </c>
      <c r="Z213" s="33"/>
      <c r="AA213" s="33" t="s">
        <v>944</v>
      </c>
      <c r="AB213" s="26"/>
    </row>
    <row r="214" spans="1:28" ht="109.5" customHeight="1">
      <c r="A214" s="3" t="s">
        <v>746</v>
      </c>
      <c r="B214" s="4" t="s">
        <v>143</v>
      </c>
      <c r="C214" s="4" t="s">
        <v>144</v>
      </c>
      <c r="D214" s="33" t="s">
        <v>1948</v>
      </c>
      <c r="E214" s="10" t="s">
        <v>1949</v>
      </c>
      <c r="F214" s="10"/>
      <c r="G214" s="10" t="s">
        <v>1951</v>
      </c>
      <c r="H214" s="10"/>
      <c r="I214" s="10" t="s">
        <v>1105</v>
      </c>
      <c r="J214" s="4"/>
      <c r="K214" s="3" t="s">
        <v>154</v>
      </c>
      <c r="L214" s="12" t="s">
        <v>13</v>
      </c>
      <c r="M214" s="3">
        <v>231010000</v>
      </c>
      <c r="N214" s="4" t="s">
        <v>146</v>
      </c>
      <c r="O214" s="3" t="s">
        <v>157</v>
      </c>
      <c r="P214" s="4" t="s">
        <v>146</v>
      </c>
      <c r="Q214" s="4" t="s">
        <v>148</v>
      </c>
      <c r="R214" s="4" t="s">
        <v>166</v>
      </c>
      <c r="S214" s="4" t="s">
        <v>159</v>
      </c>
      <c r="T214" s="5">
        <v>796</v>
      </c>
      <c r="U214" s="4" t="s">
        <v>251</v>
      </c>
      <c r="V214" s="24">
        <v>10</v>
      </c>
      <c r="W214" s="24">
        <v>350</v>
      </c>
      <c r="X214" s="82">
        <f t="shared" si="12"/>
        <v>3500</v>
      </c>
      <c r="Y214" s="82">
        <f t="shared" si="13"/>
        <v>3920.0000000000005</v>
      </c>
      <c r="Z214" s="4"/>
      <c r="AA214" s="33" t="s">
        <v>944</v>
      </c>
      <c r="AB214" s="26"/>
    </row>
    <row r="215" spans="1:28" s="6" customFormat="1" ht="107.25" customHeight="1">
      <c r="A215" s="3" t="s">
        <v>747</v>
      </c>
      <c r="B215" s="4" t="s">
        <v>143</v>
      </c>
      <c r="C215" s="4" t="s">
        <v>144</v>
      </c>
      <c r="D215" s="33" t="s">
        <v>1948</v>
      </c>
      <c r="E215" s="10" t="s">
        <v>1949</v>
      </c>
      <c r="F215" s="10"/>
      <c r="G215" s="10" t="s">
        <v>1951</v>
      </c>
      <c r="H215" s="15"/>
      <c r="I215" s="15" t="s">
        <v>1106</v>
      </c>
      <c r="J215" s="1"/>
      <c r="K215" s="33" t="s">
        <v>154</v>
      </c>
      <c r="L215" s="2" t="s">
        <v>13</v>
      </c>
      <c r="M215" s="3">
        <v>231010000</v>
      </c>
      <c r="N215" s="4" t="s">
        <v>146</v>
      </c>
      <c r="O215" s="3" t="s">
        <v>157</v>
      </c>
      <c r="P215" s="4" t="s">
        <v>146</v>
      </c>
      <c r="Q215" s="4" t="s">
        <v>148</v>
      </c>
      <c r="R215" s="4" t="s">
        <v>166</v>
      </c>
      <c r="S215" s="4" t="s">
        <v>159</v>
      </c>
      <c r="T215" s="5">
        <v>796</v>
      </c>
      <c r="U215" s="4" t="s">
        <v>251</v>
      </c>
      <c r="V215" s="82">
        <v>10</v>
      </c>
      <c r="W215" s="82">
        <v>350</v>
      </c>
      <c r="X215" s="82">
        <f t="shared" si="12"/>
        <v>3500</v>
      </c>
      <c r="Y215" s="82">
        <f t="shared" si="13"/>
        <v>3920.0000000000005</v>
      </c>
      <c r="Z215" s="33"/>
      <c r="AA215" s="33" t="s">
        <v>944</v>
      </c>
      <c r="AB215" s="26"/>
    </row>
    <row r="216" spans="1:28" s="6" customFormat="1" ht="107.25" customHeight="1">
      <c r="A216" s="3" t="s">
        <v>748</v>
      </c>
      <c r="B216" s="4" t="s">
        <v>143</v>
      </c>
      <c r="C216" s="4" t="s">
        <v>144</v>
      </c>
      <c r="D216" s="33" t="s">
        <v>2076</v>
      </c>
      <c r="E216" s="10" t="s">
        <v>2077</v>
      </c>
      <c r="F216" s="10"/>
      <c r="G216" s="10" t="s">
        <v>2078</v>
      </c>
      <c r="H216" s="15"/>
      <c r="I216" s="15"/>
      <c r="J216" s="1"/>
      <c r="K216" s="33" t="s">
        <v>154</v>
      </c>
      <c r="L216" s="2" t="s">
        <v>13</v>
      </c>
      <c r="M216" s="3">
        <v>231010000</v>
      </c>
      <c r="N216" s="4" t="s">
        <v>146</v>
      </c>
      <c r="O216" s="3" t="s">
        <v>157</v>
      </c>
      <c r="P216" s="4" t="s">
        <v>146</v>
      </c>
      <c r="Q216" s="4" t="s">
        <v>148</v>
      </c>
      <c r="R216" s="4" t="s">
        <v>166</v>
      </c>
      <c r="S216" s="4" t="s">
        <v>159</v>
      </c>
      <c r="T216" s="5">
        <v>796</v>
      </c>
      <c r="U216" s="4" t="s">
        <v>251</v>
      </c>
      <c r="V216" s="82">
        <v>2</v>
      </c>
      <c r="W216" s="82">
        <v>25500</v>
      </c>
      <c r="X216" s="82">
        <f t="shared" si="12"/>
        <v>51000</v>
      </c>
      <c r="Y216" s="82">
        <f t="shared" si="13"/>
        <v>57120.00000000001</v>
      </c>
      <c r="Z216" s="33"/>
      <c r="AA216" s="33" t="s">
        <v>944</v>
      </c>
      <c r="AB216" s="26"/>
    </row>
    <row r="217" spans="1:28" s="6" customFormat="1" ht="107.25" customHeight="1">
      <c r="A217" s="3" t="s">
        <v>749</v>
      </c>
      <c r="B217" s="4" t="s">
        <v>143</v>
      </c>
      <c r="C217" s="4" t="s">
        <v>144</v>
      </c>
      <c r="D217" s="33" t="s">
        <v>1658</v>
      </c>
      <c r="E217" s="10" t="s">
        <v>1659</v>
      </c>
      <c r="F217" s="10"/>
      <c r="G217" s="10" t="s">
        <v>1660</v>
      </c>
      <c r="H217" s="15"/>
      <c r="I217" s="15"/>
      <c r="J217" s="1"/>
      <c r="K217" s="33" t="s">
        <v>154</v>
      </c>
      <c r="L217" s="2">
        <v>0</v>
      </c>
      <c r="M217" s="3">
        <v>231010000</v>
      </c>
      <c r="N217" s="4" t="s">
        <v>146</v>
      </c>
      <c r="O217" s="3" t="s">
        <v>157</v>
      </c>
      <c r="P217" s="4" t="s">
        <v>146</v>
      </c>
      <c r="Q217" s="4" t="s">
        <v>148</v>
      </c>
      <c r="R217" s="4" t="s">
        <v>166</v>
      </c>
      <c r="S217" s="4" t="s">
        <v>159</v>
      </c>
      <c r="T217" s="5">
        <v>112</v>
      </c>
      <c r="U217" s="4" t="s">
        <v>53</v>
      </c>
      <c r="V217" s="82">
        <v>3</v>
      </c>
      <c r="W217" s="82">
        <v>9500</v>
      </c>
      <c r="X217" s="82">
        <f t="shared" si="12"/>
        <v>28500</v>
      </c>
      <c r="Y217" s="82">
        <f t="shared" si="13"/>
        <v>31920.000000000004</v>
      </c>
      <c r="Z217" s="33"/>
      <c r="AA217" s="33" t="s">
        <v>944</v>
      </c>
      <c r="AB217" s="26"/>
    </row>
    <row r="218" spans="1:28" s="6" customFormat="1" ht="107.25" customHeight="1">
      <c r="A218" s="3" t="s">
        <v>750</v>
      </c>
      <c r="B218" s="4" t="s">
        <v>143</v>
      </c>
      <c r="C218" s="4" t="s">
        <v>144</v>
      </c>
      <c r="D218" s="33" t="s">
        <v>2033</v>
      </c>
      <c r="E218" s="10" t="s">
        <v>1107</v>
      </c>
      <c r="F218" s="10"/>
      <c r="G218" s="10" t="s">
        <v>2034</v>
      </c>
      <c r="H218" s="15"/>
      <c r="I218" s="15"/>
      <c r="J218" s="1"/>
      <c r="K218" s="33" t="s">
        <v>154</v>
      </c>
      <c r="L218" s="2">
        <v>0</v>
      </c>
      <c r="M218" s="3">
        <v>231010000</v>
      </c>
      <c r="N218" s="4" t="s">
        <v>146</v>
      </c>
      <c r="O218" s="3" t="s">
        <v>157</v>
      </c>
      <c r="P218" s="4" t="s">
        <v>146</v>
      </c>
      <c r="Q218" s="4" t="s">
        <v>148</v>
      </c>
      <c r="R218" s="4" t="s">
        <v>166</v>
      </c>
      <c r="S218" s="4" t="s">
        <v>159</v>
      </c>
      <c r="T218" s="5">
        <v>796</v>
      </c>
      <c r="U218" s="4" t="s">
        <v>251</v>
      </c>
      <c r="V218" s="82">
        <v>2</v>
      </c>
      <c r="W218" s="82">
        <v>4600</v>
      </c>
      <c r="X218" s="82">
        <f t="shared" si="12"/>
        <v>9200</v>
      </c>
      <c r="Y218" s="82">
        <f t="shared" si="13"/>
        <v>10304.000000000002</v>
      </c>
      <c r="Z218" s="33"/>
      <c r="AA218" s="33">
        <v>2016</v>
      </c>
      <c r="AB218" s="26"/>
    </row>
    <row r="219" spans="1:28" ht="82.5" customHeight="1">
      <c r="A219" s="3" t="s">
        <v>751</v>
      </c>
      <c r="B219" s="4" t="s">
        <v>143</v>
      </c>
      <c r="C219" s="4" t="s">
        <v>144</v>
      </c>
      <c r="D219" s="20" t="s">
        <v>1661</v>
      </c>
      <c r="E219" s="10" t="s">
        <v>1367</v>
      </c>
      <c r="F219" s="10"/>
      <c r="G219" s="10" t="s">
        <v>1662</v>
      </c>
      <c r="H219" s="10"/>
      <c r="I219" s="3"/>
      <c r="J219" s="3"/>
      <c r="K219" s="3" t="s">
        <v>154</v>
      </c>
      <c r="L219" s="3">
        <v>0</v>
      </c>
      <c r="M219" s="3">
        <v>231010000</v>
      </c>
      <c r="N219" s="4" t="s">
        <v>146</v>
      </c>
      <c r="O219" s="4" t="s">
        <v>157</v>
      </c>
      <c r="P219" s="4" t="s">
        <v>146</v>
      </c>
      <c r="Q219" s="4" t="s">
        <v>148</v>
      </c>
      <c r="R219" s="4" t="s">
        <v>166</v>
      </c>
      <c r="S219" s="4" t="s">
        <v>159</v>
      </c>
      <c r="T219" s="4">
        <v>112</v>
      </c>
      <c r="U219" s="12" t="s">
        <v>53</v>
      </c>
      <c r="V219" s="24">
        <v>10</v>
      </c>
      <c r="W219" s="22">
        <v>72</v>
      </c>
      <c r="X219" s="82">
        <f t="shared" si="12"/>
        <v>720</v>
      </c>
      <c r="Y219" s="82">
        <f t="shared" si="13"/>
        <v>806.4000000000001</v>
      </c>
      <c r="Z219" s="33">
        <v>2016</v>
      </c>
      <c r="AA219" s="33"/>
      <c r="AB219" s="26"/>
    </row>
    <row r="220" spans="1:28" ht="82.5" customHeight="1">
      <c r="A220" s="3" t="s">
        <v>752</v>
      </c>
      <c r="B220" s="4" t="s">
        <v>143</v>
      </c>
      <c r="C220" s="4" t="s">
        <v>144</v>
      </c>
      <c r="D220" s="20" t="s">
        <v>1663</v>
      </c>
      <c r="E220" s="10" t="s">
        <v>1664</v>
      </c>
      <c r="F220" s="10"/>
      <c r="G220" s="10" t="s">
        <v>1665</v>
      </c>
      <c r="H220" s="10"/>
      <c r="I220" s="3"/>
      <c r="J220" s="3"/>
      <c r="K220" s="3" t="s">
        <v>154</v>
      </c>
      <c r="L220" s="3">
        <v>0</v>
      </c>
      <c r="M220" s="3">
        <v>231010000</v>
      </c>
      <c r="N220" s="4" t="s">
        <v>146</v>
      </c>
      <c r="O220" s="4" t="s">
        <v>157</v>
      </c>
      <c r="P220" s="4" t="s">
        <v>146</v>
      </c>
      <c r="Q220" s="4" t="s">
        <v>148</v>
      </c>
      <c r="R220" s="4" t="s">
        <v>166</v>
      </c>
      <c r="S220" s="4" t="s">
        <v>159</v>
      </c>
      <c r="T220" s="4">
        <v>166</v>
      </c>
      <c r="U220" s="12" t="s">
        <v>165</v>
      </c>
      <c r="V220" s="24">
        <v>0.5</v>
      </c>
      <c r="W220" s="22">
        <v>8500</v>
      </c>
      <c r="X220" s="82">
        <f t="shared" si="12"/>
        <v>4250</v>
      </c>
      <c r="Y220" s="82">
        <f t="shared" si="13"/>
        <v>4760</v>
      </c>
      <c r="Z220" s="33"/>
      <c r="AA220" s="33" t="s">
        <v>944</v>
      </c>
      <c r="AB220" s="26"/>
    </row>
    <row r="221" spans="1:28" ht="82.5" customHeight="1">
      <c r="A221" s="3" t="s">
        <v>753</v>
      </c>
      <c r="B221" s="4" t="s">
        <v>143</v>
      </c>
      <c r="C221" s="4" t="s">
        <v>144</v>
      </c>
      <c r="D221" s="20" t="s">
        <v>1666</v>
      </c>
      <c r="E221" s="10" t="s">
        <v>183</v>
      </c>
      <c r="F221" s="10"/>
      <c r="G221" s="10" t="s">
        <v>1667</v>
      </c>
      <c r="H221" s="10"/>
      <c r="I221" s="3"/>
      <c r="J221" s="3"/>
      <c r="K221" s="3" t="s">
        <v>154</v>
      </c>
      <c r="L221" s="3" t="s">
        <v>13</v>
      </c>
      <c r="M221" s="3">
        <v>231010000</v>
      </c>
      <c r="N221" s="4" t="s">
        <v>146</v>
      </c>
      <c r="O221" s="4" t="s">
        <v>157</v>
      </c>
      <c r="P221" s="4" t="s">
        <v>146</v>
      </c>
      <c r="Q221" s="4" t="s">
        <v>148</v>
      </c>
      <c r="R221" s="4" t="s">
        <v>166</v>
      </c>
      <c r="S221" s="4" t="s">
        <v>159</v>
      </c>
      <c r="T221" s="4">
        <v>796</v>
      </c>
      <c r="U221" s="12" t="s">
        <v>156</v>
      </c>
      <c r="V221" s="24">
        <v>5</v>
      </c>
      <c r="W221" s="22">
        <v>4500</v>
      </c>
      <c r="X221" s="82">
        <f t="shared" si="12"/>
        <v>22500</v>
      </c>
      <c r="Y221" s="82">
        <f t="shared" si="13"/>
        <v>25200.000000000004</v>
      </c>
      <c r="Z221" s="33"/>
      <c r="AA221" s="33" t="s">
        <v>944</v>
      </c>
      <c r="AB221" s="26"/>
    </row>
    <row r="222" spans="1:28" ht="82.5" customHeight="1">
      <c r="A222" s="3" t="s">
        <v>754</v>
      </c>
      <c r="B222" s="4" t="s">
        <v>143</v>
      </c>
      <c r="C222" s="4" t="s">
        <v>144</v>
      </c>
      <c r="D222" s="20" t="s">
        <v>1668</v>
      </c>
      <c r="E222" s="10" t="s">
        <v>1398</v>
      </c>
      <c r="F222" s="10"/>
      <c r="G222" s="10" t="s">
        <v>1399</v>
      </c>
      <c r="H222" s="10"/>
      <c r="I222" s="3" t="s">
        <v>10</v>
      </c>
      <c r="J222" s="3"/>
      <c r="K222" s="3" t="s">
        <v>154</v>
      </c>
      <c r="L222" s="3">
        <v>0</v>
      </c>
      <c r="M222" s="3">
        <v>231010000</v>
      </c>
      <c r="N222" s="4" t="s">
        <v>146</v>
      </c>
      <c r="O222" s="4" t="s">
        <v>157</v>
      </c>
      <c r="P222" s="4" t="s">
        <v>146</v>
      </c>
      <c r="Q222" s="4" t="s">
        <v>148</v>
      </c>
      <c r="R222" s="4" t="s">
        <v>166</v>
      </c>
      <c r="S222" s="4" t="s">
        <v>159</v>
      </c>
      <c r="T222" s="4" t="s">
        <v>59</v>
      </c>
      <c r="U222" s="12" t="s">
        <v>203</v>
      </c>
      <c r="V222" s="24">
        <v>1</v>
      </c>
      <c r="W222" s="22">
        <v>120000</v>
      </c>
      <c r="X222" s="82">
        <f t="shared" si="12"/>
        <v>120000</v>
      </c>
      <c r="Y222" s="82">
        <f t="shared" si="13"/>
        <v>134400</v>
      </c>
      <c r="Z222" s="33"/>
      <c r="AA222" s="33" t="s">
        <v>944</v>
      </c>
      <c r="AB222" s="26"/>
    </row>
    <row r="223" spans="1:28" ht="82.5" customHeight="1">
      <c r="A223" s="3" t="s">
        <v>755</v>
      </c>
      <c r="B223" s="4" t="s">
        <v>143</v>
      </c>
      <c r="C223" s="4" t="s">
        <v>144</v>
      </c>
      <c r="D223" s="20" t="s">
        <v>1669</v>
      </c>
      <c r="E223" s="10" t="s">
        <v>189</v>
      </c>
      <c r="F223" s="10"/>
      <c r="G223" s="10" t="s">
        <v>1670</v>
      </c>
      <c r="H223" s="10"/>
      <c r="I223" s="10" t="s">
        <v>1108</v>
      </c>
      <c r="J223" s="3"/>
      <c r="K223" s="3" t="s">
        <v>154</v>
      </c>
      <c r="L223" s="3">
        <v>0</v>
      </c>
      <c r="M223" s="3">
        <v>231010000</v>
      </c>
      <c r="N223" s="4" t="s">
        <v>146</v>
      </c>
      <c r="O223" s="4" t="s">
        <v>157</v>
      </c>
      <c r="P223" s="4" t="s">
        <v>146</v>
      </c>
      <c r="Q223" s="4" t="s">
        <v>148</v>
      </c>
      <c r="R223" s="4" t="s">
        <v>166</v>
      </c>
      <c r="S223" s="4" t="s">
        <v>159</v>
      </c>
      <c r="T223" s="4">
        <v>796</v>
      </c>
      <c r="U223" s="12" t="s">
        <v>156</v>
      </c>
      <c r="V223" s="24">
        <v>5</v>
      </c>
      <c r="W223" s="22">
        <v>600</v>
      </c>
      <c r="X223" s="82">
        <f t="shared" si="12"/>
        <v>3000</v>
      </c>
      <c r="Y223" s="82">
        <f t="shared" si="13"/>
        <v>3360.0000000000005</v>
      </c>
      <c r="Z223" s="33">
        <v>2016</v>
      </c>
      <c r="AA223" s="33"/>
      <c r="AB223" s="26"/>
    </row>
    <row r="224" spans="1:28" ht="82.5" customHeight="1">
      <c r="A224" s="3" t="s">
        <v>756</v>
      </c>
      <c r="B224" s="4" t="s">
        <v>143</v>
      </c>
      <c r="C224" s="4" t="s">
        <v>144</v>
      </c>
      <c r="D224" s="20" t="s">
        <v>1669</v>
      </c>
      <c r="E224" s="10" t="s">
        <v>189</v>
      </c>
      <c r="F224" s="10"/>
      <c r="G224" s="10" t="s">
        <v>1670</v>
      </c>
      <c r="H224" s="10"/>
      <c r="I224" s="10" t="s">
        <v>1109</v>
      </c>
      <c r="J224" s="3"/>
      <c r="K224" s="3" t="s">
        <v>154</v>
      </c>
      <c r="L224" s="3">
        <v>0</v>
      </c>
      <c r="M224" s="3">
        <v>231010000</v>
      </c>
      <c r="N224" s="4" t="s">
        <v>146</v>
      </c>
      <c r="O224" s="4" t="s">
        <v>157</v>
      </c>
      <c r="P224" s="4" t="s">
        <v>146</v>
      </c>
      <c r="Q224" s="4" t="s">
        <v>148</v>
      </c>
      <c r="R224" s="4" t="s">
        <v>166</v>
      </c>
      <c r="S224" s="4" t="s">
        <v>159</v>
      </c>
      <c r="T224" s="4">
        <v>796</v>
      </c>
      <c r="U224" s="12" t="s">
        <v>156</v>
      </c>
      <c r="V224" s="24">
        <v>5</v>
      </c>
      <c r="W224" s="22">
        <v>580</v>
      </c>
      <c r="X224" s="82">
        <f t="shared" si="12"/>
        <v>2900</v>
      </c>
      <c r="Y224" s="82">
        <f t="shared" si="13"/>
        <v>3248.0000000000005</v>
      </c>
      <c r="Z224" s="33"/>
      <c r="AA224" s="33"/>
      <c r="AB224" s="26"/>
    </row>
    <row r="225" spans="1:28" ht="82.5" customHeight="1">
      <c r="A225" s="3" t="s">
        <v>757</v>
      </c>
      <c r="B225" s="4" t="s">
        <v>143</v>
      </c>
      <c r="C225" s="4" t="s">
        <v>144</v>
      </c>
      <c r="D225" s="20" t="s">
        <v>1952</v>
      </c>
      <c r="E225" s="10" t="s">
        <v>1953</v>
      </c>
      <c r="F225" s="10"/>
      <c r="G225" s="10" t="s">
        <v>1954</v>
      </c>
      <c r="H225" s="10"/>
      <c r="I225" s="10" t="s">
        <v>1110</v>
      </c>
      <c r="J225" s="3"/>
      <c r="K225" s="3" t="s">
        <v>154</v>
      </c>
      <c r="L225" s="3">
        <v>0</v>
      </c>
      <c r="M225" s="3">
        <v>231010000</v>
      </c>
      <c r="N225" s="4" t="s">
        <v>146</v>
      </c>
      <c r="O225" s="4" t="s">
        <v>157</v>
      </c>
      <c r="P225" s="4" t="s">
        <v>146</v>
      </c>
      <c r="Q225" s="4" t="s">
        <v>148</v>
      </c>
      <c r="R225" s="4" t="s">
        <v>166</v>
      </c>
      <c r="S225" s="4" t="s">
        <v>159</v>
      </c>
      <c r="T225" s="4">
        <v>166</v>
      </c>
      <c r="U225" s="12" t="s">
        <v>165</v>
      </c>
      <c r="V225" s="24">
        <v>1</v>
      </c>
      <c r="W225" s="22">
        <v>3500</v>
      </c>
      <c r="X225" s="82">
        <f t="shared" si="12"/>
        <v>3500</v>
      </c>
      <c r="Y225" s="82">
        <f t="shared" si="13"/>
        <v>3920.0000000000005</v>
      </c>
      <c r="Z225" s="33"/>
      <c r="AA225" s="33">
        <v>2016</v>
      </c>
      <c r="AB225" s="26"/>
    </row>
    <row r="226" spans="1:28" ht="82.5" customHeight="1">
      <c r="A226" s="3" t="s">
        <v>758</v>
      </c>
      <c r="B226" s="4" t="s">
        <v>143</v>
      </c>
      <c r="C226" s="4" t="s">
        <v>144</v>
      </c>
      <c r="D226" s="20" t="s">
        <v>1671</v>
      </c>
      <c r="E226" s="10" t="s">
        <v>1672</v>
      </c>
      <c r="F226" s="10"/>
      <c r="G226" s="10" t="s">
        <v>1673</v>
      </c>
      <c r="H226" s="10"/>
      <c r="I226" s="10" t="s">
        <v>104</v>
      </c>
      <c r="J226" s="3"/>
      <c r="K226" s="3" t="s">
        <v>154</v>
      </c>
      <c r="L226" s="3">
        <v>0</v>
      </c>
      <c r="M226" s="3">
        <v>231010000</v>
      </c>
      <c r="N226" s="4" t="s">
        <v>146</v>
      </c>
      <c r="O226" s="4" t="s">
        <v>157</v>
      </c>
      <c r="P226" s="4" t="s">
        <v>146</v>
      </c>
      <c r="Q226" s="4" t="s">
        <v>148</v>
      </c>
      <c r="R226" s="4" t="s">
        <v>166</v>
      </c>
      <c r="S226" s="4" t="s">
        <v>159</v>
      </c>
      <c r="T226" s="4">
        <v>778</v>
      </c>
      <c r="U226" s="12" t="s">
        <v>174</v>
      </c>
      <c r="V226" s="24">
        <v>4</v>
      </c>
      <c r="W226" s="22">
        <v>3500</v>
      </c>
      <c r="X226" s="82">
        <f t="shared" si="12"/>
        <v>14000</v>
      </c>
      <c r="Y226" s="82">
        <f t="shared" si="13"/>
        <v>15680.000000000002</v>
      </c>
      <c r="Z226" s="33"/>
      <c r="AA226" s="33">
        <v>2016</v>
      </c>
      <c r="AB226" s="26"/>
    </row>
    <row r="227" spans="1:28" ht="82.5" customHeight="1">
      <c r="A227" s="3" t="s">
        <v>759</v>
      </c>
      <c r="B227" s="4" t="s">
        <v>143</v>
      </c>
      <c r="C227" s="4" t="s">
        <v>144</v>
      </c>
      <c r="D227" s="20" t="s">
        <v>1955</v>
      </c>
      <c r="E227" s="10" t="s">
        <v>1956</v>
      </c>
      <c r="F227" s="10"/>
      <c r="G227" s="10" t="s">
        <v>1957</v>
      </c>
      <c r="H227" s="10"/>
      <c r="I227" s="10"/>
      <c r="J227" s="3"/>
      <c r="K227" s="3" t="s">
        <v>154</v>
      </c>
      <c r="L227" s="3" t="s">
        <v>13</v>
      </c>
      <c r="M227" s="3">
        <v>231010000</v>
      </c>
      <c r="N227" s="4" t="s">
        <v>146</v>
      </c>
      <c r="O227" s="4" t="s">
        <v>157</v>
      </c>
      <c r="P227" s="4" t="s">
        <v>146</v>
      </c>
      <c r="Q227" s="4" t="s">
        <v>148</v>
      </c>
      <c r="R227" s="4" t="s">
        <v>166</v>
      </c>
      <c r="S227" s="4" t="s">
        <v>159</v>
      </c>
      <c r="T227" s="4" t="s">
        <v>37</v>
      </c>
      <c r="U227" s="12" t="s">
        <v>156</v>
      </c>
      <c r="V227" s="24">
        <v>1</v>
      </c>
      <c r="W227" s="22">
        <v>10500</v>
      </c>
      <c r="X227" s="82">
        <f t="shared" si="12"/>
        <v>10500</v>
      </c>
      <c r="Y227" s="82">
        <f t="shared" si="13"/>
        <v>11760.000000000002</v>
      </c>
      <c r="Z227" s="33"/>
      <c r="AA227" s="33">
        <v>2016</v>
      </c>
      <c r="AB227" s="26"/>
    </row>
    <row r="228" spans="1:28" ht="82.5" customHeight="1">
      <c r="A228" s="3" t="s">
        <v>760</v>
      </c>
      <c r="B228" s="4" t="s">
        <v>143</v>
      </c>
      <c r="C228" s="4" t="s">
        <v>144</v>
      </c>
      <c r="D228" s="20" t="s">
        <v>1280</v>
      </c>
      <c r="E228" s="10" t="s">
        <v>1281</v>
      </c>
      <c r="F228" s="10"/>
      <c r="G228" s="10" t="s">
        <v>1282</v>
      </c>
      <c r="H228" s="10"/>
      <c r="I228" s="10" t="s">
        <v>364</v>
      </c>
      <c r="J228" s="3"/>
      <c r="K228" s="3" t="s">
        <v>154</v>
      </c>
      <c r="L228" s="3">
        <v>0</v>
      </c>
      <c r="M228" s="3">
        <v>231010000</v>
      </c>
      <c r="N228" s="4" t="s">
        <v>146</v>
      </c>
      <c r="O228" s="4" t="s">
        <v>157</v>
      </c>
      <c r="P228" s="4" t="s">
        <v>146</v>
      </c>
      <c r="Q228" s="4" t="s">
        <v>148</v>
      </c>
      <c r="R228" s="4" t="s">
        <v>166</v>
      </c>
      <c r="S228" s="4" t="s">
        <v>159</v>
      </c>
      <c r="T228" s="4">
        <v>796</v>
      </c>
      <c r="U228" s="12" t="s">
        <v>156</v>
      </c>
      <c r="V228" s="24">
        <v>52</v>
      </c>
      <c r="W228" s="24">
        <v>500</v>
      </c>
      <c r="X228" s="82">
        <f t="shared" si="12"/>
        <v>26000</v>
      </c>
      <c r="Y228" s="82">
        <f t="shared" si="13"/>
        <v>29120.000000000004</v>
      </c>
      <c r="Z228" s="24"/>
      <c r="AA228" s="33">
        <v>2016</v>
      </c>
      <c r="AB228" s="26"/>
    </row>
    <row r="229" spans="1:28" ht="82.5" customHeight="1">
      <c r="A229" s="3" t="s">
        <v>761</v>
      </c>
      <c r="B229" s="4" t="s">
        <v>143</v>
      </c>
      <c r="C229" s="4" t="s">
        <v>144</v>
      </c>
      <c r="D229" s="20" t="s">
        <v>1958</v>
      </c>
      <c r="E229" s="10" t="s">
        <v>1960</v>
      </c>
      <c r="F229" s="10"/>
      <c r="G229" s="10" t="s">
        <v>1961</v>
      </c>
      <c r="H229" s="10"/>
      <c r="I229" s="10" t="s">
        <v>1111</v>
      </c>
      <c r="J229" s="3"/>
      <c r="K229" s="3" t="s">
        <v>154</v>
      </c>
      <c r="L229" s="3" t="s">
        <v>13</v>
      </c>
      <c r="M229" s="3">
        <v>231010000</v>
      </c>
      <c r="N229" s="4" t="s">
        <v>146</v>
      </c>
      <c r="O229" s="4" t="s">
        <v>157</v>
      </c>
      <c r="P229" s="4" t="s">
        <v>146</v>
      </c>
      <c r="Q229" s="4" t="s">
        <v>148</v>
      </c>
      <c r="R229" s="4" t="s">
        <v>166</v>
      </c>
      <c r="S229" s="4" t="s">
        <v>159</v>
      </c>
      <c r="T229" s="4">
        <v>796</v>
      </c>
      <c r="U229" s="12" t="s">
        <v>156</v>
      </c>
      <c r="V229" s="24">
        <v>1</v>
      </c>
      <c r="W229" s="24">
        <v>3500</v>
      </c>
      <c r="X229" s="82">
        <f t="shared" si="12"/>
        <v>3500</v>
      </c>
      <c r="Y229" s="82">
        <f t="shared" si="13"/>
        <v>3920.0000000000005</v>
      </c>
      <c r="Z229" s="24"/>
      <c r="AA229" s="33" t="s">
        <v>944</v>
      </c>
      <c r="AB229" s="26"/>
    </row>
    <row r="230" spans="1:28" ht="82.5" customHeight="1">
      <c r="A230" s="3" t="s">
        <v>762</v>
      </c>
      <c r="B230" s="4" t="s">
        <v>143</v>
      </c>
      <c r="C230" s="4" t="s">
        <v>144</v>
      </c>
      <c r="D230" s="20" t="s">
        <v>1959</v>
      </c>
      <c r="E230" s="10" t="s">
        <v>38</v>
      </c>
      <c r="F230" s="10"/>
      <c r="G230" s="10" t="s">
        <v>1962</v>
      </c>
      <c r="H230" s="10"/>
      <c r="I230" s="10" t="s">
        <v>1112</v>
      </c>
      <c r="J230" s="3"/>
      <c r="K230" s="3" t="s">
        <v>154</v>
      </c>
      <c r="L230" s="3">
        <v>0</v>
      </c>
      <c r="M230" s="3">
        <v>231010000</v>
      </c>
      <c r="N230" s="4" t="s">
        <v>146</v>
      </c>
      <c r="O230" s="4" t="s">
        <v>157</v>
      </c>
      <c r="P230" s="4" t="s">
        <v>146</v>
      </c>
      <c r="Q230" s="4" t="s">
        <v>148</v>
      </c>
      <c r="R230" s="4" t="s">
        <v>166</v>
      </c>
      <c r="S230" s="4" t="s">
        <v>159</v>
      </c>
      <c r="T230" s="4" t="s">
        <v>39</v>
      </c>
      <c r="U230" s="12" t="s">
        <v>206</v>
      </c>
      <c r="V230" s="24">
        <v>6</v>
      </c>
      <c r="W230" s="24">
        <v>8500</v>
      </c>
      <c r="X230" s="82">
        <f t="shared" si="12"/>
        <v>51000</v>
      </c>
      <c r="Y230" s="82">
        <f t="shared" si="13"/>
        <v>57120.00000000001</v>
      </c>
      <c r="Z230" s="24"/>
      <c r="AA230" s="33" t="s">
        <v>944</v>
      </c>
      <c r="AB230" s="26"/>
    </row>
    <row r="231" spans="1:28" ht="82.5" customHeight="1">
      <c r="A231" s="3" t="s">
        <v>763</v>
      </c>
      <c r="B231" s="4" t="s">
        <v>143</v>
      </c>
      <c r="C231" s="4" t="s">
        <v>144</v>
      </c>
      <c r="D231" s="20" t="s">
        <v>1959</v>
      </c>
      <c r="E231" s="10" t="s">
        <v>38</v>
      </c>
      <c r="F231" s="10"/>
      <c r="G231" s="10" t="s">
        <v>1962</v>
      </c>
      <c r="H231" s="10"/>
      <c r="I231" s="10" t="s">
        <v>378</v>
      </c>
      <c r="J231" s="3"/>
      <c r="K231" s="3" t="s">
        <v>154</v>
      </c>
      <c r="L231" s="3">
        <v>0</v>
      </c>
      <c r="M231" s="3">
        <v>231010000</v>
      </c>
      <c r="N231" s="4" t="s">
        <v>146</v>
      </c>
      <c r="O231" s="4" t="s">
        <v>157</v>
      </c>
      <c r="P231" s="4" t="s">
        <v>146</v>
      </c>
      <c r="Q231" s="4" t="s">
        <v>148</v>
      </c>
      <c r="R231" s="4" t="s">
        <v>166</v>
      </c>
      <c r="S231" s="4" t="s">
        <v>159</v>
      </c>
      <c r="T231" s="4" t="s">
        <v>39</v>
      </c>
      <c r="U231" s="12" t="s">
        <v>206</v>
      </c>
      <c r="V231" s="24">
        <v>1</v>
      </c>
      <c r="W231" s="24">
        <v>7800</v>
      </c>
      <c r="X231" s="82">
        <f t="shared" si="12"/>
        <v>7800</v>
      </c>
      <c r="Y231" s="82">
        <f t="shared" si="13"/>
        <v>8736</v>
      </c>
      <c r="Z231" s="24"/>
      <c r="AA231" s="33" t="s">
        <v>944</v>
      </c>
      <c r="AB231" s="26"/>
    </row>
    <row r="232" spans="1:28" ht="82.5" customHeight="1">
      <c r="A232" s="3" t="s">
        <v>764</v>
      </c>
      <c r="B232" s="4" t="s">
        <v>143</v>
      </c>
      <c r="C232" s="4" t="s">
        <v>144</v>
      </c>
      <c r="D232" s="20" t="s">
        <v>1963</v>
      </c>
      <c r="E232" s="10" t="s">
        <v>38</v>
      </c>
      <c r="F232" s="10"/>
      <c r="G232" s="10" t="s">
        <v>1966</v>
      </c>
      <c r="H232" s="10"/>
      <c r="I232" s="10"/>
      <c r="J232" s="3"/>
      <c r="K232" s="3" t="s">
        <v>154</v>
      </c>
      <c r="L232" s="3">
        <v>0</v>
      </c>
      <c r="M232" s="3">
        <v>231010000</v>
      </c>
      <c r="N232" s="4" t="s">
        <v>146</v>
      </c>
      <c r="O232" s="4" t="s">
        <v>157</v>
      </c>
      <c r="P232" s="4" t="s">
        <v>146</v>
      </c>
      <c r="Q232" s="4" t="s">
        <v>148</v>
      </c>
      <c r="R232" s="4" t="s">
        <v>166</v>
      </c>
      <c r="S232" s="4" t="s">
        <v>159</v>
      </c>
      <c r="T232" s="4" t="s">
        <v>39</v>
      </c>
      <c r="U232" s="12" t="s">
        <v>206</v>
      </c>
      <c r="V232" s="24">
        <v>1</v>
      </c>
      <c r="W232" s="24">
        <v>6200</v>
      </c>
      <c r="X232" s="82">
        <f t="shared" si="12"/>
        <v>6200</v>
      </c>
      <c r="Y232" s="82">
        <f t="shared" si="13"/>
        <v>6944.000000000001</v>
      </c>
      <c r="Z232" s="24"/>
      <c r="AA232" s="33" t="s">
        <v>944</v>
      </c>
      <c r="AB232" s="26"/>
    </row>
    <row r="233" spans="1:28" ht="82.5" customHeight="1">
      <c r="A233" s="3" t="s">
        <v>765</v>
      </c>
      <c r="B233" s="4" t="s">
        <v>143</v>
      </c>
      <c r="C233" s="4" t="s">
        <v>144</v>
      </c>
      <c r="D233" s="20" t="s">
        <v>1964</v>
      </c>
      <c r="E233" s="10" t="s">
        <v>38</v>
      </c>
      <c r="F233" s="10"/>
      <c r="G233" s="10" t="s">
        <v>1967</v>
      </c>
      <c r="H233" s="10"/>
      <c r="I233" s="10"/>
      <c r="J233" s="3"/>
      <c r="K233" s="3" t="s">
        <v>154</v>
      </c>
      <c r="L233" s="3">
        <v>0</v>
      </c>
      <c r="M233" s="3">
        <v>231010000</v>
      </c>
      <c r="N233" s="4" t="s">
        <v>146</v>
      </c>
      <c r="O233" s="4" t="s">
        <v>157</v>
      </c>
      <c r="P233" s="4" t="s">
        <v>146</v>
      </c>
      <c r="Q233" s="4" t="s">
        <v>148</v>
      </c>
      <c r="R233" s="4" t="s">
        <v>166</v>
      </c>
      <c r="S233" s="4" t="s">
        <v>159</v>
      </c>
      <c r="T233" s="4" t="s">
        <v>39</v>
      </c>
      <c r="U233" s="12" t="s">
        <v>206</v>
      </c>
      <c r="V233" s="24">
        <v>1</v>
      </c>
      <c r="W233" s="24">
        <v>8200</v>
      </c>
      <c r="X233" s="82">
        <f t="shared" si="12"/>
        <v>8200</v>
      </c>
      <c r="Y233" s="82">
        <f t="shared" si="13"/>
        <v>9184</v>
      </c>
      <c r="Z233" s="24"/>
      <c r="AA233" s="33" t="s">
        <v>944</v>
      </c>
      <c r="AB233" s="26"/>
    </row>
    <row r="234" spans="1:28" ht="82.5" customHeight="1">
      <c r="A234" s="3" t="s">
        <v>766</v>
      </c>
      <c r="B234" s="4" t="s">
        <v>143</v>
      </c>
      <c r="C234" s="4" t="s">
        <v>144</v>
      </c>
      <c r="D234" s="20" t="s">
        <v>1965</v>
      </c>
      <c r="E234" s="10" t="s">
        <v>38</v>
      </c>
      <c r="F234" s="10"/>
      <c r="G234" s="10" t="s">
        <v>1968</v>
      </c>
      <c r="H234" s="10"/>
      <c r="I234" s="10"/>
      <c r="J234" s="3"/>
      <c r="K234" s="3" t="s">
        <v>154</v>
      </c>
      <c r="L234" s="3">
        <v>0</v>
      </c>
      <c r="M234" s="3">
        <v>231010000</v>
      </c>
      <c r="N234" s="4" t="s">
        <v>146</v>
      </c>
      <c r="O234" s="4" t="s">
        <v>157</v>
      </c>
      <c r="P234" s="4" t="s">
        <v>146</v>
      </c>
      <c r="Q234" s="4" t="s">
        <v>148</v>
      </c>
      <c r="R234" s="4" t="s">
        <v>166</v>
      </c>
      <c r="S234" s="4" t="s">
        <v>159</v>
      </c>
      <c r="T234" s="4" t="s">
        <v>39</v>
      </c>
      <c r="U234" s="12" t="s">
        <v>206</v>
      </c>
      <c r="V234" s="24">
        <v>1</v>
      </c>
      <c r="W234" s="24">
        <v>8200</v>
      </c>
      <c r="X234" s="82">
        <f t="shared" si="12"/>
        <v>8200</v>
      </c>
      <c r="Y234" s="82">
        <f t="shared" si="13"/>
        <v>9184</v>
      </c>
      <c r="Z234" s="24"/>
      <c r="AA234" s="33" t="s">
        <v>944</v>
      </c>
      <c r="AB234" s="26"/>
    </row>
    <row r="235" spans="1:28" ht="82.5" customHeight="1">
      <c r="A235" s="3" t="s">
        <v>767</v>
      </c>
      <c r="B235" s="4" t="s">
        <v>143</v>
      </c>
      <c r="C235" s="4" t="s">
        <v>144</v>
      </c>
      <c r="D235" s="20" t="s">
        <v>1969</v>
      </c>
      <c r="E235" s="10" t="s">
        <v>38</v>
      </c>
      <c r="F235" s="10"/>
      <c r="G235" s="10" t="s">
        <v>1971</v>
      </c>
      <c r="H235" s="10"/>
      <c r="I235" s="10" t="s">
        <v>40</v>
      </c>
      <c r="J235" s="3"/>
      <c r="K235" s="3" t="s">
        <v>154</v>
      </c>
      <c r="L235" s="3">
        <v>0</v>
      </c>
      <c r="M235" s="3">
        <v>231010000</v>
      </c>
      <c r="N235" s="4" t="s">
        <v>146</v>
      </c>
      <c r="O235" s="4" t="s">
        <v>157</v>
      </c>
      <c r="P235" s="4" t="s">
        <v>146</v>
      </c>
      <c r="Q235" s="4" t="s">
        <v>148</v>
      </c>
      <c r="R235" s="4" t="s">
        <v>166</v>
      </c>
      <c r="S235" s="4" t="s">
        <v>159</v>
      </c>
      <c r="T235" s="4" t="s">
        <v>39</v>
      </c>
      <c r="U235" s="12" t="s">
        <v>206</v>
      </c>
      <c r="V235" s="24">
        <v>6</v>
      </c>
      <c r="W235" s="24">
        <v>8200</v>
      </c>
      <c r="X235" s="82">
        <f t="shared" si="12"/>
        <v>49200</v>
      </c>
      <c r="Y235" s="82">
        <f t="shared" si="13"/>
        <v>55104.00000000001</v>
      </c>
      <c r="Z235" s="24"/>
      <c r="AA235" s="33" t="s">
        <v>944</v>
      </c>
      <c r="AB235" s="26"/>
    </row>
    <row r="236" spans="1:28" ht="82.5" customHeight="1">
      <c r="A236" s="3" t="s">
        <v>768</v>
      </c>
      <c r="B236" s="4" t="s">
        <v>143</v>
      </c>
      <c r="C236" s="4" t="s">
        <v>144</v>
      </c>
      <c r="D236" s="20" t="s">
        <v>1970</v>
      </c>
      <c r="E236" s="10" t="s">
        <v>38</v>
      </c>
      <c r="F236" s="10"/>
      <c r="G236" s="10" t="s">
        <v>1972</v>
      </c>
      <c r="H236" s="10"/>
      <c r="I236" s="10" t="s">
        <v>41</v>
      </c>
      <c r="J236" s="3"/>
      <c r="K236" s="3" t="s">
        <v>154</v>
      </c>
      <c r="L236" s="3" t="s">
        <v>13</v>
      </c>
      <c r="M236" s="3">
        <v>231010000</v>
      </c>
      <c r="N236" s="4" t="s">
        <v>146</v>
      </c>
      <c r="O236" s="4" t="s">
        <v>157</v>
      </c>
      <c r="P236" s="4" t="s">
        <v>146</v>
      </c>
      <c r="Q236" s="4" t="s">
        <v>148</v>
      </c>
      <c r="R236" s="4" t="s">
        <v>166</v>
      </c>
      <c r="S236" s="4" t="s">
        <v>159</v>
      </c>
      <c r="T236" s="4" t="s">
        <v>39</v>
      </c>
      <c r="U236" s="12" t="s">
        <v>206</v>
      </c>
      <c r="V236" s="24">
        <v>2</v>
      </c>
      <c r="W236" s="24">
        <v>5300</v>
      </c>
      <c r="X236" s="82">
        <f t="shared" si="12"/>
        <v>10600</v>
      </c>
      <c r="Y236" s="82">
        <f t="shared" si="13"/>
        <v>11872.000000000002</v>
      </c>
      <c r="Z236" s="24"/>
      <c r="AA236" s="33" t="s">
        <v>944</v>
      </c>
      <c r="AB236" s="26"/>
    </row>
    <row r="237" spans="1:28" ht="82.5" customHeight="1">
      <c r="A237" s="3" t="s">
        <v>769</v>
      </c>
      <c r="B237" s="4" t="s">
        <v>143</v>
      </c>
      <c r="C237" s="4" t="s">
        <v>144</v>
      </c>
      <c r="D237" s="20" t="s">
        <v>1973</v>
      </c>
      <c r="E237" s="10" t="s">
        <v>1003</v>
      </c>
      <c r="F237" s="10"/>
      <c r="G237" s="10" t="s">
        <v>1974</v>
      </c>
      <c r="H237" s="10"/>
      <c r="I237" s="10"/>
      <c r="J237" s="3"/>
      <c r="K237" s="3" t="s">
        <v>154</v>
      </c>
      <c r="L237" s="3" t="s">
        <v>13</v>
      </c>
      <c r="M237" s="3">
        <v>231010000</v>
      </c>
      <c r="N237" s="4" t="s">
        <v>146</v>
      </c>
      <c r="O237" s="4" t="s">
        <v>157</v>
      </c>
      <c r="P237" s="4" t="s">
        <v>146</v>
      </c>
      <c r="Q237" s="4" t="s">
        <v>148</v>
      </c>
      <c r="R237" s="4" t="s">
        <v>166</v>
      </c>
      <c r="S237" s="4" t="s">
        <v>159</v>
      </c>
      <c r="T237" s="4">
        <v>796</v>
      </c>
      <c r="U237" s="12" t="s">
        <v>156</v>
      </c>
      <c r="V237" s="24">
        <v>1</v>
      </c>
      <c r="W237" s="24">
        <v>38000</v>
      </c>
      <c r="X237" s="82">
        <f t="shared" si="12"/>
        <v>38000</v>
      </c>
      <c r="Y237" s="82">
        <f t="shared" si="13"/>
        <v>42560.00000000001</v>
      </c>
      <c r="Z237" s="24"/>
      <c r="AA237" s="33" t="s">
        <v>944</v>
      </c>
      <c r="AB237" s="26"/>
    </row>
    <row r="238" spans="1:28" ht="82.5" customHeight="1">
      <c r="A238" s="3" t="s">
        <v>770</v>
      </c>
      <c r="B238" s="4" t="s">
        <v>143</v>
      </c>
      <c r="C238" s="4" t="s">
        <v>144</v>
      </c>
      <c r="D238" s="20" t="s">
        <v>1975</v>
      </c>
      <c r="E238" s="10" t="s">
        <v>1976</v>
      </c>
      <c r="F238" s="10"/>
      <c r="G238" s="10" t="s">
        <v>1977</v>
      </c>
      <c r="H238" s="10"/>
      <c r="I238" s="10"/>
      <c r="J238" s="3"/>
      <c r="K238" s="3" t="s">
        <v>154</v>
      </c>
      <c r="L238" s="3" t="s">
        <v>13</v>
      </c>
      <c r="M238" s="3">
        <v>231010000</v>
      </c>
      <c r="N238" s="4" t="s">
        <v>146</v>
      </c>
      <c r="O238" s="4" t="s">
        <v>157</v>
      </c>
      <c r="P238" s="4" t="s">
        <v>146</v>
      </c>
      <c r="Q238" s="4" t="s">
        <v>148</v>
      </c>
      <c r="R238" s="4" t="s">
        <v>166</v>
      </c>
      <c r="S238" s="4" t="s">
        <v>159</v>
      </c>
      <c r="T238" s="4">
        <v>796</v>
      </c>
      <c r="U238" s="12" t="s">
        <v>156</v>
      </c>
      <c r="V238" s="24">
        <v>5</v>
      </c>
      <c r="W238" s="24">
        <v>650</v>
      </c>
      <c r="X238" s="82">
        <f t="shared" si="12"/>
        <v>3250</v>
      </c>
      <c r="Y238" s="82">
        <f t="shared" si="13"/>
        <v>3640.0000000000005</v>
      </c>
      <c r="Z238" s="24"/>
      <c r="AA238" s="33" t="s">
        <v>944</v>
      </c>
      <c r="AB238" s="26"/>
    </row>
    <row r="239" spans="1:28" ht="82.5" customHeight="1">
      <c r="A239" s="3" t="s">
        <v>771</v>
      </c>
      <c r="B239" s="4" t="s">
        <v>143</v>
      </c>
      <c r="C239" s="4" t="s">
        <v>144</v>
      </c>
      <c r="D239" s="20" t="s">
        <v>1978</v>
      </c>
      <c r="E239" s="10" t="s">
        <v>1976</v>
      </c>
      <c r="F239" s="10"/>
      <c r="G239" s="10" t="s">
        <v>1980</v>
      </c>
      <c r="H239" s="10"/>
      <c r="I239" s="10"/>
      <c r="J239" s="3"/>
      <c r="K239" s="3" t="s">
        <v>154</v>
      </c>
      <c r="L239" s="3" t="s">
        <v>13</v>
      </c>
      <c r="M239" s="3">
        <v>231010000</v>
      </c>
      <c r="N239" s="4" t="s">
        <v>146</v>
      </c>
      <c r="O239" s="4" t="s">
        <v>157</v>
      </c>
      <c r="P239" s="4" t="s">
        <v>146</v>
      </c>
      <c r="Q239" s="4" t="s">
        <v>148</v>
      </c>
      <c r="R239" s="4" t="s">
        <v>166</v>
      </c>
      <c r="S239" s="4" t="s">
        <v>159</v>
      </c>
      <c r="T239" s="4">
        <v>796</v>
      </c>
      <c r="U239" s="12" t="s">
        <v>156</v>
      </c>
      <c r="V239" s="24">
        <v>5</v>
      </c>
      <c r="W239" s="24">
        <v>7500</v>
      </c>
      <c r="X239" s="82">
        <f t="shared" si="12"/>
        <v>37500</v>
      </c>
      <c r="Y239" s="82">
        <f t="shared" si="13"/>
        <v>42000.00000000001</v>
      </c>
      <c r="Z239" s="24"/>
      <c r="AA239" s="33" t="s">
        <v>944</v>
      </c>
      <c r="AB239" s="26"/>
    </row>
    <row r="240" spans="1:28" ht="82.5" customHeight="1">
      <c r="A240" s="3" t="s">
        <v>772</v>
      </c>
      <c r="B240" s="4" t="s">
        <v>143</v>
      </c>
      <c r="C240" s="4" t="s">
        <v>144</v>
      </c>
      <c r="D240" s="20" t="s">
        <v>1979</v>
      </c>
      <c r="E240" s="10" t="s">
        <v>1976</v>
      </c>
      <c r="F240" s="10"/>
      <c r="G240" s="10" t="s">
        <v>1981</v>
      </c>
      <c r="H240" s="10"/>
      <c r="I240" s="10"/>
      <c r="J240" s="3"/>
      <c r="K240" s="3" t="s">
        <v>154</v>
      </c>
      <c r="L240" s="3" t="s">
        <v>13</v>
      </c>
      <c r="M240" s="3">
        <v>231010000</v>
      </c>
      <c r="N240" s="4" t="s">
        <v>146</v>
      </c>
      <c r="O240" s="4" t="s">
        <v>157</v>
      </c>
      <c r="P240" s="4" t="s">
        <v>146</v>
      </c>
      <c r="Q240" s="4" t="s">
        <v>148</v>
      </c>
      <c r="R240" s="4" t="s">
        <v>166</v>
      </c>
      <c r="S240" s="4" t="s">
        <v>159</v>
      </c>
      <c r="T240" s="12" t="s">
        <v>199</v>
      </c>
      <c r="U240" s="12" t="s">
        <v>1550</v>
      </c>
      <c r="V240" s="24">
        <v>10</v>
      </c>
      <c r="W240" s="24">
        <v>15500</v>
      </c>
      <c r="X240" s="82">
        <f t="shared" si="12"/>
        <v>155000</v>
      </c>
      <c r="Y240" s="82">
        <f t="shared" si="13"/>
        <v>173600.00000000003</v>
      </c>
      <c r="Z240" s="24"/>
      <c r="AA240" s="33" t="s">
        <v>944</v>
      </c>
      <c r="AB240" s="26"/>
    </row>
    <row r="241" spans="1:28" ht="82.5" customHeight="1">
      <c r="A241" s="3" t="s">
        <v>773</v>
      </c>
      <c r="B241" s="4" t="s">
        <v>143</v>
      </c>
      <c r="C241" s="4" t="s">
        <v>144</v>
      </c>
      <c r="D241" s="20" t="s">
        <v>1982</v>
      </c>
      <c r="E241" s="10" t="s">
        <v>1976</v>
      </c>
      <c r="F241" s="10"/>
      <c r="G241" s="10" t="s">
        <v>1983</v>
      </c>
      <c r="H241" s="10"/>
      <c r="I241" s="10"/>
      <c r="J241" s="3"/>
      <c r="K241" s="3" t="s">
        <v>154</v>
      </c>
      <c r="L241" s="3" t="s">
        <v>13</v>
      </c>
      <c r="M241" s="3">
        <v>231010000</v>
      </c>
      <c r="N241" s="4" t="s">
        <v>146</v>
      </c>
      <c r="O241" s="4" t="s">
        <v>157</v>
      </c>
      <c r="P241" s="4" t="s">
        <v>146</v>
      </c>
      <c r="Q241" s="4" t="s">
        <v>148</v>
      </c>
      <c r="R241" s="4" t="s">
        <v>166</v>
      </c>
      <c r="S241" s="4" t="s">
        <v>159</v>
      </c>
      <c r="T241" s="12" t="s">
        <v>199</v>
      </c>
      <c r="U241" s="12" t="s">
        <v>1550</v>
      </c>
      <c r="V241" s="24">
        <v>10</v>
      </c>
      <c r="W241" s="24">
        <v>15500</v>
      </c>
      <c r="X241" s="82">
        <f t="shared" si="12"/>
        <v>155000</v>
      </c>
      <c r="Y241" s="82">
        <f t="shared" si="13"/>
        <v>173600.00000000003</v>
      </c>
      <c r="Z241" s="24"/>
      <c r="AA241" s="33" t="s">
        <v>944</v>
      </c>
      <c r="AB241" s="26"/>
    </row>
    <row r="242" spans="1:28" ht="82.5" customHeight="1">
      <c r="A242" s="3" t="s">
        <v>774</v>
      </c>
      <c r="B242" s="4" t="s">
        <v>143</v>
      </c>
      <c r="C242" s="4" t="s">
        <v>144</v>
      </c>
      <c r="D242" s="20" t="s">
        <v>1982</v>
      </c>
      <c r="E242" s="10" t="s">
        <v>1976</v>
      </c>
      <c r="F242" s="10"/>
      <c r="G242" s="10" t="s">
        <v>1983</v>
      </c>
      <c r="H242" s="10"/>
      <c r="I242" s="10" t="s">
        <v>1113</v>
      </c>
      <c r="J242" s="3"/>
      <c r="K242" s="3" t="s">
        <v>154</v>
      </c>
      <c r="L242" s="3" t="s">
        <v>13</v>
      </c>
      <c r="M242" s="3">
        <v>231010000</v>
      </c>
      <c r="N242" s="4" t="s">
        <v>146</v>
      </c>
      <c r="O242" s="4" t="s">
        <v>157</v>
      </c>
      <c r="P242" s="4" t="s">
        <v>146</v>
      </c>
      <c r="Q242" s="4" t="s">
        <v>148</v>
      </c>
      <c r="R242" s="4" t="s">
        <v>166</v>
      </c>
      <c r="S242" s="4" t="s">
        <v>159</v>
      </c>
      <c r="T242" s="12" t="s">
        <v>199</v>
      </c>
      <c r="U242" s="12" t="s">
        <v>1550</v>
      </c>
      <c r="V242" s="24">
        <v>10</v>
      </c>
      <c r="W242" s="24">
        <v>15500</v>
      </c>
      <c r="X242" s="82">
        <f t="shared" si="12"/>
        <v>155000</v>
      </c>
      <c r="Y242" s="82">
        <f t="shared" si="13"/>
        <v>173600.00000000003</v>
      </c>
      <c r="Z242" s="24"/>
      <c r="AA242" s="33" t="s">
        <v>944</v>
      </c>
      <c r="AB242" s="26"/>
    </row>
    <row r="243" spans="1:28" ht="82.5" customHeight="1">
      <c r="A243" s="3" t="s">
        <v>775</v>
      </c>
      <c r="B243" s="4" t="s">
        <v>143</v>
      </c>
      <c r="C243" s="4" t="s">
        <v>144</v>
      </c>
      <c r="D243" s="20" t="s">
        <v>1984</v>
      </c>
      <c r="E243" s="10" t="s">
        <v>1642</v>
      </c>
      <c r="F243" s="10"/>
      <c r="G243" s="10" t="s">
        <v>1985</v>
      </c>
      <c r="H243" s="10"/>
      <c r="I243" s="10"/>
      <c r="J243" s="3"/>
      <c r="K243" s="3" t="s">
        <v>154</v>
      </c>
      <c r="L243" s="3" t="s">
        <v>13</v>
      </c>
      <c r="M243" s="3">
        <v>231010000</v>
      </c>
      <c r="N243" s="4" t="s">
        <v>146</v>
      </c>
      <c r="O243" s="4" t="s">
        <v>157</v>
      </c>
      <c r="P243" s="4" t="s">
        <v>146</v>
      </c>
      <c r="Q243" s="4" t="s">
        <v>148</v>
      </c>
      <c r="R243" s="4" t="s">
        <v>166</v>
      </c>
      <c r="S243" s="4" t="s">
        <v>159</v>
      </c>
      <c r="T243" s="12">
        <v>796</v>
      </c>
      <c r="U243" s="12" t="s">
        <v>156</v>
      </c>
      <c r="V243" s="24">
        <v>3</v>
      </c>
      <c r="W243" s="24">
        <v>250</v>
      </c>
      <c r="X243" s="82">
        <f t="shared" si="12"/>
        <v>750</v>
      </c>
      <c r="Y243" s="82">
        <f t="shared" si="13"/>
        <v>840.0000000000001</v>
      </c>
      <c r="Z243" s="24"/>
      <c r="AA243" s="33" t="s">
        <v>944</v>
      </c>
      <c r="AB243" s="26"/>
    </row>
    <row r="244" spans="1:28" ht="89.25">
      <c r="A244" s="3" t="s">
        <v>776</v>
      </c>
      <c r="B244" s="4" t="s">
        <v>143</v>
      </c>
      <c r="C244" s="4" t="s">
        <v>144</v>
      </c>
      <c r="D244" s="15" t="s">
        <v>1675</v>
      </c>
      <c r="E244" s="10" t="s">
        <v>1642</v>
      </c>
      <c r="F244" s="10"/>
      <c r="G244" s="10" t="s">
        <v>1674</v>
      </c>
      <c r="H244" s="10"/>
      <c r="I244" s="10" t="s">
        <v>1114</v>
      </c>
      <c r="J244" s="4"/>
      <c r="K244" s="4" t="s">
        <v>154</v>
      </c>
      <c r="L244" s="12" t="s">
        <v>13</v>
      </c>
      <c r="M244" s="3">
        <v>231010000</v>
      </c>
      <c r="N244" s="4" t="s">
        <v>146</v>
      </c>
      <c r="O244" s="3" t="s">
        <v>157</v>
      </c>
      <c r="P244" s="4" t="s">
        <v>146</v>
      </c>
      <c r="Q244" s="4" t="s">
        <v>148</v>
      </c>
      <c r="R244" s="4" t="s">
        <v>166</v>
      </c>
      <c r="S244" s="4" t="s">
        <v>159</v>
      </c>
      <c r="T244" s="15">
        <v>796</v>
      </c>
      <c r="U244" s="15" t="s">
        <v>156</v>
      </c>
      <c r="V244" s="24">
        <v>3</v>
      </c>
      <c r="W244" s="24">
        <v>350</v>
      </c>
      <c r="X244" s="82">
        <f t="shared" si="12"/>
        <v>1050</v>
      </c>
      <c r="Y244" s="82">
        <f t="shared" si="13"/>
        <v>1176</v>
      </c>
      <c r="Z244" s="4"/>
      <c r="AA244" s="4" t="s">
        <v>944</v>
      </c>
      <c r="AB244" s="4"/>
    </row>
    <row r="245" spans="1:28" ht="89.25">
      <c r="A245" s="3" t="s">
        <v>777</v>
      </c>
      <c r="B245" s="4" t="s">
        <v>143</v>
      </c>
      <c r="C245" s="4" t="s">
        <v>144</v>
      </c>
      <c r="D245" s="15" t="s">
        <v>1675</v>
      </c>
      <c r="E245" s="10" t="s">
        <v>1642</v>
      </c>
      <c r="F245" s="10"/>
      <c r="G245" s="10" t="s">
        <v>1674</v>
      </c>
      <c r="H245" s="10"/>
      <c r="I245" s="10" t="s">
        <v>1115</v>
      </c>
      <c r="J245" s="4"/>
      <c r="K245" s="4" t="s">
        <v>154</v>
      </c>
      <c r="L245" s="12" t="s">
        <v>13</v>
      </c>
      <c r="M245" s="3">
        <v>231010000</v>
      </c>
      <c r="N245" s="4" t="s">
        <v>146</v>
      </c>
      <c r="O245" s="3" t="s">
        <v>157</v>
      </c>
      <c r="P245" s="4" t="s">
        <v>146</v>
      </c>
      <c r="Q245" s="4" t="s">
        <v>148</v>
      </c>
      <c r="R245" s="4" t="s">
        <v>166</v>
      </c>
      <c r="S245" s="4" t="s">
        <v>159</v>
      </c>
      <c r="T245" s="15">
        <v>796</v>
      </c>
      <c r="U245" s="15" t="s">
        <v>156</v>
      </c>
      <c r="V245" s="24">
        <v>3</v>
      </c>
      <c r="W245" s="24">
        <v>550</v>
      </c>
      <c r="X245" s="82">
        <f t="shared" si="12"/>
        <v>1650</v>
      </c>
      <c r="Y245" s="82">
        <f t="shared" si="13"/>
        <v>1848.0000000000002</v>
      </c>
      <c r="Z245" s="4"/>
      <c r="AA245" s="4" t="s">
        <v>944</v>
      </c>
      <c r="AB245" s="4"/>
    </row>
    <row r="246" spans="1:28" ht="89.25">
      <c r="A246" s="3" t="s">
        <v>778</v>
      </c>
      <c r="B246" s="4" t="s">
        <v>143</v>
      </c>
      <c r="C246" s="4" t="s">
        <v>144</v>
      </c>
      <c r="D246" s="15" t="s">
        <v>1987</v>
      </c>
      <c r="E246" s="10" t="s">
        <v>1986</v>
      </c>
      <c r="F246" s="10"/>
      <c r="G246" s="10" t="s">
        <v>1988</v>
      </c>
      <c r="H246" s="10"/>
      <c r="I246" s="3"/>
      <c r="J246" s="4"/>
      <c r="K246" s="4" t="s">
        <v>154</v>
      </c>
      <c r="L246" s="12" t="s">
        <v>13</v>
      </c>
      <c r="M246" s="3">
        <v>231010000</v>
      </c>
      <c r="N246" s="4" t="s">
        <v>146</v>
      </c>
      <c r="O246" s="3" t="s">
        <v>157</v>
      </c>
      <c r="P246" s="4" t="s">
        <v>146</v>
      </c>
      <c r="Q246" s="4" t="s">
        <v>148</v>
      </c>
      <c r="R246" s="4" t="s">
        <v>166</v>
      </c>
      <c r="S246" s="4" t="s">
        <v>159</v>
      </c>
      <c r="T246" s="15">
        <v>796</v>
      </c>
      <c r="U246" s="15" t="s">
        <v>156</v>
      </c>
      <c r="V246" s="24">
        <v>1</v>
      </c>
      <c r="W246" s="24">
        <v>26000</v>
      </c>
      <c r="X246" s="82">
        <f t="shared" si="12"/>
        <v>26000</v>
      </c>
      <c r="Y246" s="82">
        <f t="shared" si="13"/>
        <v>29120.000000000004</v>
      </c>
      <c r="Z246" s="4"/>
      <c r="AA246" s="4" t="s">
        <v>944</v>
      </c>
      <c r="AB246" s="4"/>
    </row>
    <row r="247" spans="1:28" ht="89.25">
      <c r="A247" s="3" t="s">
        <v>779</v>
      </c>
      <c r="B247" s="4" t="s">
        <v>143</v>
      </c>
      <c r="C247" s="4" t="s">
        <v>144</v>
      </c>
      <c r="D247" s="15" t="s">
        <v>1990</v>
      </c>
      <c r="E247" s="10" t="s">
        <v>1986</v>
      </c>
      <c r="F247" s="10"/>
      <c r="G247" s="10" t="s">
        <v>1989</v>
      </c>
      <c r="H247" s="10"/>
      <c r="I247" s="3"/>
      <c r="J247" s="4"/>
      <c r="K247" s="4" t="s">
        <v>154</v>
      </c>
      <c r="L247" s="12" t="s">
        <v>13</v>
      </c>
      <c r="M247" s="3">
        <v>231010000</v>
      </c>
      <c r="N247" s="4" t="s">
        <v>146</v>
      </c>
      <c r="O247" s="3" t="s">
        <v>157</v>
      </c>
      <c r="P247" s="4" t="s">
        <v>146</v>
      </c>
      <c r="Q247" s="4" t="s">
        <v>148</v>
      </c>
      <c r="R247" s="4" t="s">
        <v>166</v>
      </c>
      <c r="S247" s="4" t="s">
        <v>159</v>
      </c>
      <c r="T247" s="15">
        <v>796</v>
      </c>
      <c r="U247" s="15" t="s">
        <v>156</v>
      </c>
      <c r="V247" s="24">
        <v>1</v>
      </c>
      <c r="W247" s="24">
        <v>26000</v>
      </c>
      <c r="X247" s="82">
        <f t="shared" si="12"/>
        <v>26000</v>
      </c>
      <c r="Y247" s="82">
        <f t="shared" si="13"/>
        <v>29120.000000000004</v>
      </c>
      <c r="Z247" s="4"/>
      <c r="AA247" s="4" t="s">
        <v>944</v>
      </c>
      <c r="AB247" s="4"/>
    </row>
    <row r="248" spans="1:28" ht="82.5" customHeight="1">
      <c r="A248" s="3" t="s">
        <v>780</v>
      </c>
      <c r="B248" s="4" t="s">
        <v>143</v>
      </c>
      <c r="C248" s="4" t="s">
        <v>144</v>
      </c>
      <c r="D248" s="20" t="s">
        <v>1996</v>
      </c>
      <c r="E248" s="10" t="s">
        <v>1993</v>
      </c>
      <c r="F248" s="10"/>
      <c r="G248" s="10" t="s">
        <v>1997</v>
      </c>
      <c r="H248" s="10"/>
      <c r="I248" s="10"/>
      <c r="J248" s="3"/>
      <c r="K248" s="3" t="s">
        <v>154</v>
      </c>
      <c r="L248" s="3" t="s">
        <v>13</v>
      </c>
      <c r="M248" s="3">
        <v>231010000</v>
      </c>
      <c r="N248" s="4" t="s">
        <v>146</v>
      </c>
      <c r="O248" s="4" t="s">
        <v>157</v>
      </c>
      <c r="P248" s="4" t="s">
        <v>146</v>
      </c>
      <c r="Q248" s="4" t="s">
        <v>148</v>
      </c>
      <c r="R248" s="4" t="s">
        <v>166</v>
      </c>
      <c r="S248" s="4" t="s">
        <v>159</v>
      </c>
      <c r="T248" s="12">
        <v>796</v>
      </c>
      <c r="U248" s="12" t="s">
        <v>156</v>
      </c>
      <c r="V248" s="24">
        <v>5</v>
      </c>
      <c r="W248" s="24">
        <v>500</v>
      </c>
      <c r="X248" s="82">
        <f t="shared" si="12"/>
        <v>2500</v>
      </c>
      <c r="Y248" s="82">
        <f t="shared" si="13"/>
        <v>2800.0000000000005</v>
      </c>
      <c r="Z248" s="24"/>
      <c r="AA248" s="4" t="s">
        <v>944</v>
      </c>
      <c r="AB248" s="26"/>
    </row>
    <row r="249" spans="1:28" ht="82.5" customHeight="1">
      <c r="A249" s="3" t="s">
        <v>781</v>
      </c>
      <c r="B249" s="4" t="s">
        <v>143</v>
      </c>
      <c r="C249" s="4" t="s">
        <v>144</v>
      </c>
      <c r="D249" s="20" t="s">
        <v>1991</v>
      </c>
      <c r="E249" s="10" t="s">
        <v>1993</v>
      </c>
      <c r="F249" s="10"/>
      <c r="G249" s="10" t="s">
        <v>1994</v>
      </c>
      <c r="H249" s="10"/>
      <c r="I249" s="10"/>
      <c r="J249" s="3"/>
      <c r="K249" s="3" t="s">
        <v>154</v>
      </c>
      <c r="L249" s="3" t="s">
        <v>13</v>
      </c>
      <c r="M249" s="3">
        <v>231010000</v>
      </c>
      <c r="N249" s="4" t="s">
        <v>146</v>
      </c>
      <c r="O249" s="4" t="s">
        <v>157</v>
      </c>
      <c r="P249" s="4" t="s">
        <v>146</v>
      </c>
      <c r="Q249" s="4" t="s">
        <v>148</v>
      </c>
      <c r="R249" s="4" t="s">
        <v>166</v>
      </c>
      <c r="S249" s="4" t="s">
        <v>159</v>
      </c>
      <c r="T249" s="12">
        <v>796</v>
      </c>
      <c r="U249" s="12" t="s">
        <v>156</v>
      </c>
      <c r="V249" s="24">
        <v>5</v>
      </c>
      <c r="W249" s="24">
        <v>500</v>
      </c>
      <c r="X249" s="82">
        <f t="shared" si="12"/>
        <v>2500</v>
      </c>
      <c r="Y249" s="82">
        <f t="shared" si="13"/>
        <v>2800.0000000000005</v>
      </c>
      <c r="Z249" s="24"/>
      <c r="AA249" s="4" t="s">
        <v>944</v>
      </c>
      <c r="AB249" s="26"/>
    </row>
    <row r="250" spans="1:28" ht="82.5" customHeight="1">
      <c r="A250" s="3" t="s">
        <v>782</v>
      </c>
      <c r="B250" s="4" t="s">
        <v>143</v>
      </c>
      <c r="C250" s="4" t="s">
        <v>144</v>
      </c>
      <c r="D250" s="20" t="s">
        <v>1992</v>
      </c>
      <c r="E250" s="10" t="s">
        <v>1993</v>
      </c>
      <c r="F250" s="10"/>
      <c r="G250" s="10" t="s">
        <v>1995</v>
      </c>
      <c r="H250" s="10"/>
      <c r="I250" s="10"/>
      <c r="J250" s="3"/>
      <c r="K250" s="3" t="s">
        <v>154</v>
      </c>
      <c r="L250" s="3" t="s">
        <v>13</v>
      </c>
      <c r="M250" s="3">
        <v>231010000</v>
      </c>
      <c r="N250" s="4" t="s">
        <v>146</v>
      </c>
      <c r="O250" s="4" t="s">
        <v>157</v>
      </c>
      <c r="P250" s="4" t="s">
        <v>146</v>
      </c>
      <c r="Q250" s="4" t="s">
        <v>148</v>
      </c>
      <c r="R250" s="4" t="s">
        <v>166</v>
      </c>
      <c r="S250" s="4" t="s">
        <v>159</v>
      </c>
      <c r="T250" s="12">
        <v>796</v>
      </c>
      <c r="U250" s="12" t="s">
        <v>156</v>
      </c>
      <c r="V250" s="24">
        <v>5</v>
      </c>
      <c r="W250" s="24">
        <v>500</v>
      </c>
      <c r="X250" s="82">
        <f t="shared" si="12"/>
        <v>2500</v>
      </c>
      <c r="Y250" s="82">
        <f t="shared" si="13"/>
        <v>2800.0000000000005</v>
      </c>
      <c r="Z250" s="24"/>
      <c r="AA250" s="4" t="s">
        <v>944</v>
      </c>
      <c r="AB250" s="26"/>
    </row>
    <row r="251" spans="1:28" ht="82.5" customHeight="1">
      <c r="A251" s="3" t="s">
        <v>783</v>
      </c>
      <c r="B251" s="4" t="s">
        <v>143</v>
      </c>
      <c r="C251" s="4" t="s">
        <v>144</v>
      </c>
      <c r="D251" s="20" t="s">
        <v>1998</v>
      </c>
      <c r="E251" s="10" t="s">
        <v>50</v>
      </c>
      <c r="F251" s="10"/>
      <c r="G251" s="10" t="s">
        <v>1999</v>
      </c>
      <c r="H251" s="10"/>
      <c r="I251" s="10" t="s">
        <v>51</v>
      </c>
      <c r="J251" s="3"/>
      <c r="K251" s="3" t="s">
        <v>154</v>
      </c>
      <c r="L251" s="3">
        <v>0</v>
      </c>
      <c r="M251" s="3">
        <v>231010000</v>
      </c>
      <c r="N251" s="4" t="s">
        <v>146</v>
      </c>
      <c r="O251" s="4" t="s">
        <v>157</v>
      </c>
      <c r="P251" s="4" t="s">
        <v>146</v>
      </c>
      <c r="Q251" s="4" t="s">
        <v>148</v>
      </c>
      <c r="R251" s="4" t="s">
        <v>166</v>
      </c>
      <c r="S251" s="4" t="s">
        <v>159</v>
      </c>
      <c r="T251" s="12" t="s">
        <v>52</v>
      </c>
      <c r="U251" s="12" t="s">
        <v>53</v>
      </c>
      <c r="V251" s="24">
        <v>50</v>
      </c>
      <c r="W251" s="24">
        <v>1000</v>
      </c>
      <c r="X251" s="82">
        <f t="shared" si="12"/>
        <v>50000</v>
      </c>
      <c r="Y251" s="82">
        <f t="shared" si="13"/>
        <v>56000.00000000001</v>
      </c>
      <c r="Z251" s="24"/>
      <c r="AA251" s="4" t="s">
        <v>944</v>
      </c>
      <c r="AB251" s="26"/>
    </row>
    <row r="252" spans="1:28" s="65" customFormat="1" ht="139.5" customHeight="1">
      <c r="A252" s="3" t="s">
        <v>784</v>
      </c>
      <c r="B252" s="4" t="s">
        <v>143</v>
      </c>
      <c r="C252" s="4" t="s">
        <v>144</v>
      </c>
      <c r="D252" s="18" t="s">
        <v>1290</v>
      </c>
      <c r="E252" s="10" t="s">
        <v>1291</v>
      </c>
      <c r="F252" s="10"/>
      <c r="G252" s="10" t="s">
        <v>1292</v>
      </c>
      <c r="H252" s="10"/>
      <c r="I252" s="3" t="s">
        <v>366</v>
      </c>
      <c r="J252" s="3"/>
      <c r="K252" s="4" t="s">
        <v>154</v>
      </c>
      <c r="L252" s="3">
        <v>0</v>
      </c>
      <c r="M252" s="3">
        <v>231010000</v>
      </c>
      <c r="N252" s="4" t="s">
        <v>146</v>
      </c>
      <c r="O252" s="3" t="s">
        <v>162</v>
      </c>
      <c r="P252" s="4" t="s">
        <v>146</v>
      </c>
      <c r="Q252" s="4" t="s">
        <v>148</v>
      </c>
      <c r="R252" s="4" t="s">
        <v>166</v>
      </c>
      <c r="S252" s="4" t="s">
        <v>159</v>
      </c>
      <c r="T252" s="12" t="s">
        <v>37</v>
      </c>
      <c r="U252" s="4" t="s">
        <v>156</v>
      </c>
      <c r="V252" s="24">
        <v>400</v>
      </c>
      <c r="W252" s="22">
        <v>30</v>
      </c>
      <c r="X252" s="82">
        <f t="shared" si="12"/>
        <v>12000</v>
      </c>
      <c r="Y252" s="82">
        <f t="shared" si="13"/>
        <v>13440.000000000002</v>
      </c>
      <c r="Z252" s="33"/>
      <c r="AA252" s="4" t="s">
        <v>398</v>
      </c>
      <c r="AB252" s="4"/>
    </row>
    <row r="253" spans="1:28" s="65" customFormat="1" ht="139.5" customHeight="1">
      <c r="A253" s="3" t="s">
        <v>785</v>
      </c>
      <c r="B253" s="4" t="s">
        <v>143</v>
      </c>
      <c r="C253" s="4" t="s">
        <v>144</v>
      </c>
      <c r="D253" s="18" t="s">
        <v>1676</v>
      </c>
      <c r="E253" s="10" t="s">
        <v>1677</v>
      </c>
      <c r="F253" s="10"/>
      <c r="G253" s="10" t="s">
        <v>1678</v>
      </c>
      <c r="H253" s="10"/>
      <c r="I253" s="3" t="s">
        <v>246</v>
      </c>
      <c r="J253" s="3"/>
      <c r="K253" s="4" t="s">
        <v>154</v>
      </c>
      <c r="L253" s="3">
        <v>0</v>
      </c>
      <c r="M253" s="3">
        <v>231010000</v>
      </c>
      <c r="N253" s="4" t="s">
        <v>146</v>
      </c>
      <c r="O253" s="3" t="s">
        <v>162</v>
      </c>
      <c r="P253" s="4" t="s">
        <v>146</v>
      </c>
      <c r="Q253" s="4" t="s">
        <v>148</v>
      </c>
      <c r="R253" s="4" t="s">
        <v>166</v>
      </c>
      <c r="S253" s="4" t="s">
        <v>159</v>
      </c>
      <c r="T253" s="12" t="s">
        <v>199</v>
      </c>
      <c r="U253" s="4" t="s">
        <v>200</v>
      </c>
      <c r="V253" s="24">
        <v>50</v>
      </c>
      <c r="W253" s="22">
        <v>500</v>
      </c>
      <c r="X253" s="82">
        <f t="shared" si="12"/>
        <v>25000</v>
      </c>
      <c r="Y253" s="82">
        <f t="shared" si="13"/>
        <v>28000.000000000004</v>
      </c>
      <c r="Z253" s="33"/>
      <c r="AA253" s="4" t="s">
        <v>398</v>
      </c>
      <c r="AB253" s="4"/>
    </row>
    <row r="254" spans="1:28" s="65" customFormat="1" ht="139.5" customHeight="1">
      <c r="A254" s="3" t="s">
        <v>786</v>
      </c>
      <c r="B254" s="4" t="s">
        <v>143</v>
      </c>
      <c r="C254" s="4" t="s">
        <v>144</v>
      </c>
      <c r="D254" s="18" t="s">
        <v>2000</v>
      </c>
      <c r="E254" s="10" t="s">
        <v>1116</v>
      </c>
      <c r="F254" s="10"/>
      <c r="G254" s="10" t="s">
        <v>2001</v>
      </c>
      <c r="H254" s="10"/>
      <c r="I254" s="3"/>
      <c r="J254" s="3"/>
      <c r="K254" s="4" t="s">
        <v>154</v>
      </c>
      <c r="L254" s="3">
        <v>0</v>
      </c>
      <c r="M254" s="3">
        <v>231010000</v>
      </c>
      <c r="N254" s="4" t="s">
        <v>146</v>
      </c>
      <c r="O254" s="3" t="s">
        <v>184</v>
      </c>
      <c r="P254" s="4" t="s">
        <v>146</v>
      </c>
      <c r="Q254" s="4" t="s">
        <v>148</v>
      </c>
      <c r="R254" s="4" t="s">
        <v>1601</v>
      </c>
      <c r="S254" s="4" t="s">
        <v>159</v>
      </c>
      <c r="T254" s="12" t="s">
        <v>37</v>
      </c>
      <c r="U254" s="4" t="s">
        <v>156</v>
      </c>
      <c r="V254" s="24">
        <v>4</v>
      </c>
      <c r="W254" s="22">
        <v>60000</v>
      </c>
      <c r="X254" s="82">
        <f t="shared" si="12"/>
        <v>240000</v>
      </c>
      <c r="Y254" s="82">
        <f t="shared" si="13"/>
        <v>268800</v>
      </c>
      <c r="Z254" s="33"/>
      <c r="AA254" s="4" t="s">
        <v>944</v>
      </c>
      <c r="AB254" s="4"/>
    </row>
    <row r="255" spans="1:28" s="65" customFormat="1" ht="102">
      <c r="A255" s="3" t="s">
        <v>787</v>
      </c>
      <c r="B255" s="4" t="s">
        <v>143</v>
      </c>
      <c r="C255" s="4" t="s">
        <v>144</v>
      </c>
      <c r="D255" s="20" t="s">
        <v>1679</v>
      </c>
      <c r="E255" s="9" t="s">
        <v>204</v>
      </c>
      <c r="F255" s="10"/>
      <c r="G255" s="10" t="s">
        <v>1680</v>
      </c>
      <c r="H255" s="10"/>
      <c r="I255" s="3"/>
      <c r="J255" s="3"/>
      <c r="K255" s="4" t="s">
        <v>145</v>
      </c>
      <c r="L255" s="3">
        <v>99.5</v>
      </c>
      <c r="M255" s="3">
        <v>231010000</v>
      </c>
      <c r="N255" s="4" t="s">
        <v>146</v>
      </c>
      <c r="O255" s="3" t="s">
        <v>147</v>
      </c>
      <c r="P255" s="4" t="s">
        <v>146</v>
      </c>
      <c r="Q255" s="4" t="s">
        <v>148</v>
      </c>
      <c r="R255" s="4" t="s">
        <v>1601</v>
      </c>
      <c r="S255" s="4" t="s">
        <v>149</v>
      </c>
      <c r="T255" s="12" t="s">
        <v>52</v>
      </c>
      <c r="U255" s="9" t="s">
        <v>53</v>
      </c>
      <c r="V255" s="24">
        <v>95000</v>
      </c>
      <c r="W255" s="137">
        <v>83</v>
      </c>
      <c r="X255" s="82">
        <f t="shared" si="12"/>
        <v>7885000</v>
      </c>
      <c r="Y255" s="82">
        <f t="shared" si="13"/>
        <v>8831200</v>
      </c>
      <c r="Z255" s="33" t="s">
        <v>2393</v>
      </c>
      <c r="AA255" s="4" t="s">
        <v>398</v>
      </c>
      <c r="AB255" s="26"/>
    </row>
    <row r="256" spans="1:29" s="65" customFormat="1" ht="102">
      <c r="A256" s="3" t="s">
        <v>788</v>
      </c>
      <c r="B256" s="4" t="s">
        <v>143</v>
      </c>
      <c r="C256" s="4" t="s">
        <v>144</v>
      </c>
      <c r="D256" s="20" t="s">
        <v>2389</v>
      </c>
      <c r="E256" s="9" t="s">
        <v>204</v>
      </c>
      <c r="F256" s="10"/>
      <c r="G256" s="10" t="s">
        <v>1681</v>
      </c>
      <c r="H256" s="10"/>
      <c r="I256" s="3"/>
      <c r="J256" s="3"/>
      <c r="K256" s="4" t="s">
        <v>145</v>
      </c>
      <c r="L256" s="3">
        <v>99.5</v>
      </c>
      <c r="M256" s="3">
        <v>231010000</v>
      </c>
      <c r="N256" s="4" t="s">
        <v>146</v>
      </c>
      <c r="O256" s="3" t="s">
        <v>147</v>
      </c>
      <c r="P256" s="4" t="s">
        <v>146</v>
      </c>
      <c r="Q256" s="4" t="s">
        <v>148</v>
      </c>
      <c r="R256" s="4" t="s">
        <v>1601</v>
      </c>
      <c r="S256" s="4" t="s">
        <v>149</v>
      </c>
      <c r="T256" s="12">
        <v>112</v>
      </c>
      <c r="U256" s="9" t="s">
        <v>53</v>
      </c>
      <c r="V256" s="24">
        <v>50000</v>
      </c>
      <c r="W256" s="137">
        <v>114.8</v>
      </c>
      <c r="X256" s="82">
        <f t="shared" si="12"/>
        <v>5740000</v>
      </c>
      <c r="Y256" s="82">
        <f t="shared" si="13"/>
        <v>6428800.000000001</v>
      </c>
      <c r="Z256" s="33" t="s">
        <v>2393</v>
      </c>
      <c r="AA256" s="4" t="s">
        <v>398</v>
      </c>
      <c r="AB256" s="26"/>
      <c r="AC256" s="140"/>
    </row>
    <row r="257" spans="1:29" s="65" customFormat="1" ht="102">
      <c r="A257" s="3" t="s">
        <v>789</v>
      </c>
      <c r="B257" s="4" t="s">
        <v>143</v>
      </c>
      <c r="C257" s="4" t="s">
        <v>144</v>
      </c>
      <c r="D257" s="20" t="s">
        <v>1690</v>
      </c>
      <c r="E257" s="9" t="s">
        <v>204</v>
      </c>
      <c r="F257" s="10"/>
      <c r="G257" s="9" t="s">
        <v>1691</v>
      </c>
      <c r="H257" s="10"/>
      <c r="I257" s="3"/>
      <c r="J257" s="3"/>
      <c r="K257" s="4" t="s">
        <v>145</v>
      </c>
      <c r="L257" s="3">
        <v>99.5</v>
      </c>
      <c r="M257" s="3">
        <v>231010000</v>
      </c>
      <c r="N257" s="4" t="s">
        <v>146</v>
      </c>
      <c r="O257" s="3" t="s">
        <v>147</v>
      </c>
      <c r="P257" s="4" t="s">
        <v>146</v>
      </c>
      <c r="Q257" s="4" t="s">
        <v>148</v>
      </c>
      <c r="R257" s="4" t="s">
        <v>1601</v>
      </c>
      <c r="S257" s="4" t="s">
        <v>149</v>
      </c>
      <c r="T257" s="12">
        <v>112</v>
      </c>
      <c r="U257" s="9" t="s">
        <v>170</v>
      </c>
      <c r="V257" s="24">
        <v>10000</v>
      </c>
      <c r="W257" s="137">
        <v>123.8</v>
      </c>
      <c r="X257" s="82">
        <f>W257*V257</f>
        <v>1238000</v>
      </c>
      <c r="Y257" s="82">
        <f t="shared" si="13"/>
        <v>1386560.0000000002</v>
      </c>
      <c r="Z257" s="33" t="s">
        <v>2393</v>
      </c>
      <c r="AA257" s="4" t="s">
        <v>398</v>
      </c>
      <c r="AB257" s="26"/>
      <c r="AC257" s="140"/>
    </row>
    <row r="258" spans="1:28" s="65" customFormat="1" ht="102">
      <c r="A258" s="3" t="s">
        <v>790</v>
      </c>
      <c r="B258" s="4" t="s">
        <v>143</v>
      </c>
      <c r="C258" s="4" t="s">
        <v>144</v>
      </c>
      <c r="D258" s="20" t="s">
        <v>1682</v>
      </c>
      <c r="E258" s="9" t="s">
        <v>1683</v>
      </c>
      <c r="F258" s="10"/>
      <c r="G258" s="9" t="s">
        <v>1684</v>
      </c>
      <c r="H258" s="10"/>
      <c r="I258" s="3"/>
      <c r="J258" s="3"/>
      <c r="K258" s="4" t="s">
        <v>145</v>
      </c>
      <c r="L258" s="3">
        <v>100</v>
      </c>
      <c r="M258" s="3">
        <v>231010000</v>
      </c>
      <c r="N258" s="4" t="s">
        <v>146</v>
      </c>
      <c r="O258" s="3" t="s">
        <v>147</v>
      </c>
      <c r="P258" s="4" t="s">
        <v>146</v>
      </c>
      <c r="Q258" s="4" t="s">
        <v>148</v>
      </c>
      <c r="R258" s="4" t="s">
        <v>1601</v>
      </c>
      <c r="S258" s="4" t="s">
        <v>149</v>
      </c>
      <c r="T258" s="12">
        <v>112</v>
      </c>
      <c r="U258" s="9" t="s">
        <v>53</v>
      </c>
      <c r="V258" s="24">
        <f>70000-30000</f>
        <v>40000</v>
      </c>
      <c r="W258" s="137">
        <v>118</v>
      </c>
      <c r="X258" s="82">
        <f t="shared" si="12"/>
        <v>4720000</v>
      </c>
      <c r="Y258" s="82">
        <f t="shared" si="13"/>
        <v>5286400.000000001</v>
      </c>
      <c r="Z258" s="33" t="s">
        <v>2393</v>
      </c>
      <c r="AA258" s="4" t="s">
        <v>398</v>
      </c>
      <c r="AB258" s="26"/>
    </row>
    <row r="259" spans="1:28" s="65" customFormat="1" ht="102">
      <c r="A259" s="3" t="s">
        <v>791</v>
      </c>
      <c r="B259" s="4" t="s">
        <v>143</v>
      </c>
      <c r="C259" s="4" t="s">
        <v>144</v>
      </c>
      <c r="D259" s="20" t="s">
        <v>1685</v>
      </c>
      <c r="E259" s="9" t="s">
        <v>1683</v>
      </c>
      <c r="F259" s="10"/>
      <c r="G259" s="9" t="s">
        <v>1686</v>
      </c>
      <c r="H259" s="10"/>
      <c r="I259" s="3"/>
      <c r="J259" s="3"/>
      <c r="K259" s="4" t="s">
        <v>145</v>
      </c>
      <c r="L259" s="3">
        <v>100</v>
      </c>
      <c r="M259" s="3">
        <v>231010000</v>
      </c>
      <c r="N259" s="4" t="s">
        <v>146</v>
      </c>
      <c r="O259" s="3" t="s">
        <v>147</v>
      </c>
      <c r="P259" s="4" t="s">
        <v>146</v>
      </c>
      <c r="Q259" s="4" t="s">
        <v>148</v>
      </c>
      <c r="R259" s="4" t="s">
        <v>1769</v>
      </c>
      <c r="S259" s="4" t="s">
        <v>149</v>
      </c>
      <c r="T259" s="12">
        <v>112</v>
      </c>
      <c r="U259" s="9" t="s">
        <v>53</v>
      </c>
      <c r="V259" s="24">
        <v>80000</v>
      </c>
      <c r="W259" s="137">
        <v>89</v>
      </c>
      <c r="X259" s="82">
        <f t="shared" si="12"/>
        <v>7120000</v>
      </c>
      <c r="Y259" s="82">
        <f t="shared" si="13"/>
        <v>7974400.000000001</v>
      </c>
      <c r="Z259" s="33" t="s">
        <v>2393</v>
      </c>
      <c r="AA259" s="4" t="s">
        <v>398</v>
      </c>
      <c r="AB259" s="26"/>
    </row>
    <row r="260" spans="1:28" s="65" customFormat="1" ht="111" customHeight="1">
      <c r="A260" s="3" t="s">
        <v>792</v>
      </c>
      <c r="B260" s="4" t="s">
        <v>143</v>
      </c>
      <c r="C260" s="4" t="s">
        <v>144</v>
      </c>
      <c r="D260" s="20" t="s">
        <v>1687</v>
      </c>
      <c r="E260" s="9" t="s">
        <v>1688</v>
      </c>
      <c r="F260" s="10"/>
      <c r="G260" s="9" t="s">
        <v>1689</v>
      </c>
      <c r="H260" s="10"/>
      <c r="I260" s="3" t="s">
        <v>376</v>
      </c>
      <c r="J260" s="3"/>
      <c r="K260" s="4" t="s">
        <v>154</v>
      </c>
      <c r="L260" s="3">
        <v>0</v>
      </c>
      <c r="M260" s="3">
        <v>231010000</v>
      </c>
      <c r="N260" s="4" t="s">
        <v>146</v>
      </c>
      <c r="O260" s="3" t="s">
        <v>400</v>
      </c>
      <c r="P260" s="4" t="s">
        <v>146</v>
      </c>
      <c r="Q260" s="4" t="s">
        <v>148</v>
      </c>
      <c r="R260" s="4" t="s">
        <v>166</v>
      </c>
      <c r="S260" s="4" t="s">
        <v>159</v>
      </c>
      <c r="T260" s="12">
        <v>168</v>
      </c>
      <c r="U260" s="9" t="s">
        <v>222</v>
      </c>
      <c r="V260" s="24">
        <v>1</v>
      </c>
      <c r="W260" s="57">
        <v>699999.9999999999</v>
      </c>
      <c r="X260" s="82">
        <f t="shared" si="12"/>
        <v>699999.9999999999</v>
      </c>
      <c r="Y260" s="82">
        <f t="shared" si="13"/>
        <v>784000</v>
      </c>
      <c r="Z260" s="33"/>
      <c r="AA260" s="4" t="s">
        <v>398</v>
      </c>
      <c r="AB260" s="26"/>
    </row>
    <row r="261" spans="1:28" s="65" customFormat="1" ht="52.5" customHeight="1">
      <c r="A261" s="3" t="s">
        <v>793</v>
      </c>
      <c r="B261" s="4" t="s">
        <v>143</v>
      </c>
      <c r="C261" s="4" t="s">
        <v>144</v>
      </c>
      <c r="D261" s="20" t="s">
        <v>1692</v>
      </c>
      <c r="E261" s="9" t="s">
        <v>1693</v>
      </c>
      <c r="F261" s="10"/>
      <c r="G261" s="9" t="s">
        <v>1694</v>
      </c>
      <c r="H261" s="10"/>
      <c r="I261" s="3"/>
      <c r="J261" s="3"/>
      <c r="K261" s="4" t="s">
        <v>154</v>
      </c>
      <c r="L261" s="3">
        <v>0</v>
      </c>
      <c r="M261" s="3">
        <v>231010000</v>
      </c>
      <c r="N261" s="4" t="s">
        <v>146</v>
      </c>
      <c r="O261" s="3" t="s">
        <v>157</v>
      </c>
      <c r="P261" s="4" t="s">
        <v>146</v>
      </c>
      <c r="Q261" s="4" t="s">
        <v>148</v>
      </c>
      <c r="R261" s="4" t="s">
        <v>158</v>
      </c>
      <c r="S261" s="4" t="s">
        <v>159</v>
      </c>
      <c r="T261" s="12">
        <v>166</v>
      </c>
      <c r="U261" s="9" t="s">
        <v>165</v>
      </c>
      <c r="V261" s="24">
        <v>100</v>
      </c>
      <c r="W261" s="57">
        <v>1517</v>
      </c>
      <c r="X261" s="82">
        <f t="shared" si="12"/>
        <v>151700</v>
      </c>
      <c r="Y261" s="82">
        <f t="shared" si="13"/>
        <v>169904.00000000003</v>
      </c>
      <c r="Z261" s="33"/>
      <c r="AA261" s="4" t="s">
        <v>398</v>
      </c>
      <c r="AB261" s="26"/>
    </row>
    <row r="262" spans="1:28" s="65" customFormat="1" ht="66" customHeight="1">
      <c r="A262" s="3" t="s">
        <v>794</v>
      </c>
      <c r="B262" s="4" t="s">
        <v>143</v>
      </c>
      <c r="C262" s="4" t="s">
        <v>144</v>
      </c>
      <c r="D262" s="15" t="s">
        <v>1300</v>
      </c>
      <c r="E262" s="10" t="s">
        <v>210</v>
      </c>
      <c r="F262" s="10"/>
      <c r="G262" s="10" t="s">
        <v>1301</v>
      </c>
      <c r="H262" s="10"/>
      <c r="I262" s="10" t="s">
        <v>211</v>
      </c>
      <c r="J262" s="3"/>
      <c r="K262" s="4" t="s">
        <v>154</v>
      </c>
      <c r="L262" s="3">
        <v>0</v>
      </c>
      <c r="M262" s="12" t="s">
        <v>920</v>
      </c>
      <c r="N262" s="4" t="s">
        <v>146</v>
      </c>
      <c r="O262" s="3" t="s">
        <v>429</v>
      </c>
      <c r="P262" s="4" t="s">
        <v>146</v>
      </c>
      <c r="Q262" s="4" t="s">
        <v>148</v>
      </c>
      <c r="R262" s="12" t="s">
        <v>163</v>
      </c>
      <c r="S262" s="4" t="s">
        <v>159</v>
      </c>
      <c r="T262" s="12">
        <v>166</v>
      </c>
      <c r="U262" s="17" t="s">
        <v>165</v>
      </c>
      <c r="V262" s="24">
        <v>20</v>
      </c>
      <c r="W262" s="22">
        <v>499.99999999999994</v>
      </c>
      <c r="X262" s="82">
        <f t="shared" si="12"/>
        <v>9999.999999999998</v>
      </c>
      <c r="Y262" s="82">
        <f t="shared" si="13"/>
        <v>11199.999999999998</v>
      </c>
      <c r="Z262" s="33"/>
      <c r="AA262" s="4" t="s">
        <v>398</v>
      </c>
      <c r="AB262" s="4"/>
    </row>
    <row r="263" spans="1:28" s="65" customFormat="1" ht="62.25" customHeight="1">
      <c r="A263" s="3" t="s">
        <v>795</v>
      </c>
      <c r="B263" s="4" t="s">
        <v>143</v>
      </c>
      <c r="C263" s="4" t="s">
        <v>144</v>
      </c>
      <c r="D263" s="15" t="s">
        <v>1293</v>
      </c>
      <c r="E263" s="10" t="s">
        <v>1294</v>
      </c>
      <c r="F263" s="10"/>
      <c r="G263" s="10" t="s">
        <v>1295</v>
      </c>
      <c r="H263" s="10"/>
      <c r="I263" s="10" t="s">
        <v>62</v>
      </c>
      <c r="J263" s="3"/>
      <c r="K263" s="4" t="s">
        <v>154</v>
      </c>
      <c r="L263" s="3">
        <v>0</v>
      </c>
      <c r="M263" s="12" t="s">
        <v>920</v>
      </c>
      <c r="N263" s="4" t="s">
        <v>146</v>
      </c>
      <c r="O263" s="3" t="s">
        <v>184</v>
      </c>
      <c r="P263" s="4" t="s">
        <v>146</v>
      </c>
      <c r="Q263" s="4" t="s">
        <v>148</v>
      </c>
      <c r="R263" s="12" t="s">
        <v>166</v>
      </c>
      <c r="S263" s="4" t="s">
        <v>159</v>
      </c>
      <c r="T263" s="12">
        <v>18</v>
      </c>
      <c r="U263" s="17" t="s">
        <v>1296</v>
      </c>
      <c r="V263" s="24">
        <v>12</v>
      </c>
      <c r="W263" s="22">
        <v>5000</v>
      </c>
      <c r="X263" s="82">
        <f t="shared" si="12"/>
        <v>60000</v>
      </c>
      <c r="Y263" s="82">
        <f t="shared" si="13"/>
        <v>67200</v>
      </c>
      <c r="Z263" s="33"/>
      <c r="AA263" s="4" t="s">
        <v>944</v>
      </c>
      <c r="AB263" s="4"/>
    </row>
    <row r="264" spans="1:28" s="65" customFormat="1" ht="86.25" customHeight="1">
      <c r="A264" s="3" t="s">
        <v>796</v>
      </c>
      <c r="B264" s="4" t="s">
        <v>374</v>
      </c>
      <c r="C264" s="4" t="s">
        <v>144</v>
      </c>
      <c r="D264" s="18" t="s">
        <v>1695</v>
      </c>
      <c r="E264" s="10" t="s">
        <v>1696</v>
      </c>
      <c r="F264" s="10"/>
      <c r="G264" s="10" t="s">
        <v>1697</v>
      </c>
      <c r="H264" s="10"/>
      <c r="I264" s="3"/>
      <c r="J264" s="3"/>
      <c r="K264" s="4" t="s">
        <v>154</v>
      </c>
      <c r="L264" s="3">
        <v>0</v>
      </c>
      <c r="M264" s="12" t="s">
        <v>920</v>
      </c>
      <c r="N264" s="4" t="s">
        <v>146</v>
      </c>
      <c r="O264" s="3" t="s">
        <v>212</v>
      </c>
      <c r="P264" s="4" t="s">
        <v>146</v>
      </c>
      <c r="Q264" s="4" t="s">
        <v>148</v>
      </c>
      <c r="R264" s="4" t="s">
        <v>166</v>
      </c>
      <c r="S264" s="4" t="s">
        <v>159</v>
      </c>
      <c r="T264" s="12" t="s">
        <v>37</v>
      </c>
      <c r="U264" s="18" t="s">
        <v>156</v>
      </c>
      <c r="V264" s="24">
        <v>2</v>
      </c>
      <c r="W264" s="22">
        <v>80000</v>
      </c>
      <c r="X264" s="82">
        <f t="shared" si="12"/>
        <v>160000</v>
      </c>
      <c r="Y264" s="82">
        <f t="shared" si="13"/>
        <v>179200.00000000003</v>
      </c>
      <c r="Z264" s="33"/>
      <c r="AA264" s="4" t="s">
        <v>398</v>
      </c>
      <c r="AB264" s="26"/>
    </row>
    <row r="265" spans="1:28" s="65" customFormat="1" ht="74.25" customHeight="1">
      <c r="A265" s="3" t="s">
        <v>797</v>
      </c>
      <c r="B265" s="4" t="s">
        <v>143</v>
      </c>
      <c r="C265" s="4" t="s">
        <v>144</v>
      </c>
      <c r="D265" s="18" t="s">
        <v>1177</v>
      </c>
      <c r="E265" s="10" t="s">
        <v>63</v>
      </c>
      <c r="F265" s="10"/>
      <c r="G265" s="10" t="s">
        <v>1178</v>
      </c>
      <c r="H265" s="10"/>
      <c r="I265" s="3" t="s">
        <v>377</v>
      </c>
      <c r="J265" s="3"/>
      <c r="K265" s="4" t="s">
        <v>154</v>
      </c>
      <c r="L265" s="3">
        <v>0</v>
      </c>
      <c r="M265" s="12" t="s">
        <v>920</v>
      </c>
      <c r="N265" s="4" t="s">
        <v>146</v>
      </c>
      <c r="O265" s="3" t="s">
        <v>164</v>
      </c>
      <c r="P265" s="4" t="s">
        <v>146</v>
      </c>
      <c r="Q265" s="4" t="s">
        <v>148</v>
      </c>
      <c r="R265" s="4" t="s">
        <v>166</v>
      </c>
      <c r="S265" s="4" t="s">
        <v>159</v>
      </c>
      <c r="T265" s="12">
        <v>796</v>
      </c>
      <c r="U265" s="18" t="s">
        <v>156</v>
      </c>
      <c r="V265" s="24">
        <v>5</v>
      </c>
      <c r="W265" s="22">
        <v>17000</v>
      </c>
      <c r="X265" s="82">
        <f t="shared" si="12"/>
        <v>85000</v>
      </c>
      <c r="Y265" s="82">
        <f t="shared" si="13"/>
        <v>95200.00000000001</v>
      </c>
      <c r="Z265" s="33"/>
      <c r="AA265" s="4" t="s">
        <v>398</v>
      </c>
      <c r="AB265" s="26"/>
    </row>
    <row r="266" spans="1:28" s="65" customFormat="1" ht="89.25">
      <c r="A266" s="3" t="s">
        <v>798</v>
      </c>
      <c r="B266" s="4" t="s">
        <v>143</v>
      </c>
      <c r="C266" s="4" t="s">
        <v>144</v>
      </c>
      <c r="D266" s="4" t="s">
        <v>2002</v>
      </c>
      <c r="E266" s="10" t="s">
        <v>2003</v>
      </c>
      <c r="F266" s="10"/>
      <c r="G266" s="10" t="s">
        <v>2004</v>
      </c>
      <c r="H266" s="3"/>
      <c r="I266" s="3" t="s">
        <v>1117</v>
      </c>
      <c r="J266" s="3"/>
      <c r="K266" s="4" t="s">
        <v>154</v>
      </c>
      <c r="L266" s="3">
        <v>0</v>
      </c>
      <c r="M266" s="12" t="s">
        <v>920</v>
      </c>
      <c r="N266" s="4" t="s">
        <v>146</v>
      </c>
      <c r="O266" s="3" t="s">
        <v>432</v>
      </c>
      <c r="P266" s="4" t="s">
        <v>146</v>
      </c>
      <c r="Q266" s="4" t="s">
        <v>148</v>
      </c>
      <c r="R266" s="4" t="s">
        <v>166</v>
      </c>
      <c r="S266" s="4" t="s">
        <v>159</v>
      </c>
      <c r="T266" s="12">
        <v>796</v>
      </c>
      <c r="U266" s="4" t="s">
        <v>156</v>
      </c>
      <c r="V266" s="24">
        <v>1</v>
      </c>
      <c r="W266" s="22">
        <v>433036</v>
      </c>
      <c r="X266" s="82">
        <v>0</v>
      </c>
      <c r="Y266" s="82">
        <f aca="true" t="shared" si="14" ref="Y266:Y273">X266*1.12</f>
        <v>0</v>
      </c>
      <c r="Z266" s="4"/>
      <c r="AA266" s="4" t="s">
        <v>944</v>
      </c>
      <c r="AB266" s="4">
        <v>7.14</v>
      </c>
    </row>
    <row r="267" spans="1:28" s="65" customFormat="1" ht="89.25">
      <c r="A267" s="3" t="s">
        <v>2492</v>
      </c>
      <c r="B267" s="4" t="s">
        <v>143</v>
      </c>
      <c r="C267" s="4" t="s">
        <v>144</v>
      </c>
      <c r="D267" s="4" t="s">
        <v>2002</v>
      </c>
      <c r="E267" s="10" t="s">
        <v>2003</v>
      </c>
      <c r="F267" s="10"/>
      <c r="G267" s="10" t="s">
        <v>2004</v>
      </c>
      <c r="H267" s="3"/>
      <c r="I267" s="3" t="s">
        <v>1117</v>
      </c>
      <c r="J267" s="3"/>
      <c r="K267" s="4" t="s">
        <v>145</v>
      </c>
      <c r="L267" s="3">
        <v>0</v>
      </c>
      <c r="M267" s="12" t="s">
        <v>920</v>
      </c>
      <c r="N267" s="4" t="s">
        <v>146</v>
      </c>
      <c r="O267" s="3" t="s">
        <v>432</v>
      </c>
      <c r="P267" s="4" t="s">
        <v>146</v>
      </c>
      <c r="Q267" s="4" t="s">
        <v>148</v>
      </c>
      <c r="R267" s="4" t="s">
        <v>2493</v>
      </c>
      <c r="S267" s="4" t="s">
        <v>159</v>
      </c>
      <c r="T267" s="12">
        <v>796</v>
      </c>
      <c r="U267" s="4" t="s">
        <v>156</v>
      </c>
      <c r="V267" s="24">
        <v>1</v>
      </c>
      <c r="W267" s="22">
        <v>433036</v>
      </c>
      <c r="X267" s="82">
        <f>W267*V267</f>
        <v>433036</v>
      </c>
      <c r="Y267" s="82">
        <f t="shared" si="14"/>
        <v>485000.32000000007</v>
      </c>
      <c r="Z267" s="4"/>
      <c r="AA267" s="4" t="s">
        <v>944</v>
      </c>
      <c r="AB267" s="4"/>
    </row>
    <row r="268" spans="1:28" s="65" customFormat="1" ht="89.25">
      <c r="A268" s="3" t="s">
        <v>799</v>
      </c>
      <c r="B268" s="4" t="s">
        <v>143</v>
      </c>
      <c r="C268" s="4" t="s">
        <v>144</v>
      </c>
      <c r="D268" s="4" t="s">
        <v>2002</v>
      </c>
      <c r="E268" s="10" t="s">
        <v>2003</v>
      </c>
      <c r="F268" s="10"/>
      <c r="G268" s="10" t="s">
        <v>2004</v>
      </c>
      <c r="H268" s="3"/>
      <c r="I268" s="3" t="s">
        <v>1118</v>
      </c>
      <c r="J268" s="3"/>
      <c r="K268" s="4" t="s">
        <v>154</v>
      </c>
      <c r="L268" s="3">
        <v>0</v>
      </c>
      <c r="M268" s="12" t="s">
        <v>920</v>
      </c>
      <c r="N268" s="4" t="s">
        <v>146</v>
      </c>
      <c r="O268" s="3" t="s">
        <v>432</v>
      </c>
      <c r="P268" s="4" t="s">
        <v>146</v>
      </c>
      <c r="Q268" s="4" t="s">
        <v>148</v>
      </c>
      <c r="R268" s="4" t="s">
        <v>166</v>
      </c>
      <c r="S268" s="4" t="s">
        <v>159</v>
      </c>
      <c r="T268" s="12">
        <v>796</v>
      </c>
      <c r="U268" s="4" t="s">
        <v>156</v>
      </c>
      <c r="V268" s="24">
        <v>2</v>
      </c>
      <c r="W268" s="22">
        <v>433036</v>
      </c>
      <c r="X268" s="82">
        <v>0</v>
      </c>
      <c r="Y268" s="82">
        <f t="shared" si="14"/>
        <v>0</v>
      </c>
      <c r="Z268" s="4"/>
      <c r="AA268" s="4" t="s">
        <v>944</v>
      </c>
      <c r="AB268" s="4">
        <v>7.14</v>
      </c>
    </row>
    <row r="269" spans="1:28" s="65" customFormat="1" ht="89.25">
      <c r="A269" s="3" t="s">
        <v>2494</v>
      </c>
      <c r="B269" s="4" t="s">
        <v>143</v>
      </c>
      <c r="C269" s="4" t="s">
        <v>144</v>
      </c>
      <c r="D269" s="4" t="s">
        <v>2002</v>
      </c>
      <c r="E269" s="10" t="s">
        <v>2003</v>
      </c>
      <c r="F269" s="10"/>
      <c r="G269" s="10" t="s">
        <v>2004</v>
      </c>
      <c r="H269" s="3"/>
      <c r="I269" s="3" t="s">
        <v>1118</v>
      </c>
      <c r="J269" s="3"/>
      <c r="K269" s="4" t="s">
        <v>145</v>
      </c>
      <c r="L269" s="3">
        <v>0</v>
      </c>
      <c r="M269" s="12" t="s">
        <v>920</v>
      </c>
      <c r="N269" s="4" t="s">
        <v>146</v>
      </c>
      <c r="O269" s="3" t="s">
        <v>432</v>
      </c>
      <c r="P269" s="4" t="s">
        <v>146</v>
      </c>
      <c r="Q269" s="4" t="s">
        <v>148</v>
      </c>
      <c r="R269" s="4" t="s">
        <v>2493</v>
      </c>
      <c r="S269" s="4" t="s">
        <v>159</v>
      </c>
      <c r="T269" s="12">
        <v>796</v>
      </c>
      <c r="U269" s="4" t="s">
        <v>156</v>
      </c>
      <c r="V269" s="24">
        <v>2</v>
      </c>
      <c r="W269" s="22">
        <v>433036</v>
      </c>
      <c r="X269" s="82">
        <f>W269*V269</f>
        <v>866072</v>
      </c>
      <c r="Y269" s="82">
        <f t="shared" si="14"/>
        <v>970000.6400000001</v>
      </c>
      <c r="Z269" s="4"/>
      <c r="AA269" s="4" t="s">
        <v>944</v>
      </c>
      <c r="AB269" s="4"/>
    </row>
    <row r="270" spans="1:28" s="65" customFormat="1" ht="89.25">
      <c r="A270" s="3" t="s">
        <v>800</v>
      </c>
      <c r="B270" s="4" t="s">
        <v>143</v>
      </c>
      <c r="C270" s="4" t="s">
        <v>144</v>
      </c>
      <c r="D270" s="4" t="s">
        <v>2002</v>
      </c>
      <c r="E270" s="10" t="s">
        <v>2003</v>
      </c>
      <c r="F270" s="10"/>
      <c r="G270" s="10" t="s">
        <v>2004</v>
      </c>
      <c r="H270" s="3"/>
      <c r="I270" s="3" t="s">
        <v>1119</v>
      </c>
      <c r="J270" s="3"/>
      <c r="K270" s="4" t="s">
        <v>154</v>
      </c>
      <c r="L270" s="3">
        <v>0</v>
      </c>
      <c r="M270" s="12" t="s">
        <v>920</v>
      </c>
      <c r="N270" s="4" t="s">
        <v>146</v>
      </c>
      <c r="O270" s="3" t="s">
        <v>432</v>
      </c>
      <c r="P270" s="4" t="s">
        <v>146</v>
      </c>
      <c r="Q270" s="4" t="s">
        <v>148</v>
      </c>
      <c r="R270" s="4" t="s">
        <v>166</v>
      </c>
      <c r="S270" s="4" t="s">
        <v>159</v>
      </c>
      <c r="T270" s="12">
        <v>796</v>
      </c>
      <c r="U270" s="4" t="s">
        <v>156</v>
      </c>
      <c r="V270" s="24">
        <v>3</v>
      </c>
      <c r="W270" s="22">
        <v>433036</v>
      </c>
      <c r="X270" s="82">
        <v>0</v>
      </c>
      <c r="Y270" s="82">
        <f t="shared" si="14"/>
        <v>0</v>
      </c>
      <c r="Z270" s="4"/>
      <c r="AA270" s="4" t="s">
        <v>944</v>
      </c>
      <c r="AB270" s="4">
        <v>7.14</v>
      </c>
    </row>
    <row r="271" spans="1:28" s="65" customFormat="1" ht="89.25">
      <c r="A271" s="3" t="s">
        <v>2495</v>
      </c>
      <c r="B271" s="4" t="s">
        <v>143</v>
      </c>
      <c r="C271" s="4" t="s">
        <v>144</v>
      </c>
      <c r="D271" s="4" t="s">
        <v>2002</v>
      </c>
      <c r="E271" s="10" t="s">
        <v>2003</v>
      </c>
      <c r="F271" s="10"/>
      <c r="G271" s="10" t="s">
        <v>2004</v>
      </c>
      <c r="H271" s="3"/>
      <c r="I271" s="3" t="s">
        <v>1119</v>
      </c>
      <c r="J271" s="3"/>
      <c r="K271" s="4" t="s">
        <v>145</v>
      </c>
      <c r="L271" s="3">
        <v>0</v>
      </c>
      <c r="M271" s="12" t="s">
        <v>920</v>
      </c>
      <c r="N271" s="4" t="s">
        <v>146</v>
      </c>
      <c r="O271" s="3" t="s">
        <v>432</v>
      </c>
      <c r="P271" s="4" t="s">
        <v>146</v>
      </c>
      <c r="Q271" s="4" t="s">
        <v>148</v>
      </c>
      <c r="R271" s="4" t="s">
        <v>2493</v>
      </c>
      <c r="S271" s="4" t="s">
        <v>159</v>
      </c>
      <c r="T271" s="12">
        <v>796</v>
      </c>
      <c r="U271" s="4" t="s">
        <v>156</v>
      </c>
      <c r="V271" s="24">
        <v>3</v>
      </c>
      <c r="W271" s="22">
        <v>433036</v>
      </c>
      <c r="X271" s="82">
        <f>W271*V271</f>
        <v>1299108</v>
      </c>
      <c r="Y271" s="82">
        <f t="shared" si="14"/>
        <v>1455000.9600000002</v>
      </c>
      <c r="Z271" s="4"/>
      <c r="AA271" s="4" t="s">
        <v>944</v>
      </c>
      <c r="AB271" s="4"/>
    </row>
    <row r="272" spans="1:28" s="65" customFormat="1" ht="127.5">
      <c r="A272" s="3" t="s">
        <v>801</v>
      </c>
      <c r="B272" s="4" t="s">
        <v>143</v>
      </c>
      <c r="C272" s="4" t="s">
        <v>144</v>
      </c>
      <c r="D272" s="4" t="s">
        <v>2002</v>
      </c>
      <c r="E272" s="10" t="s">
        <v>2003</v>
      </c>
      <c r="F272" s="10"/>
      <c r="G272" s="10" t="s">
        <v>2004</v>
      </c>
      <c r="H272" s="3"/>
      <c r="I272" s="3" t="s">
        <v>1120</v>
      </c>
      <c r="J272" s="3"/>
      <c r="K272" s="4" t="s">
        <v>154</v>
      </c>
      <c r="L272" s="3">
        <v>0</v>
      </c>
      <c r="M272" s="12" t="s">
        <v>920</v>
      </c>
      <c r="N272" s="4" t="s">
        <v>146</v>
      </c>
      <c r="O272" s="3" t="s">
        <v>432</v>
      </c>
      <c r="P272" s="4" t="s">
        <v>146</v>
      </c>
      <c r="Q272" s="4" t="s">
        <v>148</v>
      </c>
      <c r="R272" s="4" t="s">
        <v>166</v>
      </c>
      <c r="S272" s="4" t="s">
        <v>159</v>
      </c>
      <c r="T272" s="12">
        <v>796</v>
      </c>
      <c r="U272" s="4" t="s">
        <v>156</v>
      </c>
      <c r="V272" s="24">
        <v>10</v>
      </c>
      <c r="W272" s="22">
        <v>45455</v>
      </c>
      <c r="X272" s="82">
        <v>0</v>
      </c>
      <c r="Y272" s="82">
        <f t="shared" si="14"/>
        <v>0</v>
      </c>
      <c r="Z272" s="4"/>
      <c r="AA272" s="4" t="s">
        <v>944</v>
      </c>
      <c r="AB272" s="4">
        <v>7.14</v>
      </c>
    </row>
    <row r="273" spans="1:28" s="65" customFormat="1" ht="127.5">
      <c r="A273" s="3" t="s">
        <v>2496</v>
      </c>
      <c r="B273" s="4" t="s">
        <v>143</v>
      </c>
      <c r="C273" s="4" t="s">
        <v>144</v>
      </c>
      <c r="D273" s="4" t="s">
        <v>2002</v>
      </c>
      <c r="E273" s="10" t="s">
        <v>2003</v>
      </c>
      <c r="F273" s="10"/>
      <c r="G273" s="10" t="s">
        <v>2004</v>
      </c>
      <c r="H273" s="3"/>
      <c r="I273" s="3" t="s">
        <v>1120</v>
      </c>
      <c r="J273" s="3"/>
      <c r="K273" s="4" t="s">
        <v>145</v>
      </c>
      <c r="L273" s="3">
        <v>0</v>
      </c>
      <c r="M273" s="12" t="s">
        <v>920</v>
      </c>
      <c r="N273" s="4" t="s">
        <v>146</v>
      </c>
      <c r="O273" s="3" t="s">
        <v>432</v>
      </c>
      <c r="P273" s="4" t="s">
        <v>146</v>
      </c>
      <c r="Q273" s="4" t="s">
        <v>148</v>
      </c>
      <c r="R273" s="4" t="s">
        <v>2493</v>
      </c>
      <c r="S273" s="4" t="s">
        <v>159</v>
      </c>
      <c r="T273" s="12">
        <v>796</v>
      </c>
      <c r="U273" s="4" t="s">
        <v>156</v>
      </c>
      <c r="V273" s="24">
        <v>10</v>
      </c>
      <c r="W273" s="22">
        <v>45455</v>
      </c>
      <c r="X273" s="82">
        <f>W273*V273</f>
        <v>454550</v>
      </c>
      <c r="Y273" s="82">
        <f t="shared" si="14"/>
        <v>509096.00000000006</v>
      </c>
      <c r="Z273" s="4"/>
      <c r="AA273" s="4" t="s">
        <v>944</v>
      </c>
      <c r="AB273" s="4"/>
    </row>
    <row r="274" spans="1:28" s="65" customFormat="1" ht="127.5">
      <c r="A274" s="3" t="s">
        <v>802</v>
      </c>
      <c r="B274" s="4" t="s">
        <v>143</v>
      </c>
      <c r="C274" s="4" t="s">
        <v>144</v>
      </c>
      <c r="D274" s="4" t="s">
        <v>2002</v>
      </c>
      <c r="E274" s="10" t="s">
        <v>2003</v>
      </c>
      <c r="F274" s="10"/>
      <c r="G274" s="10" t="s">
        <v>2004</v>
      </c>
      <c r="H274" s="3"/>
      <c r="I274" s="3" t="s">
        <v>1121</v>
      </c>
      <c r="J274" s="3"/>
      <c r="K274" s="4" t="s">
        <v>154</v>
      </c>
      <c r="L274" s="3">
        <v>0</v>
      </c>
      <c r="M274" s="12" t="s">
        <v>920</v>
      </c>
      <c r="N274" s="4" t="s">
        <v>146</v>
      </c>
      <c r="O274" s="3" t="s">
        <v>157</v>
      </c>
      <c r="P274" s="4" t="s">
        <v>146</v>
      </c>
      <c r="Q274" s="4" t="s">
        <v>148</v>
      </c>
      <c r="R274" s="4" t="s">
        <v>166</v>
      </c>
      <c r="S274" s="4" t="s">
        <v>159</v>
      </c>
      <c r="T274" s="12">
        <v>796</v>
      </c>
      <c r="U274" s="4" t="s">
        <v>156</v>
      </c>
      <c r="V274" s="24">
        <v>50</v>
      </c>
      <c r="W274" s="22">
        <v>9730.571428571428</v>
      </c>
      <c r="X274" s="82">
        <f>W274*V274</f>
        <v>486528.57142857136</v>
      </c>
      <c r="Y274" s="82">
        <f aca="true" t="shared" si="15" ref="Y274:Y295">X274*1.12</f>
        <v>544912</v>
      </c>
      <c r="Z274" s="4"/>
      <c r="AA274" s="4" t="s">
        <v>944</v>
      </c>
      <c r="AB274" s="4"/>
    </row>
    <row r="275" spans="1:28" s="65" customFormat="1" ht="102.75" customHeight="1">
      <c r="A275" s="3" t="s">
        <v>803</v>
      </c>
      <c r="B275" s="4" t="s">
        <v>143</v>
      </c>
      <c r="C275" s="4" t="s">
        <v>144</v>
      </c>
      <c r="D275" s="4" t="s">
        <v>2002</v>
      </c>
      <c r="E275" s="10" t="s">
        <v>2003</v>
      </c>
      <c r="F275" s="10"/>
      <c r="G275" s="10" t="s">
        <v>2004</v>
      </c>
      <c r="H275" s="3"/>
      <c r="I275" s="3" t="s">
        <v>1122</v>
      </c>
      <c r="J275" s="3"/>
      <c r="K275" s="4" t="s">
        <v>154</v>
      </c>
      <c r="L275" s="3">
        <v>0</v>
      </c>
      <c r="M275" s="12" t="s">
        <v>920</v>
      </c>
      <c r="N275" s="4" t="s">
        <v>146</v>
      </c>
      <c r="O275" s="3" t="s">
        <v>157</v>
      </c>
      <c r="P275" s="4" t="s">
        <v>146</v>
      </c>
      <c r="Q275" s="4" t="s">
        <v>148</v>
      </c>
      <c r="R275" s="4" t="s">
        <v>166</v>
      </c>
      <c r="S275" s="4" t="s">
        <v>159</v>
      </c>
      <c r="T275" s="12">
        <v>796</v>
      </c>
      <c r="U275" s="4" t="s">
        <v>156</v>
      </c>
      <c r="V275" s="24">
        <v>70</v>
      </c>
      <c r="W275" s="22">
        <v>25000</v>
      </c>
      <c r="X275" s="82">
        <f>W275*V275</f>
        <v>1750000</v>
      </c>
      <c r="Y275" s="82">
        <f t="shared" si="15"/>
        <v>1960000.0000000002</v>
      </c>
      <c r="Z275" s="4"/>
      <c r="AA275" s="4" t="s">
        <v>944</v>
      </c>
      <c r="AB275" s="4"/>
    </row>
    <row r="276" spans="1:28" s="65" customFormat="1" ht="120" customHeight="1">
      <c r="A276" s="3" t="s">
        <v>804</v>
      </c>
      <c r="B276" s="4" t="s">
        <v>143</v>
      </c>
      <c r="C276" s="4" t="s">
        <v>144</v>
      </c>
      <c r="D276" s="4" t="s">
        <v>2002</v>
      </c>
      <c r="E276" s="10" t="s">
        <v>2003</v>
      </c>
      <c r="F276" s="10"/>
      <c r="G276" s="10" t="s">
        <v>2004</v>
      </c>
      <c r="H276" s="3"/>
      <c r="I276" s="3" t="s">
        <v>105</v>
      </c>
      <c r="J276" s="3"/>
      <c r="K276" s="4" t="s">
        <v>154</v>
      </c>
      <c r="L276" s="3">
        <v>0</v>
      </c>
      <c r="M276" s="12" t="s">
        <v>920</v>
      </c>
      <c r="N276" s="4" t="s">
        <v>146</v>
      </c>
      <c r="O276" s="3" t="s">
        <v>157</v>
      </c>
      <c r="P276" s="4" t="s">
        <v>146</v>
      </c>
      <c r="Q276" s="4" t="s">
        <v>148</v>
      </c>
      <c r="R276" s="4" t="s">
        <v>166</v>
      </c>
      <c r="S276" s="4" t="s">
        <v>159</v>
      </c>
      <c r="T276" s="12">
        <v>796</v>
      </c>
      <c r="U276" s="4" t="s">
        <v>156</v>
      </c>
      <c r="V276" s="24">
        <v>20</v>
      </c>
      <c r="W276" s="22">
        <v>70000</v>
      </c>
      <c r="X276" s="82">
        <f>W276*V276</f>
        <v>1400000</v>
      </c>
      <c r="Y276" s="82">
        <f t="shared" si="15"/>
        <v>1568000.0000000002</v>
      </c>
      <c r="Z276" s="4"/>
      <c r="AA276" s="4" t="s">
        <v>398</v>
      </c>
      <c r="AB276" s="4"/>
    </row>
    <row r="277" spans="1:28" s="65" customFormat="1" ht="89.25">
      <c r="A277" s="3" t="s">
        <v>805</v>
      </c>
      <c r="B277" s="4" t="s">
        <v>143</v>
      </c>
      <c r="C277" s="4" t="s">
        <v>144</v>
      </c>
      <c r="D277" s="4" t="s">
        <v>2002</v>
      </c>
      <c r="E277" s="10" t="s">
        <v>2003</v>
      </c>
      <c r="F277" s="10"/>
      <c r="G277" s="10" t="s">
        <v>2004</v>
      </c>
      <c r="H277" s="3"/>
      <c r="I277" s="3" t="s">
        <v>2225</v>
      </c>
      <c r="J277" s="3"/>
      <c r="K277" s="4" t="s">
        <v>154</v>
      </c>
      <c r="L277" s="3">
        <v>0</v>
      </c>
      <c r="M277" s="12" t="s">
        <v>920</v>
      </c>
      <c r="N277" s="4" t="s">
        <v>146</v>
      </c>
      <c r="O277" s="3" t="s">
        <v>432</v>
      </c>
      <c r="P277" s="4" t="s">
        <v>146</v>
      </c>
      <c r="Q277" s="4" t="s">
        <v>148</v>
      </c>
      <c r="R277" s="4" t="s">
        <v>166</v>
      </c>
      <c r="S277" s="4" t="s">
        <v>159</v>
      </c>
      <c r="T277" s="12">
        <v>796</v>
      </c>
      <c r="U277" s="4" t="s">
        <v>156</v>
      </c>
      <c r="V277" s="24">
        <v>4</v>
      </c>
      <c r="W277" s="22">
        <f>X277/V277</f>
        <v>0</v>
      </c>
      <c r="X277" s="82">
        <v>0</v>
      </c>
      <c r="Y277" s="82">
        <f t="shared" si="15"/>
        <v>0</v>
      </c>
      <c r="Z277" s="4"/>
      <c r="AA277" s="4" t="s">
        <v>398</v>
      </c>
      <c r="AB277" s="4">
        <v>7.14</v>
      </c>
    </row>
    <row r="278" spans="1:28" s="65" customFormat="1" ht="89.25">
      <c r="A278" s="3" t="s">
        <v>2497</v>
      </c>
      <c r="B278" s="4" t="s">
        <v>143</v>
      </c>
      <c r="C278" s="4" t="s">
        <v>144</v>
      </c>
      <c r="D278" s="4" t="s">
        <v>2002</v>
      </c>
      <c r="E278" s="10" t="s">
        <v>2003</v>
      </c>
      <c r="F278" s="10"/>
      <c r="G278" s="10" t="s">
        <v>2004</v>
      </c>
      <c r="H278" s="3"/>
      <c r="I278" s="3" t="s">
        <v>2225</v>
      </c>
      <c r="J278" s="3"/>
      <c r="K278" s="4" t="s">
        <v>145</v>
      </c>
      <c r="L278" s="3">
        <v>0</v>
      </c>
      <c r="M278" s="12" t="s">
        <v>920</v>
      </c>
      <c r="N278" s="4" t="s">
        <v>146</v>
      </c>
      <c r="O278" s="3" t="s">
        <v>432</v>
      </c>
      <c r="P278" s="4" t="s">
        <v>146</v>
      </c>
      <c r="Q278" s="4" t="s">
        <v>148</v>
      </c>
      <c r="R278" s="4" t="s">
        <v>2493</v>
      </c>
      <c r="S278" s="4" t="s">
        <v>159</v>
      </c>
      <c r="T278" s="12">
        <v>796</v>
      </c>
      <c r="U278" s="4" t="s">
        <v>156</v>
      </c>
      <c r="V278" s="24">
        <v>4</v>
      </c>
      <c r="W278" s="22">
        <f>X278/V278</f>
        <v>47500</v>
      </c>
      <c r="X278" s="82">
        <v>190000</v>
      </c>
      <c r="Y278" s="82">
        <f t="shared" si="15"/>
        <v>212800.00000000003</v>
      </c>
      <c r="Z278" s="4"/>
      <c r="AA278" s="4" t="s">
        <v>398</v>
      </c>
      <c r="AB278" s="4"/>
    </row>
    <row r="279" spans="1:28" s="65" customFormat="1" ht="54" customHeight="1">
      <c r="A279" s="3" t="s">
        <v>806</v>
      </c>
      <c r="B279" s="4" t="s">
        <v>143</v>
      </c>
      <c r="C279" s="4" t="s">
        <v>144</v>
      </c>
      <c r="D279" s="4" t="s">
        <v>1698</v>
      </c>
      <c r="E279" s="10" t="s">
        <v>42</v>
      </c>
      <c r="F279" s="10"/>
      <c r="G279" s="10" t="s">
        <v>1699</v>
      </c>
      <c r="H279" s="3"/>
      <c r="I279" s="3" t="s">
        <v>379</v>
      </c>
      <c r="J279" s="3"/>
      <c r="K279" s="4" t="s">
        <v>154</v>
      </c>
      <c r="L279" s="3">
        <v>0</v>
      </c>
      <c r="M279" s="12" t="s">
        <v>920</v>
      </c>
      <c r="N279" s="4" t="s">
        <v>146</v>
      </c>
      <c r="O279" s="3" t="s">
        <v>212</v>
      </c>
      <c r="P279" s="4" t="s">
        <v>146</v>
      </c>
      <c r="Q279" s="4" t="s">
        <v>148</v>
      </c>
      <c r="R279" s="4" t="s">
        <v>166</v>
      </c>
      <c r="S279" s="4" t="s">
        <v>159</v>
      </c>
      <c r="T279" s="12" t="s">
        <v>37</v>
      </c>
      <c r="U279" s="4" t="s">
        <v>156</v>
      </c>
      <c r="V279" s="24">
        <v>52</v>
      </c>
      <c r="W279" s="22">
        <v>3000</v>
      </c>
      <c r="X279" s="82">
        <f aca="true" t="shared" si="16" ref="X279:X295">W279*V279</f>
        <v>156000</v>
      </c>
      <c r="Y279" s="82">
        <f t="shared" si="15"/>
        <v>174720.00000000003</v>
      </c>
      <c r="Z279" s="4"/>
      <c r="AA279" s="4" t="s">
        <v>398</v>
      </c>
      <c r="AB279" s="4"/>
    </row>
    <row r="280" spans="1:28" s="65" customFormat="1" ht="69" customHeight="1">
      <c r="A280" s="3" t="s">
        <v>807</v>
      </c>
      <c r="B280" s="4" t="s">
        <v>374</v>
      </c>
      <c r="C280" s="4" t="s">
        <v>380</v>
      </c>
      <c r="D280" s="4" t="s">
        <v>1700</v>
      </c>
      <c r="E280" s="10" t="s">
        <v>218</v>
      </c>
      <c r="F280" s="10"/>
      <c r="G280" s="10" t="s">
        <v>1701</v>
      </c>
      <c r="H280" s="3"/>
      <c r="I280" s="3" t="s">
        <v>219</v>
      </c>
      <c r="J280" s="3"/>
      <c r="K280" s="4" t="s">
        <v>154</v>
      </c>
      <c r="L280" s="3">
        <v>0</v>
      </c>
      <c r="M280" s="12" t="s">
        <v>920</v>
      </c>
      <c r="N280" s="4" t="s">
        <v>146</v>
      </c>
      <c r="O280" s="3" t="s">
        <v>157</v>
      </c>
      <c r="P280" s="4" t="s">
        <v>146</v>
      </c>
      <c r="Q280" s="4" t="s">
        <v>148</v>
      </c>
      <c r="R280" s="4" t="s">
        <v>166</v>
      </c>
      <c r="S280" s="4" t="s">
        <v>159</v>
      </c>
      <c r="T280" s="12" t="s">
        <v>186</v>
      </c>
      <c r="U280" s="4" t="s">
        <v>165</v>
      </c>
      <c r="V280" s="24">
        <v>50</v>
      </c>
      <c r="W280" s="22">
        <v>270</v>
      </c>
      <c r="X280" s="82">
        <f t="shared" si="16"/>
        <v>13500</v>
      </c>
      <c r="Y280" s="82">
        <f t="shared" si="15"/>
        <v>15120.000000000002</v>
      </c>
      <c r="Z280" s="4"/>
      <c r="AA280" s="4" t="s">
        <v>398</v>
      </c>
      <c r="AB280" s="4"/>
    </row>
    <row r="281" spans="1:28" s="65" customFormat="1" ht="101.25" customHeight="1">
      <c r="A281" s="3" t="s">
        <v>808</v>
      </c>
      <c r="B281" s="4" t="s">
        <v>143</v>
      </c>
      <c r="C281" s="4" t="s">
        <v>144</v>
      </c>
      <c r="D281" s="4" t="s">
        <v>1702</v>
      </c>
      <c r="E281" s="10" t="s">
        <v>1703</v>
      </c>
      <c r="F281" s="10"/>
      <c r="G281" s="10" t="s">
        <v>381</v>
      </c>
      <c r="H281" s="3"/>
      <c r="I281" s="3" t="s">
        <v>382</v>
      </c>
      <c r="J281" s="3"/>
      <c r="K281" s="4" t="s">
        <v>154</v>
      </c>
      <c r="L281" s="3">
        <v>0</v>
      </c>
      <c r="M281" s="12" t="s">
        <v>920</v>
      </c>
      <c r="N281" s="4" t="s">
        <v>146</v>
      </c>
      <c r="O281" s="3" t="s">
        <v>184</v>
      </c>
      <c r="P281" s="4" t="s">
        <v>146</v>
      </c>
      <c r="Q281" s="4" t="s">
        <v>148</v>
      </c>
      <c r="R281" s="4" t="s">
        <v>166</v>
      </c>
      <c r="S281" s="4" t="s">
        <v>159</v>
      </c>
      <c r="T281" s="12" t="s">
        <v>37</v>
      </c>
      <c r="U281" s="4" t="s">
        <v>156</v>
      </c>
      <c r="V281" s="24">
        <v>2</v>
      </c>
      <c r="W281" s="22">
        <v>306524</v>
      </c>
      <c r="X281" s="82">
        <f t="shared" si="16"/>
        <v>613048</v>
      </c>
      <c r="Y281" s="82">
        <f t="shared" si="15"/>
        <v>686613.76</v>
      </c>
      <c r="Z281" s="4"/>
      <c r="AA281" s="4" t="s">
        <v>398</v>
      </c>
      <c r="AB281" s="4"/>
    </row>
    <row r="282" spans="1:28" s="65" customFormat="1" ht="101.25" customHeight="1">
      <c r="A282" s="3" t="s">
        <v>809</v>
      </c>
      <c r="B282" s="4" t="s">
        <v>143</v>
      </c>
      <c r="C282" s="4" t="s">
        <v>144</v>
      </c>
      <c r="D282" s="4" t="s">
        <v>1702</v>
      </c>
      <c r="E282" s="10" t="s">
        <v>1703</v>
      </c>
      <c r="F282" s="10"/>
      <c r="G282" s="10" t="s">
        <v>381</v>
      </c>
      <c r="H282" s="3"/>
      <c r="I282" s="3" t="s">
        <v>383</v>
      </c>
      <c r="J282" s="3"/>
      <c r="K282" s="4" t="s">
        <v>154</v>
      </c>
      <c r="L282" s="3">
        <v>0</v>
      </c>
      <c r="M282" s="12" t="s">
        <v>920</v>
      </c>
      <c r="N282" s="4" t="s">
        <v>146</v>
      </c>
      <c r="O282" s="3" t="s">
        <v>429</v>
      </c>
      <c r="P282" s="4" t="s">
        <v>146</v>
      </c>
      <c r="Q282" s="4" t="s">
        <v>148</v>
      </c>
      <c r="R282" s="4" t="s">
        <v>166</v>
      </c>
      <c r="S282" s="4" t="s">
        <v>159</v>
      </c>
      <c r="T282" s="12" t="s">
        <v>37</v>
      </c>
      <c r="U282" s="4" t="s">
        <v>156</v>
      </c>
      <c r="V282" s="24">
        <v>2</v>
      </c>
      <c r="W282" s="22">
        <v>600000</v>
      </c>
      <c r="X282" s="82">
        <f t="shared" si="16"/>
        <v>1200000</v>
      </c>
      <c r="Y282" s="82">
        <f t="shared" si="15"/>
        <v>1344000.0000000002</v>
      </c>
      <c r="Z282" s="4"/>
      <c r="AA282" s="4" t="s">
        <v>398</v>
      </c>
      <c r="AB282" s="4"/>
    </row>
    <row r="283" spans="1:28" s="65" customFormat="1" ht="101.25" customHeight="1">
      <c r="A283" s="3" t="s">
        <v>810</v>
      </c>
      <c r="B283" s="4" t="s">
        <v>143</v>
      </c>
      <c r="C283" s="4" t="s">
        <v>144</v>
      </c>
      <c r="D283" s="4" t="s">
        <v>1702</v>
      </c>
      <c r="E283" s="10" t="s">
        <v>1703</v>
      </c>
      <c r="F283" s="10"/>
      <c r="G283" s="10" t="s">
        <v>381</v>
      </c>
      <c r="H283" s="3"/>
      <c r="I283" s="3" t="s">
        <v>1123</v>
      </c>
      <c r="J283" s="3"/>
      <c r="K283" s="4" t="s">
        <v>154</v>
      </c>
      <c r="L283" s="3">
        <v>0</v>
      </c>
      <c r="M283" s="12" t="s">
        <v>920</v>
      </c>
      <c r="N283" s="4" t="s">
        <v>146</v>
      </c>
      <c r="O283" s="3" t="s">
        <v>425</v>
      </c>
      <c r="P283" s="4" t="s">
        <v>146</v>
      </c>
      <c r="Q283" s="4" t="s">
        <v>148</v>
      </c>
      <c r="R283" s="4" t="s">
        <v>166</v>
      </c>
      <c r="S283" s="4" t="s">
        <v>159</v>
      </c>
      <c r="T283" s="12" t="s">
        <v>37</v>
      </c>
      <c r="U283" s="4" t="s">
        <v>156</v>
      </c>
      <c r="V283" s="24">
        <v>2</v>
      </c>
      <c r="W283" s="22">
        <v>1696428</v>
      </c>
      <c r="X283" s="82">
        <f t="shared" si="16"/>
        <v>3392856</v>
      </c>
      <c r="Y283" s="82">
        <f t="shared" si="15"/>
        <v>3799998.72</v>
      </c>
      <c r="Z283" s="4"/>
      <c r="AA283" s="4" t="s">
        <v>398</v>
      </c>
      <c r="AB283" s="4"/>
    </row>
    <row r="284" spans="1:28" s="65" customFormat="1" ht="101.25" customHeight="1">
      <c r="A284" s="3" t="s">
        <v>811</v>
      </c>
      <c r="B284" s="4" t="s">
        <v>143</v>
      </c>
      <c r="C284" s="4" t="s">
        <v>144</v>
      </c>
      <c r="D284" s="4" t="s">
        <v>1702</v>
      </c>
      <c r="E284" s="10" t="s">
        <v>1703</v>
      </c>
      <c r="F284" s="10"/>
      <c r="G284" s="10" t="s">
        <v>381</v>
      </c>
      <c r="H284" s="3"/>
      <c r="I284" s="3" t="s">
        <v>1124</v>
      </c>
      <c r="J284" s="3"/>
      <c r="K284" s="4" t="s">
        <v>154</v>
      </c>
      <c r="L284" s="3">
        <v>0</v>
      </c>
      <c r="M284" s="12" t="s">
        <v>920</v>
      </c>
      <c r="N284" s="4" t="s">
        <v>146</v>
      </c>
      <c r="O284" s="3" t="s">
        <v>429</v>
      </c>
      <c r="P284" s="4" t="s">
        <v>146</v>
      </c>
      <c r="Q284" s="4" t="s">
        <v>148</v>
      </c>
      <c r="R284" s="4" t="s">
        <v>166</v>
      </c>
      <c r="S284" s="4" t="s">
        <v>159</v>
      </c>
      <c r="T284" s="12">
        <v>796</v>
      </c>
      <c r="U284" s="4" t="s">
        <v>156</v>
      </c>
      <c r="V284" s="24">
        <v>2</v>
      </c>
      <c r="W284" s="22">
        <v>600000</v>
      </c>
      <c r="X284" s="82">
        <f t="shared" si="16"/>
        <v>1200000</v>
      </c>
      <c r="Y284" s="82">
        <f t="shared" si="15"/>
        <v>1344000.0000000002</v>
      </c>
      <c r="Z284" s="4"/>
      <c r="AA284" s="4" t="s">
        <v>944</v>
      </c>
      <c r="AB284" s="4"/>
    </row>
    <row r="285" spans="1:28" s="65" customFormat="1" ht="101.25" customHeight="1">
      <c r="A285" s="3" t="s">
        <v>812</v>
      </c>
      <c r="B285" s="4" t="s">
        <v>143</v>
      </c>
      <c r="C285" s="4" t="s">
        <v>144</v>
      </c>
      <c r="D285" s="4" t="s">
        <v>1704</v>
      </c>
      <c r="E285" s="10" t="s">
        <v>1705</v>
      </c>
      <c r="F285" s="10"/>
      <c r="G285" s="10" t="s">
        <v>1706</v>
      </c>
      <c r="H285" s="3"/>
      <c r="I285" s="3" t="s">
        <v>47</v>
      </c>
      <c r="J285" s="3"/>
      <c r="K285" s="4" t="s">
        <v>154</v>
      </c>
      <c r="L285" s="3">
        <v>0</v>
      </c>
      <c r="M285" s="12" t="s">
        <v>920</v>
      </c>
      <c r="N285" s="4" t="s">
        <v>146</v>
      </c>
      <c r="O285" s="3" t="s">
        <v>157</v>
      </c>
      <c r="P285" s="4" t="s">
        <v>146</v>
      </c>
      <c r="Q285" s="4" t="s">
        <v>148</v>
      </c>
      <c r="R285" s="4" t="s">
        <v>166</v>
      </c>
      <c r="S285" s="4" t="s">
        <v>159</v>
      </c>
      <c r="T285" s="12">
        <v>616</v>
      </c>
      <c r="U285" s="4" t="s">
        <v>48</v>
      </c>
      <c r="V285" s="24">
        <v>1</v>
      </c>
      <c r="W285" s="22">
        <v>4000</v>
      </c>
      <c r="X285" s="82">
        <f t="shared" si="16"/>
        <v>4000</v>
      </c>
      <c r="Y285" s="82">
        <f t="shared" si="15"/>
        <v>4480</v>
      </c>
      <c r="Z285" s="4"/>
      <c r="AA285" s="4" t="s">
        <v>398</v>
      </c>
      <c r="AB285" s="4"/>
    </row>
    <row r="286" spans="1:28" s="65" customFormat="1" ht="101.25" customHeight="1">
      <c r="A286" s="3" t="s">
        <v>813</v>
      </c>
      <c r="B286" s="4" t="s">
        <v>143</v>
      </c>
      <c r="C286" s="4" t="s">
        <v>144</v>
      </c>
      <c r="D286" s="4" t="s">
        <v>1707</v>
      </c>
      <c r="E286" s="10" t="s">
        <v>49</v>
      </c>
      <c r="F286" s="10"/>
      <c r="G286" s="10" t="s">
        <v>1708</v>
      </c>
      <c r="H286" s="3"/>
      <c r="I286" s="3" t="s">
        <v>384</v>
      </c>
      <c r="J286" s="3"/>
      <c r="K286" s="4" t="s">
        <v>154</v>
      </c>
      <c r="L286" s="3">
        <v>0</v>
      </c>
      <c r="M286" s="12" t="s">
        <v>920</v>
      </c>
      <c r="N286" s="4" t="s">
        <v>146</v>
      </c>
      <c r="O286" s="3" t="s">
        <v>157</v>
      </c>
      <c r="P286" s="4" t="s">
        <v>146</v>
      </c>
      <c r="Q286" s="4" t="s">
        <v>148</v>
      </c>
      <c r="R286" s="4" t="s">
        <v>166</v>
      </c>
      <c r="S286" s="4" t="s">
        <v>159</v>
      </c>
      <c r="T286" s="12" t="s">
        <v>199</v>
      </c>
      <c r="U286" s="4" t="s">
        <v>200</v>
      </c>
      <c r="V286" s="24">
        <v>100</v>
      </c>
      <c r="W286" s="22">
        <v>27</v>
      </c>
      <c r="X286" s="82">
        <f t="shared" si="16"/>
        <v>2700</v>
      </c>
      <c r="Y286" s="82">
        <f t="shared" si="15"/>
        <v>3024.0000000000005</v>
      </c>
      <c r="Z286" s="4"/>
      <c r="AA286" s="4" t="s">
        <v>398</v>
      </c>
      <c r="AB286" s="4"/>
    </row>
    <row r="287" spans="1:28" s="65" customFormat="1" ht="101.25" customHeight="1">
      <c r="A287" s="3" t="s">
        <v>814</v>
      </c>
      <c r="B287" s="4" t="s">
        <v>143</v>
      </c>
      <c r="C287" s="4" t="s">
        <v>144</v>
      </c>
      <c r="D287" s="4" t="s">
        <v>2005</v>
      </c>
      <c r="E287" s="10" t="s">
        <v>2003</v>
      </c>
      <c r="F287" s="10"/>
      <c r="G287" s="10" t="s">
        <v>2006</v>
      </c>
      <c r="H287" s="3"/>
      <c r="I287" s="3" t="s">
        <v>385</v>
      </c>
      <c r="J287" s="3"/>
      <c r="K287" s="4" t="s">
        <v>154</v>
      </c>
      <c r="L287" s="3">
        <v>0</v>
      </c>
      <c r="M287" s="12" t="s">
        <v>920</v>
      </c>
      <c r="N287" s="4" t="s">
        <v>146</v>
      </c>
      <c r="O287" s="3" t="s">
        <v>162</v>
      </c>
      <c r="P287" s="4" t="s">
        <v>146</v>
      </c>
      <c r="Q287" s="4" t="s">
        <v>148</v>
      </c>
      <c r="R287" s="4" t="s">
        <v>166</v>
      </c>
      <c r="S287" s="4" t="s">
        <v>159</v>
      </c>
      <c r="T287" s="12">
        <v>796</v>
      </c>
      <c r="U287" s="4" t="s">
        <v>156</v>
      </c>
      <c r="V287" s="24">
        <v>3</v>
      </c>
      <c r="W287" s="22">
        <v>100000</v>
      </c>
      <c r="X287" s="82">
        <f t="shared" si="16"/>
        <v>300000</v>
      </c>
      <c r="Y287" s="82">
        <f t="shared" si="15"/>
        <v>336000.00000000006</v>
      </c>
      <c r="Z287" s="4"/>
      <c r="AA287" s="4" t="s">
        <v>944</v>
      </c>
      <c r="AB287" s="4"/>
    </row>
    <row r="288" spans="1:28" s="65" customFormat="1" ht="101.25" customHeight="1">
      <c r="A288" s="3" t="s">
        <v>815</v>
      </c>
      <c r="B288" s="4" t="s">
        <v>143</v>
      </c>
      <c r="C288" s="4" t="s">
        <v>144</v>
      </c>
      <c r="D288" s="4" t="s">
        <v>2035</v>
      </c>
      <c r="E288" s="10" t="s">
        <v>2036</v>
      </c>
      <c r="F288" s="10"/>
      <c r="G288" s="10" t="s">
        <v>2037</v>
      </c>
      <c r="H288" s="3"/>
      <c r="I288" s="3" t="s">
        <v>386</v>
      </c>
      <c r="J288" s="3"/>
      <c r="K288" s="4" t="s">
        <v>154</v>
      </c>
      <c r="L288" s="3">
        <v>0</v>
      </c>
      <c r="M288" s="12" t="s">
        <v>920</v>
      </c>
      <c r="N288" s="4" t="s">
        <v>146</v>
      </c>
      <c r="O288" s="3" t="s">
        <v>212</v>
      </c>
      <c r="P288" s="4" t="s">
        <v>146</v>
      </c>
      <c r="Q288" s="4" t="s">
        <v>148</v>
      </c>
      <c r="R288" s="4" t="s">
        <v>166</v>
      </c>
      <c r="S288" s="4" t="s">
        <v>159</v>
      </c>
      <c r="T288" s="12">
        <v>796</v>
      </c>
      <c r="U288" s="4" t="s">
        <v>156</v>
      </c>
      <c r="V288" s="24">
        <v>5</v>
      </c>
      <c r="W288" s="22">
        <v>5000</v>
      </c>
      <c r="X288" s="82">
        <f t="shared" si="16"/>
        <v>25000</v>
      </c>
      <c r="Y288" s="82">
        <f t="shared" si="15"/>
        <v>28000.000000000004</v>
      </c>
      <c r="Z288" s="4"/>
      <c r="AA288" s="4" t="s">
        <v>944</v>
      </c>
      <c r="AB288" s="4"/>
    </row>
    <row r="289" spans="1:28" s="65" customFormat="1" ht="101.25" customHeight="1">
      <c r="A289" s="3" t="s">
        <v>816</v>
      </c>
      <c r="B289" s="4" t="s">
        <v>143</v>
      </c>
      <c r="C289" s="4" t="s">
        <v>144</v>
      </c>
      <c r="D289" s="4" t="s">
        <v>2487</v>
      </c>
      <c r="E289" s="10" t="s">
        <v>2007</v>
      </c>
      <c r="F289" s="10"/>
      <c r="G289" s="10" t="s">
        <v>2488</v>
      </c>
      <c r="H289" s="3"/>
      <c r="I289" s="3" t="s">
        <v>387</v>
      </c>
      <c r="J289" s="3"/>
      <c r="K289" s="4" t="s">
        <v>154</v>
      </c>
      <c r="L289" s="3">
        <v>0</v>
      </c>
      <c r="M289" s="12" t="s">
        <v>920</v>
      </c>
      <c r="N289" s="4" t="s">
        <v>146</v>
      </c>
      <c r="O289" s="3" t="s">
        <v>432</v>
      </c>
      <c r="P289" s="4" t="s">
        <v>146</v>
      </c>
      <c r="Q289" s="4" t="s">
        <v>148</v>
      </c>
      <c r="R289" s="4" t="s">
        <v>166</v>
      </c>
      <c r="S289" s="4" t="s">
        <v>159</v>
      </c>
      <c r="T289" s="12" t="s">
        <v>2489</v>
      </c>
      <c r="U289" s="4" t="s">
        <v>1550</v>
      </c>
      <c r="V289" s="24">
        <v>20</v>
      </c>
      <c r="W289" s="22">
        <v>25000</v>
      </c>
      <c r="X289" s="82">
        <f t="shared" si="16"/>
        <v>500000</v>
      </c>
      <c r="Y289" s="82">
        <f t="shared" si="15"/>
        <v>560000</v>
      </c>
      <c r="Z289" s="4"/>
      <c r="AA289" s="4" t="s">
        <v>398</v>
      </c>
      <c r="AB289" s="4"/>
    </row>
    <row r="290" spans="1:28" s="65" customFormat="1" ht="101.25" customHeight="1">
      <c r="A290" s="3" t="s">
        <v>817</v>
      </c>
      <c r="B290" s="4" t="s">
        <v>143</v>
      </c>
      <c r="C290" s="4" t="s">
        <v>144</v>
      </c>
      <c r="D290" s="4" t="s">
        <v>2487</v>
      </c>
      <c r="E290" s="10" t="s">
        <v>2007</v>
      </c>
      <c r="F290" s="10"/>
      <c r="G290" s="10" t="s">
        <v>2488</v>
      </c>
      <c r="H290" s="3"/>
      <c r="I290" s="3" t="s">
        <v>477</v>
      </c>
      <c r="J290" s="3"/>
      <c r="K290" s="4" t="s">
        <v>154</v>
      </c>
      <c r="L290" s="3">
        <v>0</v>
      </c>
      <c r="M290" s="12" t="s">
        <v>920</v>
      </c>
      <c r="N290" s="4" t="s">
        <v>146</v>
      </c>
      <c r="O290" s="3" t="s">
        <v>432</v>
      </c>
      <c r="P290" s="4" t="s">
        <v>146</v>
      </c>
      <c r="Q290" s="4" t="s">
        <v>148</v>
      </c>
      <c r="R290" s="4" t="s">
        <v>166</v>
      </c>
      <c r="S290" s="4" t="s">
        <v>159</v>
      </c>
      <c r="T290" s="12" t="s">
        <v>2489</v>
      </c>
      <c r="U290" s="4" t="s">
        <v>1550</v>
      </c>
      <c r="V290" s="24">
        <v>20</v>
      </c>
      <c r="W290" s="22">
        <v>30000</v>
      </c>
      <c r="X290" s="82">
        <f t="shared" si="16"/>
        <v>600000</v>
      </c>
      <c r="Y290" s="82">
        <f t="shared" si="15"/>
        <v>672000.0000000001</v>
      </c>
      <c r="Z290" s="4"/>
      <c r="AA290" s="4" t="s">
        <v>398</v>
      </c>
      <c r="AB290" s="4"/>
    </row>
    <row r="291" spans="1:28" s="65" customFormat="1" ht="101.25" customHeight="1">
      <c r="A291" s="3" t="s">
        <v>818</v>
      </c>
      <c r="B291" s="4" t="s">
        <v>143</v>
      </c>
      <c r="C291" s="4" t="s">
        <v>144</v>
      </c>
      <c r="D291" s="4" t="s">
        <v>2490</v>
      </c>
      <c r="E291" s="10" t="s">
        <v>2007</v>
      </c>
      <c r="F291" s="10"/>
      <c r="G291" s="10" t="s">
        <v>2491</v>
      </c>
      <c r="H291" s="3"/>
      <c r="I291" s="3" t="s">
        <v>388</v>
      </c>
      <c r="J291" s="3"/>
      <c r="K291" s="4" t="s">
        <v>154</v>
      </c>
      <c r="L291" s="3">
        <v>0</v>
      </c>
      <c r="M291" s="12" t="s">
        <v>920</v>
      </c>
      <c r="N291" s="4" t="s">
        <v>146</v>
      </c>
      <c r="O291" s="3" t="s">
        <v>432</v>
      </c>
      <c r="P291" s="4" t="s">
        <v>146</v>
      </c>
      <c r="Q291" s="4" t="s">
        <v>148</v>
      </c>
      <c r="R291" s="4" t="s">
        <v>166</v>
      </c>
      <c r="S291" s="4" t="s">
        <v>159</v>
      </c>
      <c r="T291" s="12" t="s">
        <v>2489</v>
      </c>
      <c r="U291" s="4" t="s">
        <v>1550</v>
      </c>
      <c r="V291" s="24">
        <v>20</v>
      </c>
      <c r="W291" s="22">
        <v>20000</v>
      </c>
      <c r="X291" s="82">
        <f t="shared" si="16"/>
        <v>400000</v>
      </c>
      <c r="Y291" s="82">
        <f t="shared" si="15"/>
        <v>448000.00000000006</v>
      </c>
      <c r="Z291" s="4"/>
      <c r="AA291" s="4" t="s">
        <v>398</v>
      </c>
      <c r="AB291" s="4"/>
    </row>
    <row r="292" spans="1:28" s="65" customFormat="1" ht="70.5" customHeight="1">
      <c r="A292" s="3" t="s">
        <v>819</v>
      </c>
      <c r="B292" s="3" t="s">
        <v>143</v>
      </c>
      <c r="C292" s="3" t="s">
        <v>144</v>
      </c>
      <c r="D292" s="3" t="s">
        <v>1725</v>
      </c>
      <c r="E292" s="3" t="s">
        <v>1726</v>
      </c>
      <c r="F292" s="3"/>
      <c r="G292" s="3" t="s">
        <v>1727</v>
      </c>
      <c r="H292" s="78"/>
      <c r="I292" s="3" t="s">
        <v>1125</v>
      </c>
      <c r="J292" s="3"/>
      <c r="K292" s="4" t="s">
        <v>154</v>
      </c>
      <c r="L292" s="4">
        <v>0</v>
      </c>
      <c r="M292" s="12" t="s">
        <v>920</v>
      </c>
      <c r="N292" s="4" t="s">
        <v>146</v>
      </c>
      <c r="O292" s="4" t="s">
        <v>429</v>
      </c>
      <c r="P292" s="4" t="s">
        <v>146</v>
      </c>
      <c r="Q292" s="4" t="s">
        <v>148</v>
      </c>
      <c r="R292" s="4" t="s">
        <v>166</v>
      </c>
      <c r="S292" s="4" t="s">
        <v>159</v>
      </c>
      <c r="T292" s="3">
        <v>796</v>
      </c>
      <c r="U292" s="4" t="s">
        <v>156</v>
      </c>
      <c r="V292" s="22">
        <v>2</v>
      </c>
      <c r="W292" s="24">
        <v>120000</v>
      </c>
      <c r="X292" s="82">
        <f t="shared" si="16"/>
        <v>240000</v>
      </c>
      <c r="Y292" s="82">
        <f t="shared" si="15"/>
        <v>268800</v>
      </c>
      <c r="Z292" s="4"/>
      <c r="AA292" s="4">
        <v>2016</v>
      </c>
      <c r="AB292" s="4"/>
    </row>
    <row r="293" spans="1:28" s="65" customFormat="1" ht="63" customHeight="1">
      <c r="A293" s="3" t="s">
        <v>820</v>
      </c>
      <c r="B293" s="3" t="s">
        <v>143</v>
      </c>
      <c r="C293" s="3" t="s">
        <v>144</v>
      </c>
      <c r="D293" s="3" t="s">
        <v>1709</v>
      </c>
      <c r="E293" s="3" t="s">
        <v>1710</v>
      </c>
      <c r="F293" s="3"/>
      <c r="G293" s="3" t="s">
        <v>1711</v>
      </c>
      <c r="H293" s="78"/>
      <c r="I293" s="3"/>
      <c r="J293" s="3"/>
      <c r="K293" s="4" t="s">
        <v>154</v>
      </c>
      <c r="L293" s="4">
        <v>0</v>
      </c>
      <c r="M293" s="12" t="s">
        <v>920</v>
      </c>
      <c r="N293" s="4" t="s">
        <v>146</v>
      </c>
      <c r="O293" s="4" t="s">
        <v>429</v>
      </c>
      <c r="P293" s="4" t="s">
        <v>146</v>
      </c>
      <c r="Q293" s="4" t="s">
        <v>148</v>
      </c>
      <c r="R293" s="4" t="s">
        <v>166</v>
      </c>
      <c r="S293" s="4" t="s">
        <v>159</v>
      </c>
      <c r="T293" s="3">
        <v>112</v>
      </c>
      <c r="U293" s="4" t="s">
        <v>53</v>
      </c>
      <c r="V293" s="22">
        <v>400</v>
      </c>
      <c r="W293" s="24">
        <v>357</v>
      </c>
      <c r="X293" s="82">
        <f t="shared" si="16"/>
        <v>142800</v>
      </c>
      <c r="Y293" s="82">
        <f t="shared" si="15"/>
        <v>159936.00000000003</v>
      </c>
      <c r="Z293" s="4"/>
      <c r="AA293" s="4" t="s">
        <v>398</v>
      </c>
      <c r="AB293" s="4"/>
    </row>
    <row r="294" spans="1:28" s="65" customFormat="1" ht="81.75" customHeight="1">
      <c r="A294" s="3" t="s">
        <v>821</v>
      </c>
      <c r="B294" s="3" t="s">
        <v>143</v>
      </c>
      <c r="C294" s="3" t="s">
        <v>144</v>
      </c>
      <c r="D294" s="3" t="s">
        <v>2011</v>
      </c>
      <c r="E294" s="3" t="s">
        <v>54</v>
      </c>
      <c r="F294" s="3"/>
      <c r="G294" s="3" t="s">
        <v>2010</v>
      </c>
      <c r="H294" s="78"/>
      <c r="I294" s="3" t="s">
        <v>55</v>
      </c>
      <c r="J294" s="3"/>
      <c r="K294" s="4" t="s">
        <v>154</v>
      </c>
      <c r="L294" s="4">
        <v>0</v>
      </c>
      <c r="M294" s="12" t="s">
        <v>920</v>
      </c>
      <c r="N294" s="4" t="s">
        <v>146</v>
      </c>
      <c r="O294" s="4" t="s">
        <v>157</v>
      </c>
      <c r="P294" s="4" t="s">
        <v>146</v>
      </c>
      <c r="Q294" s="4" t="s">
        <v>148</v>
      </c>
      <c r="R294" s="4" t="s">
        <v>166</v>
      </c>
      <c r="S294" s="4" t="s">
        <v>159</v>
      </c>
      <c r="T294" s="3">
        <v>796</v>
      </c>
      <c r="U294" s="4" t="s">
        <v>156</v>
      </c>
      <c r="V294" s="22">
        <v>10</v>
      </c>
      <c r="W294" s="24">
        <v>600</v>
      </c>
      <c r="X294" s="82">
        <f t="shared" si="16"/>
        <v>6000</v>
      </c>
      <c r="Y294" s="82">
        <f t="shared" si="15"/>
        <v>6720.000000000001</v>
      </c>
      <c r="Z294" s="4"/>
      <c r="AA294" s="4" t="s">
        <v>398</v>
      </c>
      <c r="AB294" s="4"/>
    </row>
    <row r="295" spans="1:28" s="65" customFormat="1" ht="120" customHeight="1">
      <c r="A295" s="3" t="s">
        <v>822</v>
      </c>
      <c r="B295" s="3" t="s">
        <v>143</v>
      </c>
      <c r="C295" s="3" t="s">
        <v>144</v>
      </c>
      <c r="D295" s="3" t="s">
        <v>2008</v>
      </c>
      <c r="E295" s="3" t="s">
        <v>54</v>
      </c>
      <c r="F295" s="3"/>
      <c r="G295" s="3" t="s">
        <v>2009</v>
      </c>
      <c r="H295" s="78"/>
      <c r="I295" s="3"/>
      <c r="J295" s="3"/>
      <c r="K295" s="4" t="s">
        <v>154</v>
      </c>
      <c r="L295" s="4">
        <v>0</v>
      </c>
      <c r="M295" s="12" t="s">
        <v>920</v>
      </c>
      <c r="N295" s="4" t="s">
        <v>146</v>
      </c>
      <c r="O295" s="4" t="s">
        <v>157</v>
      </c>
      <c r="P295" s="4" t="s">
        <v>146</v>
      </c>
      <c r="Q295" s="4" t="s">
        <v>148</v>
      </c>
      <c r="R295" s="4" t="s">
        <v>166</v>
      </c>
      <c r="S295" s="4" t="s">
        <v>159</v>
      </c>
      <c r="T295" s="3">
        <v>796</v>
      </c>
      <c r="U295" s="4" t="s">
        <v>156</v>
      </c>
      <c r="V295" s="22">
        <v>10</v>
      </c>
      <c r="W295" s="24">
        <v>600</v>
      </c>
      <c r="X295" s="82">
        <f t="shared" si="16"/>
        <v>6000</v>
      </c>
      <c r="Y295" s="82">
        <f t="shared" si="15"/>
        <v>6720.000000000001</v>
      </c>
      <c r="Z295" s="4"/>
      <c r="AA295" s="4" t="s">
        <v>398</v>
      </c>
      <c r="AB295" s="4"/>
    </row>
    <row r="296" spans="1:28" s="65" customFormat="1" ht="120.75" customHeight="1">
      <c r="A296" s="3" t="s">
        <v>823</v>
      </c>
      <c r="B296" s="4" t="s">
        <v>143</v>
      </c>
      <c r="C296" s="4" t="s">
        <v>144</v>
      </c>
      <c r="D296" s="3" t="s">
        <v>1712</v>
      </c>
      <c r="E296" s="3" t="s">
        <v>1683</v>
      </c>
      <c r="F296" s="10"/>
      <c r="G296" s="3" t="s">
        <v>1713</v>
      </c>
      <c r="H296" s="10"/>
      <c r="I296" s="3" t="s">
        <v>193</v>
      </c>
      <c r="J296" s="3"/>
      <c r="K296" s="76" t="s">
        <v>194</v>
      </c>
      <c r="L296" s="3">
        <v>100</v>
      </c>
      <c r="M296" s="12" t="s">
        <v>920</v>
      </c>
      <c r="N296" s="4" t="s">
        <v>146</v>
      </c>
      <c r="O296" s="3" t="s">
        <v>195</v>
      </c>
      <c r="P296" s="4" t="s">
        <v>146</v>
      </c>
      <c r="Q296" s="4" t="s">
        <v>148</v>
      </c>
      <c r="R296" s="13" t="s">
        <v>2211</v>
      </c>
      <c r="S296" s="4" t="s">
        <v>943</v>
      </c>
      <c r="T296" s="77" t="s">
        <v>196</v>
      </c>
      <c r="U296" s="77" t="s">
        <v>197</v>
      </c>
      <c r="V296" s="24">
        <v>5000</v>
      </c>
      <c r="W296" s="132">
        <v>154575</v>
      </c>
      <c r="X296" s="82">
        <v>0</v>
      </c>
      <c r="Y296" s="82">
        <f>X296*1.12</f>
        <v>0</v>
      </c>
      <c r="Z296" s="4" t="s">
        <v>152</v>
      </c>
      <c r="AA296" s="4" t="s">
        <v>944</v>
      </c>
      <c r="AB296" s="4" t="s">
        <v>2540</v>
      </c>
    </row>
    <row r="297" spans="1:28" s="65" customFormat="1" ht="120.75" customHeight="1">
      <c r="A297" s="3" t="s">
        <v>2475</v>
      </c>
      <c r="B297" s="4" t="s">
        <v>143</v>
      </c>
      <c r="C297" s="4" t="s">
        <v>144</v>
      </c>
      <c r="D297" s="3" t="s">
        <v>1712</v>
      </c>
      <c r="E297" s="3" t="s">
        <v>1683</v>
      </c>
      <c r="F297" s="10"/>
      <c r="G297" s="3" t="s">
        <v>1713</v>
      </c>
      <c r="H297" s="10"/>
      <c r="I297" s="3" t="s">
        <v>193</v>
      </c>
      <c r="J297" s="3"/>
      <c r="K297" s="76" t="s">
        <v>194</v>
      </c>
      <c r="L297" s="3">
        <v>100</v>
      </c>
      <c r="M297" s="12" t="s">
        <v>920</v>
      </c>
      <c r="N297" s="4" t="s">
        <v>146</v>
      </c>
      <c r="O297" s="3" t="s">
        <v>195</v>
      </c>
      <c r="P297" s="4" t="s">
        <v>146</v>
      </c>
      <c r="Q297" s="4" t="s">
        <v>148</v>
      </c>
      <c r="R297" s="13" t="s">
        <v>2211</v>
      </c>
      <c r="S297" s="4" t="s">
        <v>943</v>
      </c>
      <c r="T297" s="77" t="s">
        <v>196</v>
      </c>
      <c r="U297" s="77" t="s">
        <v>197</v>
      </c>
      <c r="V297" s="24">
        <f>V296-1500</f>
        <v>3500</v>
      </c>
      <c r="W297" s="132">
        <v>154575</v>
      </c>
      <c r="X297" s="82">
        <f>W297*V297</f>
        <v>541012500</v>
      </c>
      <c r="Y297" s="82">
        <f>X297*1.12</f>
        <v>605934000</v>
      </c>
      <c r="Z297" s="4" t="s">
        <v>152</v>
      </c>
      <c r="AA297" s="4" t="s">
        <v>944</v>
      </c>
      <c r="AB297" s="4"/>
    </row>
    <row r="298" spans="1:28" ht="55.5" customHeight="1">
      <c r="A298" s="3" t="s">
        <v>824</v>
      </c>
      <c r="B298" s="4" t="s">
        <v>143</v>
      </c>
      <c r="C298" s="4" t="s">
        <v>144</v>
      </c>
      <c r="D298" s="19" t="s">
        <v>1744</v>
      </c>
      <c r="E298" s="19" t="s">
        <v>201</v>
      </c>
      <c r="F298" s="19"/>
      <c r="G298" s="19" t="s">
        <v>1745</v>
      </c>
      <c r="H298" s="19"/>
      <c r="I298" s="19" t="s">
        <v>202</v>
      </c>
      <c r="J298" s="4"/>
      <c r="K298" s="4" t="s">
        <v>154</v>
      </c>
      <c r="L298" s="3">
        <v>100</v>
      </c>
      <c r="M298" s="3">
        <v>231010000</v>
      </c>
      <c r="N298" s="4" t="s">
        <v>146</v>
      </c>
      <c r="O298" s="3" t="s">
        <v>431</v>
      </c>
      <c r="P298" s="4" t="s">
        <v>146</v>
      </c>
      <c r="Q298" s="4" t="s">
        <v>148</v>
      </c>
      <c r="R298" s="4" t="s">
        <v>375</v>
      </c>
      <c r="S298" s="4" t="s">
        <v>943</v>
      </c>
      <c r="T298" s="81">
        <v>5111</v>
      </c>
      <c r="U298" s="19" t="s">
        <v>203</v>
      </c>
      <c r="V298" s="24">
        <v>700</v>
      </c>
      <c r="W298" s="34">
        <v>625</v>
      </c>
      <c r="X298" s="44">
        <f aca="true" t="shared" si="17" ref="X298:X304">SUM(V298*W298)</f>
        <v>437500</v>
      </c>
      <c r="Y298" s="24">
        <f aca="true" t="shared" si="18" ref="Y298:Y304">X298*1.12</f>
        <v>490000.00000000006</v>
      </c>
      <c r="Z298" s="4" t="s">
        <v>152</v>
      </c>
      <c r="AA298" s="4" t="s">
        <v>944</v>
      </c>
      <c r="AB298" s="4"/>
    </row>
    <row r="299" spans="1:28" ht="55.5" customHeight="1">
      <c r="A299" s="3" t="s">
        <v>825</v>
      </c>
      <c r="B299" s="4" t="s">
        <v>143</v>
      </c>
      <c r="C299" s="4" t="s">
        <v>144</v>
      </c>
      <c r="D299" s="19" t="s">
        <v>1765</v>
      </c>
      <c r="E299" s="19" t="s">
        <v>1398</v>
      </c>
      <c r="F299" s="19"/>
      <c r="G299" s="19" t="s">
        <v>1771</v>
      </c>
      <c r="H299" s="19"/>
      <c r="I299" s="19" t="s">
        <v>1770</v>
      </c>
      <c r="J299" s="4"/>
      <c r="K299" s="4" t="s">
        <v>154</v>
      </c>
      <c r="L299" s="3">
        <v>0</v>
      </c>
      <c r="M299" s="3">
        <v>231010000</v>
      </c>
      <c r="N299" s="4" t="s">
        <v>146</v>
      </c>
      <c r="O299" s="3" t="s">
        <v>431</v>
      </c>
      <c r="P299" s="4" t="s">
        <v>146</v>
      </c>
      <c r="Q299" s="4" t="s">
        <v>148</v>
      </c>
      <c r="R299" s="4" t="s">
        <v>479</v>
      </c>
      <c r="S299" s="4" t="s">
        <v>407</v>
      </c>
      <c r="T299" s="81" t="s">
        <v>231</v>
      </c>
      <c r="U299" s="19" t="s">
        <v>232</v>
      </c>
      <c r="V299" s="24">
        <v>150</v>
      </c>
      <c r="W299" s="34">
        <v>250</v>
      </c>
      <c r="X299" s="44">
        <f t="shared" si="17"/>
        <v>37500</v>
      </c>
      <c r="Y299" s="24">
        <f t="shared" si="18"/>
        <v>42000.00000000001</v>
      </c>
      <c r="Z299" s="4"/>
      <c r="AA299" s="4" t="s">
        <v>944</v>
      </c>
      <c r="AB299" s="4"/>
    </row>
    <row r="300" spans="1:28" ht="55.5" customHeight="1">
      <c r="A300" s="3" t="s">
        <v>826</v>
      </c>
      <c r="B300" s="4" t="s">
        <v>143</v>
      </c>
      <c r="C300" s="4" t="s">
        <v>144</v>
      </c>
      <c r="D300" s="19" t="s">
        <v>1746</v>
      </c>
      <c r="E300" s="10" t="s">
        <v>112</v>
      </c>
      <c r="F300" s="10"/>
      <c r="G300" s="10" t="s">
        <v>1747</v>
      </c>
      <c r="H300" s="10"/>
      <c r="I300" s="13" t="s">
        <v>31</v>
      </c>
      <c r="J300" s="4"/>
      <c r="K300" s="4" t="s">
        <v>154</v>
      </c>
      <c r="L300" s="4">
        <v>0</v>
      </c>
      <c r="M300" s="3">
        <v>231010000</v>
      </c>
      <c r="N300" s="4" t="s">
        <v>146</v>
      </c>
      <c r="O300" s="3" t="s">
        <v>433</v>
      </c>
      <c r="P300" s="4" t="s">
        <v>146</v>
      </c>
      <c r="Q300" s="4" t="s">
        <v>148</v>
      </c>
      <c r="R300" s="4" t="s">
        <v>479</v>
      </c>
      <c r="S300" s="12" t="s">
        <v>407</v>
      </c>
      <c r="T300" s="12">
        <v>796</v>
      </c>
      <c r="U300" s="11" t="s">
        <v>156</v>
      </c>
      <c r="V300" s="22">
        <v>800</v>
      </c>
      <c r="W300" s="22">
        <v>12</v>
      </c>
      <c r="X300" s="44">
        <f t="shared" si="17"/>
        <v>9600</v>
      </c>
      <c r="Y300" s="24">
        <f t="shared" si="18"/>
        <v>10752.000000000002</v>
      </c>
      <c r="Z300" s="4"/>
      <c r="AA300" s="4" t="s">
        <v>944</v>
      </c>
      <c r="AB300" s="4"/>
    </row>
    <row r="301" spans="1:28" ht="55.5" customHeight="1">
      <c r="A301" s="3" t="s">
        <v>827</v>
      </c>
      <c r="B301" s="4" t="s">
        <v>143</v>
      </c>
      <c r="C301" s="4" t="s">
        <v>144</v>
      </c>
      <c r="D301" s="19" t="s">
        <v>1748</v>
      </c>
      <c r="E301" s="10" t="s">
        <v>1749</v>
      </c>
      <c r="F301" s="10"/>
      <c r="G301" s="10" t="s">
        <v>1750</v>
      </c>
      <c r="H301" s="10"/>
      <c r="I301" s="13" t="s">
        <v>32</v>
      </c>
      <c r="J301" s="4"/>
      <c r="K301" s="4" t="s">
        <v>154</v>
      </c>
      <c r="L301" s="4">
        <v>60</v>
      </c>
      <c r="M301" s="3">
        <v>231010000</v>
      </c>
      <c r="N301" s="4" t="s">
        <v>146</v>
      </c>
      <c r="O301" s="3" t="s">
        <v>433</v>
      </c>
      <c r="P301" s="4" t="s">
        <v>146</v>
      </c>
      <c r="Q301" s="4" t="s">
        <v>148</v>
      </c>
      <c r="R301" s="4" t="s">
        <v>375</v>
      </c>
      <c r="S301" s="4" t="s">
        <v>943</v>
      </c>
      <c r="T301" s="12">
        <v>796</v>
      </c>
      <c r="U301" s="11" t="s">
        <v>156</v>
      </c>
      <c r="V301" s="22">
        <v>100</v>
      </c>
      <c r="W301" s="22">
        <v>350</v>
      </c>
      <c r="X301" s="44">
        <f t="shared" si="17"/>
        <v>35000</v>
      </c>
      <c r="Y301" s="24">
        <f t="shared" si="18"/>
        <v>39200.00000000001</v>
      </c>
      <c r="Z301" s="4" t="s">
        <v>152</v>
      </c>
      <c r="AA301" s="4" t="s">
        <v>944</v>
      </c>
      <c r="AB301" s="4"/>
    </row>
    <row r="302" spans="1:28" ht="55.5" customHeight="1">
      <c r="A302" s="3" t="s">
        <v>828</v>
      </c>
      <c r="B302" s="4" t="s">
        <v>143</v>
      </c>
      <c r="C302" s="4" t="s">
        <v>144</v>
      </c>
      <c r="D302" s="19" t="s">
        <v>1748</v>
      </c>
      <c r="E302" s="10" t="s">
        <v>1749</v>
      </c>
      <c r="F302" s="10"/>
      <c r="G302" s="10" t="s">
        <v>1750</v>
      </c>
      <c r="H302" s="10"/>
      <c r="I302" s="13" t="s">
        <v>33</v>
      </c>
      <c r="J302" s="4"/>
      <c r="K302" s="4" t="s">
        <v>154</v>
      </c>
      <c r="L302" s="4">
        <v>60</v>
      </c>
      <c r="M302" s="3">
        <v>231010000</v>
      </c>
      <c r="N302" s="4" t="s">
        <v>146</v>
      </c>
      <c r="O302" s="3" t="s">
        <v>433</v>
      </c>
      <c r="P302" s="4" t="s">
        <v>146</v>
      </c>
      <c r="Q302" s="4" t="s">
        <v>148</v>
      </c>
      <c r="R302" s="4" t="s">
        <v>375</v>
      </c>
      <c r="S302" s="4" t="s">
        <v>943</v>
      </c>
      <c r="T302" s="12">
        <v>796</v>
      </c>
      <c r="U302" s="11" t="s">
        <v>156</v>
      </c>
      <c r="V302" s="22">
        <v>80</v>
      </c>
      <c r="W302" s="22">
        <v>1000</v>
      </c>
      <c r="X302" s="44">
        <f t="shared" si="17"/>
        <v>80000</v>
      </c>
      <c r="Y302" s="24">
        <f t="shared" si="18"/>
        <v>89600.00000000001</v>
      </c>
      <c r="Z302" s="4" t="s">
        <v>152</v>
      </c>
      <c r="AA302" s="4" t="s">
        <v>944</v>
      </c>
      <c r="AB302" s="4"/>
    </row>
    <row r="303" spans="1:28" ht="55.5" customHeight="1">
      <c r="A303" s="3" t="s">
        <v>829</v>
      </c>
      <c r="B303" s="4" t="s">
        <v>143</v>
      </c>
      <c r="C303" s="4" t="s">
        <v>144</v>
      </c>
      <c r="D303" s="19" t="s">
        <v>1751</v>
      </c>
      <c r="E303" s="10" t="s">
        <v>34</v>
      </c>
      <c r="F303" s="10"/>
      <c r="G303" s="10" t="s">
        <v>1752</v>
      </c>
      <c r="H303" s="10"/>
      <c r="I303" s="10" t="s">
        <v>35</v>
      </c>
      <c r="J303" s="4"/>
      <c r="K303" s="4" t="s">
        <v>154</v>
      </c>
      <c r="L303" s="4">
        <v>0</v>
      </c>
      <c r="M303" s="3">
        <v>231010000</v>
      </c>
      <c r="N303" s="4" t="s">
        <v>146</v>
      </c>
      <c r="O303" s="3" t="s">
        <v>433</v>
      </c>
      <c r="P303" s="4" t="s">
        <v>146</v>
      </c>
      <c r="Q303" s="4" t="s">
        <v>148</v>
      </c>
      <c r="R303" s="4" t="s">
        <v>479</v>
      </c>
      <c r="S303" s="12" t="s">
        <v>407</v>
      </c>
      <c r="T303" s="12">
        <v>796</v>
      </c>
      <c r="U303" s="11" t="s">
        <v>156</v>
      </c>
      <c r="V303" s="22">
        <v>300</v>
      </c>
      <c r="W303" s="22">
        <v>50</v>
      </c>
      <c r="X303" s="44">
        <f t="shared" si="17"/>
        <v>15000</v>
      </c>
      <c r="Y303" s="24">
        <f t="shared" si="18"/>
        <v>16800</v>
      </c>
      <c r="Z303" s="4"/>
      <c r="AA303" s="4" t="s">
        <v>944</v>
      </c>
      <c r="AB303" s="4"/>
    </row>
    <row r="304" spans="1:28" ht="55.5" customHeight="1">
      <c r="A304" s="3" t="s">
        <v>830</v>
      </c>
      <c r="B304" s="4" t="s">
        <v>143</v>
      </c>
      <c r="C304" s="4" t="s">
        <v>144</v>
      </c>
      <c r="D304" s="19" t="s">
        <v>1751</v>
      </c>
      <c r="E304" s="10" t="s">
        <v>34</v>
      </c>
      <c r="F304" s="10"/>
      <c r="G304" s="10" t="s">
        <v>1752</v>
      </c>
      <c r="H304" s="10"/>
      <c r="I304" s="73"/>
      <c r="J304" s="4"/>
      <c r="K304" s="4" t="s">
        <v>154</v>
      </c>
      <c r="L304" s="4">
        <v>0</v>
      </c>
      <c r="M304" s="3">
        <v>231010000</v>
      </c>
      <c r="N304" s="4" t="s">
        <v>146</v>
      </c>
      <c r="O304" s="3" t="s">
        <v>433</v>
      </c>
      <c r="P304" s="4" t="s">
        <v>146</v>
      </c>
      <c r="Q304" s="4" t="s">
        <v>148</v>
      </c>
      <c r="R304" s="4" t="s">
        <v>479</v>
      </c>
      <c r="S304" s="12" t="s">
        <v>407</v>
      </c>
      <c r="T304" s="12">
        <v>796</v>
      </c>
      <c r="U304" s="11" t="s">
        <v>156</v>
      </c>
      <c r="V304" s="22">
        <v>300</v>
      </c>
      <c r="W304" s="22">
        <v>45</v>
      </c>
      <c r="X304" s="44">
        <f t="shared" si="17"/>
        <v>13500</v>
      </c>
      <c r="Y304" s="24">
        <f t="shared" si="18"/>
        <v>15120.000000000002</v>
      </c>
      <c r="Z304" s="4"/>
      <c r="AA304" s="4" t="s">
        <v>944</v>
      </c>
      <c r="AB304" s="4"/>
    </row>
    <row r="305" spans="1:28" ht="55.5" customHeight="1">
      <c r="A305" s="3" t="s">
        <v>831</v>
      </c>
      <c r="B305" s="4" t="s">
        <v>143</v>
      </c>
      <c r="C305" s="4" t="s">
        <v>144</v>
      </c>
      <c r="D305" s="19" t="s">
        <v>1610</v>
      </c>
      <c r="E305" s="10" t="s">
        <v>108</v>
      </c>
      <c r="F305" s="10"/>
      <c r="G305" s="10" t="s">
        <v>109</v>
      </c>
      <c r="H305" s="10"/>
      <c r="I305" s="73" t="s">
        <v>110</v>
      </c>
      <c r="J305" s="4"/>
      <c r="K305" s="4" t="s">
        <v>154</v>
      </c>
      <c r="L305" s="4">
        <v>100</v>
      </c>
      <c r="M305" s="3">
        <v>231010000</v>
      </c>
      <c r="N305" s="4" t="s">
        <v>146</v>
      </c>
      <c r="O305" s="3" t="s">
        <v>433</v>
      </c>
      <c r="P305" s="4" t="s">
        <v>146</v>
      </c>
      <c r="Q305" s="4" t="s">
        <v>148</v>
      </c>
      <c r="R305" s="4" t="s">
        <v>375</v>
      </c>
      <c r="S305" s="4" t="s">
        <v>943</v>
      </c>
      <c r="T305" s="12">
        <v>796</v>
      </c>
      <c r="U305" s="11" t="s">
        <v>156</v>
      </c>
      <c r="V305" s="22">
        <v>500</v>
      </c>
      <c r="W305" s="22">
        <v>70</v>
      </c>
      <c r="X305" s="44">
        <v>35000</v>
      </c>
      <c r="Y305" s="24">
        <v>39200</v>
      </c>
      <c r="Z305" s="4" t="s">
        <v>152</v>
      </c>
      <c r="AA305" s="4" t="s">
        <v>944</v>
      </c>
      <c r="AB305" s="4"/>
    </row>
    <row r="306" spans="1:28" ht="55.5" customHeight="1">
      <c r="A306" s="3" t="s">
        <v>832</v>
      </c>
      <c r="B306" s="4" t="s">
        <v>143</v>
      </c>
      <c r="C306" s="4" t="s">
        <v>144</v>
      </c>
      <c r="D306" s="19" t="s">
        <v>1611</v>
      </c>
      <c r="E306" s="10" t="s">
        <v>108</v>
      </c>
      <c r="F306" s="10"/>
      <c r="G306" s="10" t="s">
        <v>111</v>
      </c>
      <c r="H306" s="10"/>
      <c r="I306" s="73" t="s">
        <v>110</v>
      </c>
      <c r="J306" s="4"/>
      <c r="K306" s="4" t="s">
        <v>154</v>
      </c>
      <c r="L306" s="4">
        <v>100</v>
      </c>
      <c r="M306" s="3">
        <v>231010000</v>
      </c>
      <c r="N306" s="4" t="s">
        <v>146</v>
      </c>
      <c r="O306" s="3" t="s">
        <v>433</v>
      </c>
      <c r="P306" s="4" t="s">
        <v>146</v>
      </c>
      <c r="Q306" s="4" t="s">
        <v>148</v>
      </c>
      <c r="R306" s="4" t="s">
        <v>375</v>
      </c>
      <c r="S306" s="4" t="s">
        <v>943</v>
      </c>
      <c r="T306" s="12">
        <v>796</v>
      </c>
      <c r="U306" s="11" t="s">
        <v>156</v>
      </c>
      <c r="V306" s="22">
        <v>100</v>
      </c>
      <c r="W306" s="22">
        <v>25</v>
      </c>
      <c r="X306" s="44">
        <v>2500</v>
      </c>
      <c r="Y306" s="24">
        <v>2800</v>
      </c>
      <c r="Z306" s="4" t="s">
        <v>152</v>
      </c>
      <c r="AA306" s="4" t="s">
        <v>944</v>
      </c>
      <c r="AB306" s="4"/>
    </row>
    <row r="307" spans="1:28" ht="55.5" customHeight="1">
      <c r="A307" s="3" t="s">
        <v>833</v>
      </c>
      <c r="B307" s="4" t="s">
        <v>143</v>
      </c>
      <c r="C307" s="4" t="s">
        <v>144</v>
      </c>
      <c r="D307" s="19" t="s">
        <v>1463</v>
      </c>
      <c r="E307" s="10" t="s">
        <v>1464</v>
      </c>
      <c r="F307" s="10"/>
      <c r="G307" s="10" t="s">
        <v>1465</v>
      </c>
      <c r="H307" s="10"/>
      <c r="I307" s="73" t="s">
        <v>66</v>
      </c>
      <c r="J307" s="4"/>
      <c r="K307" s="4" t="s">
        <v>154</v>
      </c>
      <c r="L307" s="4">
        <v>0</v>
      </c>
      <c r="M307" s="3">
        <v>231010000</v>
      </c>
      <c r="N307" s="4" t="s">
        <v>146</v>
      </c>
      <c r="O307" s="3" t="s">
        <v>433</v>
      </c>
      <c r="P307" s="4" t="s">
        <v>146</v>
      </c>
      <c r="Q307" s="4" t="s">
        <v>148</v>
      </c>
      <c r="R307" s="4" t="s">
        <v>479</v>
      </c>
      <c r="S307" s="12" t="s">
        <v>407</v>
      </c>
      <c r="T307" s="12">
        <v>796</v>
      </c>
      <c r="U307" s="11" t="s">
        <v>156</v>
      </c>
      <c r="V307" s="22">
        <v>10</v>
      </c>
      <c r="W307" s="22">
        <v>7143</v>
      </c>
      <c r="X307" s="44">
        <v>71428</v>
      </c>
      <c r="Y307" s="24">
        <v>80000</v>
      </c>
      <c r="Z307" s="4"/>
      <c r="AA307" s="4" t="s">
        <v>944</v>
      </c>
      <c r="AB307" s="4"/>
    </row>
    <row r="308" spans="1:28" ht="55.5" customHeight="1">
      <c r="A308" s="3" t="s">
        <v>834</v>
      </c>
      <c r="B308" s="4" t="s">
        <v>143</v>
      </c>
      <c r="C308" s="4" t="s">
        <v>144</v>
      </c>
      <c r="D308" s="19" t="s">
        <v>1456</v>
      </c>
      <c r="E308" s="10" t="s">
        <v>65</v>
      </c>
      <c r="F308" s="10"/>
      <c r="G308" s="10" t="s">
        <v>1457</v>
      </c>
      <c r="H308" s="10"/>
      <c r="I308" s="73" t="s">
        <v>352</v>
      </c>
      <c r="J308" s="4"/>
      <c r="K308" s="4" t="s">
        <v>145</v>
      </c>
      <c r="L308" s="4">
        <v>0</v>
      </c>
      <c r="M308" s="3">
        <v>231010000</v>
      </c>
      <c r="N308" s="4" t="s">
        <v>146</v>
      </c>
      <c r="O308" s="3" t="s">
        <v>433</v>
      </c>
      <c r="P308" s="4" t="s">
        <v>146</v>
      </c>
      <c r="Q308" s="4" t="s">
        <v>148</v>
      </c>
      <c r="R308" s="162" t="s">
        <v>479</v>
      </c>
      <c r="S308" s="12" t="s">
        <v>407</v>
      </c>
      <c r="T308" s="12">
        <v>796</v>
      </c>
      <c r="U308" s="11" t="s">
        <v>156</v>
      </c>
      <c r="V308" s="22">
        <v>10</v>
      </c>
      <c r="W308" s="22">
        <v>1000</v>
      </c>
      <c r="X308" s="44">
        <f>V308*W308</f>
        <v>10000</v>
      </c>
      <c r="Y308" s="24">
        <f>X308*1.12</f>
        <v>11200.000000000002</v>
      </c>
      <c r="Z308" s="4"/>
      <c r="AA308" s="4" t="s">
        <v>944</v>
      </c>
      <c r="AB308" s="4"/>
    </row>
    <row r="309" spans="1:28" ht="55.5" customHeight="1">
      <c r="A309" s="3" t="s">
        <v>835</v>
      </c>
      <c r="B309" s="4" t="s">
        <v>143</v>
      </c>
      <c r="C309" s="4" t="s">
        <v>144</v>
      </c>
      <c r="D309" s="19" t="s">
        <v>1463</v>
      </c>
      <c r="E309" s="10" t="s">
        <v>1464</v>
      </c>
      <c r="F309" s="10"/>
      <c r="G309" s="10" t="s">
        <v>1465</v>
      </c>
      <c r="H309" s="10"/>
      <c r="I309" s="73" t="s">
        <v>67</v>
      </c>
      <c r="J309" s="4"/>
      <c r="K309" s="4" t="s">
        <v>154</v>
      </c>
      <c r="L309" s="4">
        <v>0</v>
      </c>
      <c r="M309" s="3">
        <v>231010000</v>
      </c>
      <c r="N309" s="4" t="s">
        <v>146</v>
      </c>
      <c r="O309" s="3" t="s">
        <v>433</v>
      </c>
      <c r="P309" s="4" t="s">
        <v>146</v>
      </c>
      <c r="Q309" s="4" t="s">
        <v>148</v>
      </c>
      <c r="R309" s="4" t="s">
        <v>479</v>
      </c>
      <c r="S309" s="12" t="s">
        <v>407</v>
      </c>
      <c r="T309" s="12">
        <v>796</v>
      </c>
      <c r="U309" s="11" t="s">
        <v>156</v>
      </c>
      <c r="V309" s="22">
        <v>1</v>
      </c>
      <c r="W309" s="22">
        <v>7143</v>
      </c>
      <c r="X309" s="44">
        <v>7143</v>
      </c>
      <c r="Y309" s="24">
        <v>8000</v>
      </c>
      <c r="Z309" s="4"/>
      <c r="AA309" s="4" t="s">
        <v>944</v>
      </c>
      <c r="AB309" s="4"/>
    </row>
    <row r="310" spans="1:28" ht="55.5" customHeight="1">
      <c r="A310" s="3" t="s">
        <v>836</v>
      </c>
      <c r="B310" s="4" t="s">
        <v>143</v>
      </c>
      <c r="C310" s="4" t="s">
        <v>144</v>
      </c>
      <c r="D310" s="19" t="s">
        <v>1463</v>
      </c>
      <c r="E310" s="10" t="s">
        <v>1464</v>
      </c>
      <c r="F310" s="10"/>
      <c r="G310" s="10" t="s">
        <v>1465</v>
      </c>
      <c r="H310" s="10"/>
      <c r="I310" s="73" t="s">
        <v>68</v>
      </c>
      <c r="J310" s="4"/>
      <c r="K310" s="4" t="s">
        <v>154</v>
      </c>
      <c r="L310" s="4">
        <v>0</v>
      </c>
      <c r="M310" s="3">
        <v>231010000</v>
      </c>
      <c r="N310" s="4" t="s">
        <v>146</v>
      </c>
      <c r="O310" s="3" t="s">
        <v>433</v>
      </c>
      <c r="P310" s="4" t="s">
        <v>146</v>
      </c>
      <c r="Q310" s="4" t="s">
        <v>148</v>
      </c>
      <c r="R310" s="4" t="s">
        <v>479</v>
      </c>
      <c r="S310" s="12" t="s">
        <v>407</v>
      </c>
      <c r="T310" s="12">
        <v>796</v>
      </c>
      <c r="U310" s="11" t="s">
        <v>156</v>
      </c>
      <c r="V310" s="22">
        <v>15</v>
      </c>
      <c r="W310" s="22">
        <v>7143</v>
      </c>
      <c r="X310" s="44">
        <v>107143</v>
      </c>
      <c r="Y310" s="24">
        <v>120000</v>
      </c>
      <c r="Z310" s="4"/>
      <c r="AA310" s="4" t="s">
        <v>944</v>
      </c>
      <c r="AB310" s="4"/>
    </row>
    <row r="311" spans="1:28" ht="55.5" customHeight="1">
      <c r="A311" s="3" t="s">
        <v>837</v>
      </c>
      <c r="B311" s="4" t="s">
        <v>143</v>
      </c>
      <c r="C311" s="4" t="s">
        <v>144</v>
      </c>
      <c r="D311" s="19" t="s">
        <v>1456</v>
      </c>
      <c r="E311" s="10" t="s">
        <v>65</v>
      </c>
      <c r="F311" s="10"/>
      <c r="G311" s="10" t="s">
        <v>1457</v>
      </c>
      <c r="H311" s="10"/>
      <c r="I311" s="73" t="s">
        <v>353</v>
      </c>
      <c r="J311" s="4"/>
      <c r="K311" s="4" t="s">
        <v>154</v>
      </c>
      <c r="L311" s="4">
        <v>0</v>
      </c>
      <c r="M311" s="3">
        <v>231010000</v>
      </c>
      <c r="N311" s="4" t="s">
        <v>146</v>
      </c>
      <c r="O311" s="3" t="s">
        <v>433</v>
      </c>
      <c r="P311" s="4" t="s">
        <v>146</v>
      </c>
      <c r="Q311" s="4" t="s">
        <v>148</v>
      </c>
      <c r="R311" s="4" t="s">
        <v>479</v>
      </c>
      <c r="S311" s="12" t="s">
        <v>407</v>
      </c>
      <c r="T311" s="12">
        <v>796</v>
      </c>
      <c r="U311" s="11" t="s">
        <v>156</v>
      </c>
      <c r="V311" s="22">
        <v>10</v>
      </c>
      <c r="W311" s="22">
        <v>22321.42857142857</v>
      </c>
      <c r="X311" s="44">
        <v>223214.28571428568</v>
      </c>
      <c r="Y311" s="24">
        <v>250000</v>
      </c>
      <c r="Z311" s="4"/>
      <c r="AA311" s="4" t="s">
        <v>944</v>
      </c>
      <c r="AB311" s="4"/>
    </row>
    <row r="312" spans="1:28" ht="55.5" customHeight="1">
      <c r="A312" s="3" t="s">
        <v>838</v>
      </c>
      <c r="B312" s="4" t="s">
        <v>143</v>
      </c>
      <c r="C312" s="4" t="s">
        <v>144</v>
      </c>
      <c r="D312" s="19" t="s">
        <v>1463</v>
      </c>
      <c r="E312" s="10" t="s">
        <v>1464</v>
      </c>
      <c r="F312" s="10"/>
      <c r="G312" s="10" t="s">
        <v>1465</v>
      </c>
      <c r="H312" s="10"/>
      <c r="I312" s="3" t="s">
        <v>233</v>
      </c>
      <c r="J312" s="4"/>
      <c r="K312" s="4" t="s">
        <v>154</v>
      </c>
      <c r="L312" s="4">
        <v>0</v>
      </c>
      <c r="M312" s="3">
        <v>231010000</v>
      </c>
      <c r="N312" s="4" t="s">
        <v>146</v>
      </c>
      <c r="O312" s="3" t="s">
        <v>433</v>
      </c>
      <c r="P312" s="4" t="s">
        <v>146</v>
      </c>
      <c r="Q312" s="4" t="s">
        <v>148</v>
      </c>
      <c r="R312" s="4" t="s">
        <v>479</v>
      </c>
      <c r="S312" s="12" t="s">
        <v>407</v>
      </c>
      <c r="T312" s="4">
        <v>796</v>
      </c>
      <c r="U312" s="4" t="s">
        <v>156</v>
      </c>
      <c r="V312" s="24">
        <v>2</v>
      </c>
      <c r="W312" s="34">
        <v>31249.999999999996</v>
      </c>
      <c r="X312" s="44">
        <v>62499.99999999999</v>
      </c>
      <c r="Y312" s="24">
        <v>70000</v>
      </c>
      <c r="Z312" s="4"/>
      <c r="AA312" s="4" t="s">
        <v>944</v>
      </c>
      <c r="AB312" s="4"/>
    </row>
    <row r="313" spans="1:28" ht="55.5" customHeight="1">
      <c r="A313" s="3" t="s">
        <v>839</v>
      </c>
      <c r="B313" s="4" t="s">
        <v>143</v>
      </c>
      <c r="C313" s="4" t="s">
        <v>144</v>
      </c>
      <c r="D313" s="19" t="s">
        <v>1463</v>
      </c>
      <c r="E313" s="10" t="s">
        <v>1464</v>
      </c>
      <c r="F313" s="10"/>
      <c r="G313" s="10" t="s">
        <v>1465</v>
      </c>
      <c r="H313" s="10"/>
      <c r="I313" s="3" t="s">
        <v>234</v>
      </c>
      <c r="J313" s="4"/>
      <c r="K313" s="4" t="s">
        <v>154</v>
      </c>
      <c r="L313" s="4">
        <v>0</v>
      </c>
      <c r="M313" s="3">
        <v>231010000</v>
      </c>
      <c r="N313" s="4" t="s">
        <v>146</v>
      </c>
      <c r="O313" s="3" t="s">
        <v>433</v>
      </c>
      <c r="P313" s="4" t="s">
        <v>146</v>
      </c>
      <c r="Q313" s="4" t="s">
        <v>148</v>
      </c>
      <c r="R313" s="4" t="s">
        <v>479</v>
      </c>
      <c r="S313" s="12" t="s">
        <v>407</v>
      </c>
      <c r="T313" s="4">
        <v>796</v>
      </c>
      <c r="U313" s="4" t="s">
        <v>156</v>
      </c>
      <c r="V313" s="24">
        <v>4</v>
      </c>
      <c r="W313" s="34">
        <v>13392.857142857141</v>
      </c>
      <c r="X313" s="44">
        <v>53571.428571428565</v>
      </c>
      <c r="Y313" s="24">
        <v>60000</v>
      </c>
      <c r="Z313" s="4"/>
      <c r="AA313" s="4" t="s">
        <v>944</v>
      </c>
      <c r="AB313" s="4"/>
    </row>
    <row r="314" spans="1:28" ht="55.5" customHeight="1">
      <c r="A314" s="3" t="s">
        <v>840</v>
      </c>
      <c r="B314" s="4" t="s">
        <v>143</v>
      </c>
      <c r="C314" s="4" t="s">
        <v>144</v>
      </c>
      <c r="D314" s="19" t="s">
        <v>1463</v>
      </c>
      <c r="E314" s="10" t="s">
        <v>1464</v>
      </c>
      <c r="F314" s="10"/>
      <c r="G314" s="10" t="s">
        <v>1465</v>
      </c>
      <c r="H314" s="10"/>
      <c r="I314" s="3" t="s">
        <v>235</v>
      </c>
      <c r="J314" s="4"/>
      <c r="K314" s="4" t="s">
        <v>154</v>
      </c>
      <c r="L314" s="4">
        <v>0</v>
      </c>
      <c r="M314" s="3">
        <v>231010000</v>
      </c>
      <c r="N314" s="4" t="s">
        <v>146</v>
      </c>
      <c r="O314" s="3" t="s">
        <v>433</v>
      </c>
      <c r="P314" s="4" t="s">
        <v>146</v>
      </c>
      <c r="Q314" s="4" t="s">
        <v>148</v>
      </c>
      <c r="R314" s="4" t="s">
        <v>479</v>
      </c>
      <c r="S314" s="12" t="s">
        <v>407</v>
      </c>
      <c r="T314" s="4">
        <v>796</v>
      </c>
      <c r="U314" s="4" t="s">
        <v>156</v>
      </c>
      <c r="V314" s="24">
        <v>2</v>
      </c>
      <c r="W314" s="34">
        <v>31249.999999999996</v>
      </c>
      <c r="X314" s="44">
        <v>62499.99999999999</v>
      </c>
      <c r="Y314" s="24">
        <v>70000</v>
      </c>
      <c r="Z314" s="4"/>
      <c r="AA314" s="4" t="s">
        <v>944</v>
      </c>
      <c r="AB314" s="4"/>
    </row>
    <row r="315" spans="1:28" ht="55.5" customHeight="1">
      <c r="A315" s="3" t="s">
        <v>841</v>
      </c>
      <c r="B315" s="4" t="s">
        <v>143</v>
      </c>
      <c r="C315" s="4" t="s">
        <v>144</v>
      </c>
      <c r="D315" s="19" t="s">
        <v>1463</v>
      </c>
      <c r="E315" s="10" t="s">
        <v>1464</v>
      </c>
      <c r="F315" s="10"/>
      <c r="G315" s="10" t="s">
        <v>1465</v>
      </c>
      <c r="H315" s="10"/>
      <c r="I315" s="3" t="s">
        <v>236</v>
      </c>
      <c r="J315" s="4"/>
      <c r="K315" s="4" t="s">
        <v>154</v>
      </c>
      <c r="L315" s="4">
        <v>0</v>
      </c>
      <c r="M315" s="3">
        <v>231010000</v>
      </c>
      <c r="N315" s="4" t="s">
        <v>146</v>
      </c>
      <c r="O315" s="3" t="s">
        <v>433</v>
      </c>
      <c r="P315" s="4" t="s">
        <v>146</v>
      </c>
      <c r="Q315" s="4" t="s">
        <v>148</v>
      </c>
      <c r="R315" s="4" t="s">
        <v>479</v>
      </c>
      <c r="S315" s="12" t="s">
        <v>407</v>
      </c>
      <c r="T315" s="4">
        <v>796</v>
      </c>
      <c r="U315" s="4" t="s">
        <v>156</v>
      </c>
      <c r="V315" s="24">
        <v>4</v>
      </c>
      <c r="W315" s="34">
        <v>13392.857142857141</v>
      </c>
      <c r="X315" s="44">
        <v>53571.428571428565</v>
      </c>
      <c r="Y315" s="24">
        <v>60000</v>
      </c>
      <c r="Z315" s="4"/>
      <c r="AA315" s="4" t="s">
        <v>944</v>
      </c>
      <c r="AB315" s="4"/>
    </row>
    <row r="316" spans="1:28" ht="55.5" customHeight="1">
      <c r="A316" s="3" t="s">
        <v>842</v>
      </c>
      <c r="B316" s="4" t="s">
        <v>143</v>
      </c>
      <c r="C316" s="4" t="s">
        <v>144</v>
      </c>
      <c r="D316" s="19" t="s">
        <v>1463</v>
      </c>
      <c r="E316" s="10" t="s">
        <v>1464</v>
      </c>
      <c r="F316" s="10"/>
      <c r="G316" s="10" t="s">
        <v>1465</v>
      </c>
      <c r="H316" s="10"/>
      <c r="I316" s="3" t="s">
        <v>69</v>
      </c>
      <c r="J316" s="4"/>
      <c r="K316" s="4" t="s">
        <v>154</v>
      </c>
      <c r="L316" s="4">
        <v>0</v>
      </c>
      <c r="M316" s="3">
        <v>231010000</v>
      </c>
      <c r="N316" s="4" t="s">
        <v>146</v>
      </c>
      <c r="O316" s="3" t="s">
        <v>433</v>
      </c>
      <c r="P316" s="4" t="s">
        <v>146</v>
      </c>
      <c r="Q316" s="4" t="s">
        <v>148</v>
      </c>
      <c r="R316" s="4" t="s">
        <v>479</v>
      </c>
      <c r="S316" s="12" t="s">
        <v>407</v>
      </c>
      <c r="T316" s="4">
        <v>796</v>
      </c>
      <c r="U316" s="4" t="s">
        <v>156</v>
      </c>
      <c r="V316" s="24">
        <v>11</v>
      </c>
      <c r="W316" s="34">
        <v>7143</v>
      </c>
      <c r="X316" s="44">
        <v>78571</v>
      </c>
      <c r="Y316" s="24">
        <v>88000</v>
      </c>
      <c r="Z316" s="4"/>
      <c r="AA316" s="4" t="s">
        <v>944</v>
      </c>
      <c r="AB316" s="4"/>
    </row>
    <row r="317" spans="1:28" ht="55.5" customHeight="1">
      <c r="A317" s="3" t="s">
        <v>843</v>
      </c>
      <c r="B317" s="4" t="s">
        <v>143</v>
      </c>
      <c r="C317" s="4" t="s">
        <v>144</v>
      </c>
      <c r="D317" s="19" t="s">
        <v>1463</v>
      </c>
      <c r="E317" s="10" t="s">
        <v>1464</v>
      </c>
      <c r="F317" s="10"/>
      <c r="G317" s="10" t="s">
        <v>1465</v>
      </c>
      <c r="H317" s="10"/>
      <c r="I317" s="3" t="s">
        <v>354</v>
      </c>
      <c r="J317" s="4"/>
      <c r="K317" s="4" t="s">
        <v>154</v>
      </c>
      <c r="L317" s="4">
        <v>0</v>
      </c>
      <c r="M317" s="3">
        <v>231010000</v>
      </c>
      <c r="N317" s="4" t="s">
        <v>146</v>
      </c>
      <c r="O317" s="3" t="s">
        <v>433</v>
      </c>
      <c r="P317" s="4" t="s">
        <v>146</v>
      </c>
      <c r="Q317" s="4" t="s">
        <v>148</v>
      </c>
      <c r="R317" s="4" t="s">
        <v>479</v>
      </c>
      <c r="S317" s="12" t="s">
        <v>407</v>
      </c>
      <c r="T317" s="4">
        <v>796</v>
      </c>
      <c r="U317" s="4" t="s">
        <v>156</v>
      </c>
      <c r="V317" s="24">
        <v>15</v>
      </c>
      <c r="W317" s="34">
        <v>4462</v>
      </c>
      <c r="X317" s="44">
        <v>66930</v>
      </c>
      <c r="Y317" s="24">
        <v>74962</v>
      </c>
      <c r="Z317" s="4"/>
      <c r="AA317" s="4" t="s">
        <v>944</v>
      </c>
      <c r="AB317" s="4"/>
    </row>
    <row r="318" spans="1:28" ht="55.5" customHeight="1">
      <c r="A318" s="3" t="s">
        <v>844</v>
      </c>
      <c r="B318" s="4" t="s">
        <v>143</v>
      </c>
      <c r="C318" s="4" t="s">
        <v>144</v>
      </c>
      <c r="D318" s="19" t="s">
        <v>1463</v>
      </c>
      <c r="E318" s="10" t="s">
        <v>1464</v>
      </c>
      <c r="F318" s="10"/>
      <c r="G318" s="10" t="s">
        <v>1465</v>
      </c>
      <c r="H318" s="10"/>
      <c r="I318" s="3" t="s">
        <v>237</v>
      </c>
      <c r="J318" s="4"/>
      <c r="K318" s="4" t="s">
        <v>154</v>
      </c>
      <c r="L318" s="4">
        <v>0</v>
      </c>
      <c r="M318" s="3">
        <v>231010000</v>
      </c>
      <c r="N318" s="4" t="s">
        <v>146</v>
      </c>
      <c r="O318" s="3" t="s">
        <v>433</v>
      </c>
      <c r="P318" s="4" t="s">
        <v>146</v>
      </c>
      <c r="Q318" s="4" t="s">
        <v>148</v>
      </c>
      <c r="R318" s="4" t="s">
        <v>479</v>
      </c>
      <c r="S318" s="12" t="s">
        <v>407</v>
      </c>
      <c r="T318" s="4">
        <v>796</v>
      </c>
      <c r="U318" s="4" t="s">
        <v>156</v>
      </c>
      <c r="V318" s="24">
        <v>2</v>
      </c>
      <c r="W318" s="34">
        <v>7143</v>
      </c>
      <c r="X318" s="44">
        <v>14286</v>
      </c>
      <c r="Y318" s="24">
        <v>16000</v>
      </c>
      <c r="Z318" s="4"/>
      <c r="AA318" s="4" t="s">
        <v>944</v>
      </c>
      <c r="AB318" s="4"/>
    </row>
    <row r="319" spans="1:28" ht="55.5" customHeight="1">
      <c r="A319" s="3" t="s">
        <v>845</v>
      </c>
      <c r="B319" s="4" t="s">
        <v>143</v>
      </c>
      <c r="C319" s="4" t="s">
        <v>144</v>
      </c>
      <c r="D319" s="19" t="s">
        <v>1463</v>
      </c>
      <c r="E319" s="10" t="s">
        <v>1464</v>
      </c>
      <c r="F319" s="10"/>
      <c r="G319" s="10" t="s">
        <v>1465</v>
      </c>
      <c r="H319" s="10"/>
      <c r="I319" s="3" t="s">
        <v>238</v>
      </c>
      <c r="J319" s="4"/>
      <c r="K319" s="4" t="s">
        <v>154</v>
      </c>
      <c r="L319" s="4">
        <v>0</v>
      </c>
      <c r="M319" s="3">
        <v>231010000</v>
      </c>
      <c r="N319" s="4" t="s">
        <v>146</v>
      </c>
      <c r="O319" s="3" t="s">
        <v>433</v>
      </c>
      <c r="P319" s="4" t="s">
        <v>146</v>
      </c>
      <c r="Q319" s="4" t="s">
        <v>148</v>
      </c>
      <c r="R319" s="4" t="s">
        <v>479</v>
      </c>
      <c r="S319" s="12" t="s">
        <v>407</v>
      </c>
      <c r="T319" s="4">
        <v>796</v>
      </c>
      <c r="U319" s="4" t="s">
        <v>355</v>
      </c>
      <c r="V319" s="24">
        <v>1</v>
      </c>
      <c r="W319" s="34">
        <v>60000</v>
      </c>
      <c r="X319" s="44">
        <v>60000</v>
      </c>
      <c r="Y319" s="24">
        <v>67200</v>
      </c>
      <c r="Z319" s="4"/>
      <c r="AA319" s="4" t="s">
        <v>944</v>
      </c>
      <c r="AB319" s="4"/>
    </row>
    <row r="320" spans="1:28" ht="55.5" customHeight="1">
      <c r="A320" s="3" t="s">
        <v>846</v>
      </c>
      <c r="B320" s="4" t="s">
        <v>143</v>
      </c>
      <c r="C320" s="4" t="s">
        <v>144</v>
      </c>
      <c r="D320" s="19" t="s">
        <v>1753</v>
      </c>
      <c r="E320" s="10" t="s">
        <v>1617</v>
      </c>
      <c r="F320" s="10"/>
      <c r="G320" s="10" t="s">
        <v>1754</v>
      </c>
      <c r="H320" s="10"/>
      <c r="I320" s="3" t="s">
        <v>5</v>
      </c>
      <c r="J320" s="4"/>
      <c r="K320" s="4" t="s">
        <v>154</v>
      </c>
      <c r="L320" s="4">
        <v>90</v>
      </c>
      <c r="M320" s="3">
        <v>231010000</v>
      </c>
      <c r="N320" s="4" t="s">
        <v>146</v>
      </c>
      <c r="O320" s="3" t="s">
        <v>432</v>
      </c>
      <c r="P320" s="4" t="s">
        <v>146</v>
      </c>
      <c r="Q320" s="4" t="s">
        <v>148</v>
      </c>
      <c r="R320" s="12" t="s">
        <v>1769</v>
      </c>
      <c r="S320" s="4" t="s">
        <v>943</v>
      </c>
      <c r="T320" s="4" t="s">
        <v>208</v>
      </c>
      <c r="U320" s="4" t="s">
        <v>209</v>
      </c>
      <c r="V320" s="24">
        <v>150</v>
      </c>
      <c r="W320" s="34">
        <v>415</v>
      </c>
      <c r="X320" s="44">
        <f>V320*W320</f>
        <v>62250</v>
      </c>
      <c r="Y320" s="24">
        <f>X320*1.12</f>
        <v>69720</v>
      </c>
      <c r="Z320" s="4" t="s">
        <v>152</v>
      </c>
      <c r="AA320" s="4" t="s">
        <v>944</v>
      </c>
      <c r="AB320" s="4"/>
    </row>
    <row r="321" spans="1:253" ht="89.25">
      <c r="A321" s="3" t="s">
        <v>847</v>
      </c>
      <c r="B321" s="107" t="s">
        <v>362</v>
      </c>
      <c r="C321" s="107" t="s">
        <v>363</v>
      </c>
      <c r="D321" s="108" t="s">
        <v>1278</v>
      </c>
      <c r="E321" s="107" t="s">
        <v>1180</v>
      </c>
      <c r="F321" s="108"/>
      <c r="G321" s="108" t="s">
        <v>1279</v>
      </c>
      <c r="H321" s="122"/>
      <c r="I321" s="108"/>
      <c r="J321" s="108"/>
      <c r="K321" s="107" t="s">
        <v>154</v>
      </c>
      <c r="L321" s="110" t="s">
        <v>13</v>
      </c>
      <c r="M321" s="12" t="s">
        <v>920</v>
      </c>
      <c r="N321" s="107" t="s">
        <v>146</v>
      </c>
      <c r="O321" s="110" t="s">
        <v>212</v>
      </c>
      <c r="P321" s="107" t="s">
        <v>146</v>
      </c>
      <c r="Q321" s="107" t="s">
        <v>148</v>
      </c>
      <c r="R321" s="4" t="s">
        <v>166</v>
      </c>
      <c r="S321" s="4" t="s">
        <v>159</v>
      </c>
      <c r="T321" s="110" t="s">
        <v>37</v>
      </c>
      <c r="U321" s="110" t="s">
        <v>251</v>
      </c>
      <c r="V321" s="109">
        <v>4</v>
      </c>
      <c r="W321" s="88">
        <v>1285</v>
      </c>
      <c r="X321" s="109">
        <f aca="true" t="shared" si="19" ref="X321:X353">W321*V321</f>
        <v>5140</v>
      </c>
      <c r="Y321" s="109">
        <f aca="true" t="shared" si="20" ref="Y321:Y353">X321*(1+12%)</f>
        <v>5756.8</v>
      </c>
      <c r="Z321" s="107"/>
      <c r="AA321" s="4" t="s">
        <v>944</v>
      </c>
      <c r="AB321" s="108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  <c r="BI321" s="119"/>
      <c r="BJ321" s="119"/>
      <c r="BK321" s="119"/>
      <c r="BL321" s="119"/>
      <c r="BM321" s="119"/>
      <c r="BN321" s="119"/>
      <c r="BO321" s="119"/>
      <c r="BP321" s="119"/>
      <c r="BQ321" s="119"/>
      <c r="BR321" s="119"/>
      <c r="BS321" s="119"/>
      <c r="BT321" s="119"/>
      <c r="BU321" s="119"/>
      <c r="BV321" s="119"/>
      <c r="BW321" s="119"/>
      <c r="BX321" s="119"/>
      <c r="BY321" s="119"/>
      <c r="BZ321" s="119"/>
      <c r="CA321" s="119"/>
      <c r="CB321" s="119"/>
      <c r="CC321" s="119"/>
      <c r="CD321" s="119"/>
      <c r="CE321" s="119"/>
      <c r="CF321" s="119"/>
      <c r="CG321" s="119"/>
      <c r="CH321" s="119"/>
      <c r="CI321" s="119"/>
      <c r="CJ321" s="119"/>
      <c r="CK321" s="119"/>
      <c r="CL321" s="119"/>
      <c r="CM321" s="119"/>
      <c r="CN321" s="119"/>
      <c r="CO321" s="119"/>
      <c r="CP321" s="119"/>
      <c r="CQ321" s="119"/>
      <c r="CR321" s="119"/>
      <c r="CS321" s="119"/>
      <c r="CT321" s="119"/>
      <c r="CU321" s="119"/>
      <c r="CV321" s="119"/>
      <c r="CW321" s="119"/>
      <c r="CX321" s="119"/>
      <c r="CY321" s="119"/>
      <c r="CZ321" s="119"/>
      <c r="DA321" s="119"/>
      <c r="DB321" s="119"/>
      <c r="DC321" s="119"/>
      <c r="DD321" s="119"/>
      <c r="DE321" s="119"/>
      <c r="DF321" s="119"/>
      <c r="DG321" s="119"/>
      <c r="DH321" s="119"/>
      <c r="DI321" s="119"/>
      <c r="DJ321" s="119"/>
      <c r="DK321" s="119"/>
      <c r="DL321" s="119"/>
      <c r="DM321" s="119"/>
      <c r="DN321" s="119"/>
      <c r="DO321" s="119"/>
      <c r="DP321" s="119"/>
      <c r="DQ321" s="119"/>
      <c r="DR321" s="119"/>
      <c r="DS321" s="119"/>
      <c r="DT321" s="119"/>
      <c r="DU321" s="119"/>
      <c r="DV321" s="119"/>
      <c r="DW321" s="119"/>
      <c r="DX321" s="119"/>
      <c r="DY321" s="119"/>
      <c r="DZ321" s="119"/>
      <c r="EA321" s="119"/>
      <c r="EB321" s="119"/>
      <c r="EC321" s="119"/>
      <c r="ED321" s="119"/>
      <c r="EE321" s="119"/>
      <c r="EF321" s="119"/>
      <c r="EG321" s="119"/>
      <c r="EH321" s="119"/>
      <c r="EI321" s="119"/>
      <c r="EJ321" s="119"/>
      <c r="EK321" s="119"/>
      <c r="EL321" s="119"/>
      <c r="EM321" s="119"/>
      <c r="EN321" s="119"/>
      <c r="EO321" s="119"/>
      <c r="EP321" s="119"/>
      <c r="EQ321" s="119"/>
      <c r="ER321" s="119"/>
      <c r="ES321" s="119"/>
      <c r="ET321" s="119"/>
      <c r="EU321" s="119"/>
      <c r="EV321" s="119"/>
      <c r="EW321" s="119"/>
      <c r="EX321" s="119"/>
      <c r="EY321" s="119"/>
      <c r="EZ321" s="119"/>
      <c r="FA321" s="119"/>
      <c r="FB321" s="119"/>
      <c r="FC321" s="119"/>
      <c r="FD321" s="119"/>
      <c r="FE321" s="119"/>
      <c r="FF321" s="119"/>
      <c r="FG321" s="119"/>
      <c r="FH321" s="119"/>
      <c r="FI321" s="119"/>
      <c r="FJ321" s="119"/>
      <c r="FK321" s="119"/>
      <c r="FL321" s="119"/>
      <c r="FM321" s="119"/>
      <c r="FN321" s="119"/>
      <c r="FO321" s="119"/>
      <c r="FP321" s="119"/>
      <c r="FQ321" s="119"/>
      <c r="FR321" s="119"/>
      <c r="FS321" s="119"/>
      <c r="FT321" s="119"/>
      <c r="FU321" s="119"/>
      <c r="FV321" s="119"/>
      <c r="FW321" s="119"/>
      <c r="FX321" s="119"/>
      <c r="FY321" s="119"/>
      <c r="FZ321" s="119"/>
      <c r="GA321" s="119"/>
      <c r="GB321" s="119"/>
      <c r="GC321" s="119"/>
      <c r="GD321" s="119"/>
      <c r="GE321" s="119"/>
      <c r="GF321" s="119"/>
      <c r="GG321" s="119"/>
      <c r="GH321" s="119"/>
      <c r="GI321" s="119"/>
      <c r="GJ321" s="119"/>
      <c r="GK321" s="119"/>
      <c r="GL321" s="119"/>
      <c r="GM321" s="119"/>
      <c r="GN321" s="119"/>
      <c r="GO321" s="119"/>
      <c r="GP321" s="119"/>
      <c r="GQ321" s="119"/>
      <c r="GR321" s="119"/>
      <c r="GS321" s="119"/>
      <c r="GT321" s="119"/>
      <c r="GU321" s="119"/>
      <c r="GV321" s="119"/>
      <c r="GW321" s="119"/>
      <c r="GX321" s="119"/>
      <c r="GY321" s="119"/>
      <c r="GZ321" s="119"/>
      <c r="HA321" s="119"/>
      <c r="HB321" s="119"/>
      <c r="HC321" s="119"/>
      <c r="HD321" s="119"/>
      <c r="HE321" s="119"/>
      <c r="HF321" s="119"/>
      <c r="HG321" s="119"/>
      <c r="HH321" s="119"/>
      <c r="HI321" s="119"/>
      <c r="HJ321" s="119"/>
      <c r="HK321" s="119"/>
      <c r="HL321" s="119"/>
      <c r="HM321" s="119"/>
      <c r="HN321" s="119"/>
      <c r="HO321" s="119"/>
      <c r="HP321" s="119"/>
      <c r="HQ321" s="119"/>
      <c r="HR321" s="119"/>
      <c r="HS321" s="119"/>
      <c r="HT321" s="119"/>
      <c r="HU321" s="119"/>
      <c r="HV321" s="119"/>
      <c r="HW321" s="119"/>
      <c r="HX321" s="119"/>
      <c r="HY321" s="119"/>
      <c r="HZ321" s="119"/>
      <c r="IA321" s="119"/>
      <c r="IB321" s="119"/>
      <c r="IC321" s="119"/>
      <c r="ID321" s="119"/>
      <c r="IE321" s="119"/>
      <c r="IF321" s="119"/>
      <c r="IG321" s="119"/>
      <c r="IH321" s="119"/>
      <c r="II321" s="119"/>
      <c r="IJ321" s="119"/>
      <c r="IK321" s="119"/>
      <c r="IL321" s="119"/>
      <c r="IM321" s="119"/>
      <c r="IN321" s="119"/>
      <c r="IO321" s="119"/>
      <c r="IP321" s="119"/>
      <c r="IQ321" s="119"/>
      <c r="IR321" s="119"/>
      <c r="IS321" s="119"/>
    </row>
    <row r="322" spans="1:253" ht="89.25">
      <c r="A322" s="3" t="s">
        <v>848</v>
      </c>
      <c r="B322" s="107" t="s">
        <v>362</v>
      </c>
      <c r="C322" s="107" t="s">
        <v>363</v>
      </c>
      <c r="D322" s="108" t="s">
        <v>1197</v>
      </c>
      <c r="E322" s="107" t="s">
        <v>102</v>
      </c>
      <c r="F322" s="108"/>
      <c r="G322" s="108" t="s">
        <v>1198</v>
      </c>
      <c r="H322" s="121"/>
      <c r="I322" s="121"/>
      <c r="J322" s="121"/>
      <c r="K322" s="107" t="s">
        <v>154</v>
      </c>
      <c r="L322" s="110" t="s">
        <v>13</v>
      </c>
      <c r="M322" s="12" t="s">
        <v>920</v>
      </c>
      <c r="N322" s="107" t="s">
        <v>146</v>
      </c>
      <c r="O322" s="110" t="s">
        <v>184</v>
      </c>
      <c r="P322" s="107" t="s">
        <v>146</v>
      </c>
      <c r="Q322" s="107" t="s">
        <v>148</v>
      </c>
      <c r="R322" s="4" t="s">
        <v>166</v>
      </c>
      <c r="S322" s="4" t="s">
        <v>159</v>
      </c>
      <c r="T322" s="110" t="s">
        <v>37</v>
      </c>
      <c r="U322" s="110" t="s">
        <v>251</v>
      </c>
      <c r="V322" s="109">
        <v>10</v>
      </c>
      <c r="W322" s="88">
        <v>320</v>
      </c>
      <c r="X322" s="109">
        <f t="shared" si="19"/>
        <v>3200</v>
      </c>
      <c r="Y322" s="109">
        <f t="shared" si="20"/>
        <v>3584.0000000000005</v>
      </c>
      <c r="Z322" s="107"/>
      <c r="AA322" s="4" t="s">
        <v>944</v>
      </c>
      <c r="AB322" s="108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19"/>
      <c r="BD322" s="119"/>
      <c r="BE322" s="119"/>
      <c r="BF322" s="119"/>
      <c r="BG322" s="119"/>
      <c r="BH322" s="119"/>
      <c r="BI322" s="119"/>
      <c r="BJ322" s="119"/>
      <c r="BK322" s="119"/>
      <c r="BL322" s="119"/>
      <c r="BM322" s="119"/>
      <c r="BN322" s="119"/>
      <c r="BO322" s="119"/>
      <c r="BP322" s="119"/>
      <c r="BQ322" s="119"/>
      <c r="BR322" s="119"/>
      <c r="BS322" s="119"/>
      <c r="BT322" s="119"/>
      <c r="BU322" s="119"/>
      <c r="BV322" s="119"/>
      <c r="BW322" s="119"/>
      <c r="BX322" s="119"/>
      <c r="BY322" s="119"/>
      <c r="BZ322" s="119"/>
      <c r="CA322" s="119"/>
      <c r="CB322" s="119"/>
      <c r="CC322" s="119"/>
      <c r="CD322" s="119"/>
      <c r="CE322" s="119"/>
      <c r="CF322" s="119"/>
      <c r="CG322" s="119"/>
      <c r="CH322" s="119"/>
      <c r="CI322" s="119"/>
      <c r="CJ322" s="119"/>
      <c r="CK322" s="119"/>
      <c r="CL322" s="119"/>
      <c r="CM322" s="119"/>
      <c r="CN322" s="119"/>
      <c r="CO322" s="119"/>
      <c r="CP322" s="119"/>
      <c r="CQ322" s="119"/>
      <c r="CR322" s="119"/>
      <c r="CS322" s="119"/>
      <c r="CT322" s="119"/>
      <c r="CU322" s="119"/>
      <c r="CV322" s="119"/>
      <c r="CW322" s="119"/>
      <c r="CX322" s="119"/>
      <c r="CY322" s="119"/>
      <c r="CZ322" s="119"/>
      <c r="DA322" s="119"/>
      <c r="DB322" s="119"/>
      <c r="DC322" s="119"/>
      <c r="DD322" s="119"/>
      <c r="DE322" s="119"/>
      <c r="DF322" s="119"/>
      <c r="DG322" s="119"/>
      <c r="DH322" s="119"/>
      <c r="DI322" s="119"/>
      <c r="DJ322" s="119"/>
      <c r="DK322" s="119"/>
      <c r="DL322" s="119"/>
      <c r="DM322" s="119"/>
      <c r="DN322" s="119"/>
      <c r="DO322" s="119"/>
      <c r="DP322" s="119"/>
      <c r="DQ322" s="119"/>
      <c r="DR322" s="119"/>
      <c r="DS322" s="119"/>
      <c r="DT322" s="119"/>
      <c r="DU322" s="119"/>
      <c r="DV322" s="119"/>
      <c r="DW322" s="119"/>
      <c r="DX322" s="119"/>
      <c r="DY322" s="119"/>
      <c r="DZ322" s="119"/>
      <c r="EA322" s="119"/>
      <c r="EB322" s="119"/>
      <c r="EC322" s="119"/>
      <c r="ED322" s="119"/>
      <c r="EE322" s="119"/>
      <c r="EF322" s="119"/>
      <c r="EG322" s="119"/>
      <c r="EH322" s="119"/>
      <c r="EI322" s="119"/>
      <c r="EJ322" s="119"/>
      <c r="EK322" s="119"/>
      <c r="EL322" s="119"/>
      <c r="EM322" s="119"/>
      <c r="EN322" s="119"/>
      <c r="EO322" s="119"/>
      <c r="EP322" s="119"/>
      <c r="EQ322" s="119"/>
      <c r="ER322" s="119"/>
      <c r="ES322" s="119"/>
      <c r="ET322" s="119"/>
      <c r="EU322" s="119"/>
      <c r="EV322" s="119"/>
      <c r="EW322" s="119"/>
      <c r="EX322" s="119"/>
      <c r="EY322" s="119"/>
      <c r="EZ322" s="119"/>
      <c r="FA322" s="119"/>
      <c r="FB322" s="119"/>
      <c r="FC322" s="119"/>
      <c r="FD322" s="119"/>
      <c r="FE322" s="119"/>
      <c r="FF322" s="119"/>
      <c r="FG322" s="119"/>
      <c r="FH322" s="119"/>
      <c r="FI322" s="119"/>
      <c r="FJ322" s="119"/>
      <c r="FK322" s="119"/>
      <c r="FL322" s="119"/>
      <c r="FM322" s="119"/>
      <c r="FN322" s="119"/>
      <c r="FO322" s="119"/>
      <c r="FP322" s="119"/>
      <c r="FQ322" s="119"/>
      <c r="FR322" s="119"/>
      <c r="FS322" s="119"/>
      <c r="FT322" s="119"/>
      <c r="FU322" s="119"/>
      <c r="FV322" s="119"/>
      <c r="FW322" s="119"/>
      <c r="FX322" s="119"/>
      <c r="FY322" s="119"/>
      <c r="FZ322" s="119"/>
      <c r="GA322" s="119"/>
      <c r="GB322" s="119"/>
      <c r="GC322" s="119"/>
      <c r="GD322" s="119"/>
      <c r="GE322" s="119"/>
      <c r="GF322" s="119"/>
      <c r="GG322" s="119"/>
      <c r="GH322" s="119"/>
      <c r="GI322" s="119"/>
      <c r="GJ322" s="119"/>
      <c r="GK322" s="119"/>
      <c r="GL322" s="119"/>
      <c r="GM322" s="119"/>
      <c r="GN322" s="119"/>
      <c r="GO322" s="119"/>
      <c r="GP322" s="119"/>
      <c r="GQ322" s="119"/>
      <c r="GR322" s="119"/>
      <c r="GS322" s="119"/>
      <c r="GT322" s="119"/>
      <c r="GU322" s="119"/>
      <c r="GV322" s="119"/>
      <c r="GW322" s="119"/>
      <c r="GX322" s="119"/>
      <c r="GY322" s="119"/>
      <c r="GZ322" s="119"/>
      <c r="HA322" s="119"/>
      <c r="HB322" s="119"/>
      <c r="HC322" s="119"/>
      <c r="HD322" s="119"/>
      <c r="HE322" s="119"/>
      <c r="HF322" s="119"/>
      <c r="HG322" s="119"/>
      <c r="HH322" s="119"/>
      <c r="HI322" s="119"/>
      <c r="HJ322" s="119"/>
      <c r="HK322" s="119"/>
      <c r="HL322" s="119"/>
      <c r="HM322" s="119"/>
      <c r="HN322" s="119"/>
      <c r="HO322" s="119"/>
      <c r="HP322" s="119"/>
      <c r="HQ322" s="119"/>
      <c r="HR322" s="119"/>
      <c r="HS322" s="119"/>
      <c r="HT322" s="119"/>
      <c r="HU322" s="119"/>
      <c r="HV322" s="119"/>
      <c r="HW322" s="119"/>
      <c r="HX322" s="119"/>
      <c r="HY322" s="119"/>
      <c r="HZ322" s="119"/>
      <c r="IA322" s="119"/>
      <c r="IB322" s="119"/>
      <c r="IC322" s="119"/>
      <c r="ID322" s="119"/>
      <c r="IE322" s="119"/>
      <c r="IF322" s="119"/>
      <c r="IG322" s="119"/>
      <c r="IH322" s="119"/>
      <c r="II322" s="119"/>
      <c r="IJ322" s="119"/>
      <c r="IK322" s="119"/>
      <c r="IL322" s="119"/>
      <c r="IM322" s="119"/>
      <c r="IN322" s="119"/>
      <c r="IO322" s="119"/>
      <c r="IP322" s="119"/>
      <c r="IQ322" s="119"/>
      <c r="IR322" s="119"/>
      <c r="IS322" s="119"/>
    </row>
    <row r="323" spans="1:253" ht="72" customHeight="1">
      <c r="A323" s="3" t="s">
        <v>849</v>
      </c>
      <c r="B323" s="107" t="s">
        <v>362</v>
      </c>
      <c r="C323" s="107" t="s">
        <v>363</v>
      </c>
      <c r="D323" s="108" t="s">
        <v>1280</v>
      </c>
      <c r="E323" s="107" t="s">
        <v>1281</v>
      </c>
      <c r="F323" s="108"/>
      <c r="G323" s="108" t="s">
        <v>1282</v>
      </c>
      <c r="H323" s="122"/>
      <c r="I323" s="108" t="s">
        <v>364</v>
      </c>
      <c r="J323" s="108"/>
      <c r="K323" s="107" t="s">
        <v>154</v>
      </c>
      <c r="L323" s="110" t="s">
        <v>13</v>
      </c>
      <c r="M323" s="12" t="s">
        <v>920</v>
      </c>
      <c r="N323" s="107" t="s">
        <v>146</v>
      </c>
      <c r="O323" s="110" t="s">
        <v>184</v>
      </c>
      <c r="P323" s="107" t="s">
        <v>146</v>
      </c>
      <c r="Q323" s="107" t="s">
        <v>148</v>
      </c>
      <c r="R323" s="4" t="s">
        <v>166</v>
      </c>
      <c r="S323" s="4" t="s">
        <v>159</v>
      </c>
      <c r="T323" s="110" t="s">
        <v>37</v>
      </c>
      <c r="U323" s="110" t="s">
        <v>251</v>
      </c>
      <c r="V323" s="109">
        <v>40</v>
      </c>
      <c r="W323" s="88">
        <v>600</v>
      </c>
      <c r="X323" s="109">
        <f t="shared" si="19"/>
        <v>24000</v>
      </c>
      <c r="Y323" s="109">
        <f t="shared" si="20"/>
        <v>26880.000000000004</v>
      </c>
      <c r="Z323" s="107"/>
      <c r="AA323" s="4" t="s">
        <v>944</v>
      </c>
      <c r="AB323" s="108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19"/>
      <c r="BN323" s="119"/>
      <c r="BO323" s="119"/>
      <c r="BP323" s="119"/>
      <c r="BQ323" s="119"/>
      <c r="BR323" s="119"/>
      <c r="BS323" s="119"/>
      <c r="BT323" s="119"/>
      <c r="BU323" s="119"/>
      <c r="BV323" s="119"/>
      <c r="BW323" s="119"/>
      <c r="BX323" s="119"/>
      <c r="BY323" s="119"/>
      <c r="BZ323" s="119"/>
      <c r="CA323" s="119"/>
      <c r="CB323" s="119"/>
      <c r="CC323" s="119"/>
      <c r="CD323" s="119"/>
      <c r="CE323" s="119"/>
      <c r="CF323" s="119"/>
      <c r="CG323" s="119"/>
      <c r="CH323" s="119"/>
      <c r="CI323" s="119"/>
      <c r="CJ323" s="119"/>
      <c r="CK323" s="119"/>
      <c r="CL323" s="119"/>
      <c r="CM323" s="119"/>
      <c r="CN323" s="119"/>
      <c r="CO323" s="119"/>
      <c r="CP323" s="119"/>
      <c r="CQ323" s="119"/>
      <c r="CR323" s="119"/>
      <c r="CS323" s="119"/>
      <c r="CT323" s="119"/>
      <c r="CU323" s="119"/>
      <c r="CV323" s="119"/>
      <c r="CW323" s="119"/>
      <c r="CX323" s="119"/>
      <c r="CY323" s="119"/>
      <c r="CZ323" s="119"/>
      <c r="DA323" s="119"/>
      <c r="DB323" s="119"/>
      <c r="DC323" s="119"/>
      <c r="DD323" s="119"/>
      <c r="DE323" s="119"/>
      <c r="DF323" s="119"/>
      <c r="DG323" s="119"/>
      <c r="DH323" s="119"/>
      <c r="DI323" s="119"/>
      <c r="DJ323" s="119"/>
      <c r="DK323" s="119"/>
      <c r="DL323" s="119"/>
      <c r="DM323" s="119"/>
      <c r="DN323" s="119"/>
      <c r="DO323" s="119"/>
      <c r="DP323" s="119"/>
      <c r="DQ323" s="119"/>
      <c r="DR323" s="119"/>
      <c r="DS323" s="119"/>
      <c r="DT323" s="119"/>
      <c r="DU323" s="119"/>
      <c r="DV323" s="119"/>
      <c r="DW323" s="119"/>
      <c r="DX323" s="119"/>
      <c r="DY323" s="119"/>
      <c r="DZ323" s="119"/>
      <c r="EA323" s="119"/>
      <c r="EB323" s="119"/>
      <c r="EC323" s="119"/>
      <c r="ED323" s="119"/>
      <c r="EE323" s="119"/>
      <c r="EF323" s="119"/>
      <c r="EG323" s="119"/>
      <c r="EH323" s="119"/>
      <c r="EI323" s="119"/>
      <c r="EJ323" s="119"/>
      <c r="EK323" s="119"/>
      <c r="EL323" s="119"/>
      <c r="EM323" s="119"/>
      <c r="EN323" s="119"/>
      <c r="EO323" s="119"/>
      <c r="EP323" s="119"/>
      <c r="EQ323" s="119"/>
      <c r="ER323" s="119"/>
      <c r="ES323" s="119"/>
      <c r="ET323" s="119"/>
      <c r="EU323" s="119"/>
      <c r="EV323" s="119"/>
      <c r="EW323" s="119"/>
      <c r="EX323" s="119"/>
      <c r="EY323" s="119"/>
      <c r="EZ323" s="119"/>
      <c r="FA323" s="119"/>
      <c r="FB323" s="119"/>
      <c r="FC323" s="119"/>
      <c r="FD323" s="119"/>
      <c r="FE323" s="119"/>
      <c r="FF323" s="119"/>
      <c r="FG323" s="119"/>
      <c r="FH323" s="119"/>
      <c r="FI323" s="119"/>
      <c r="FJ323" s="119"/>
      <c r="FK323" s="119"/>
      <c r="FL323" s="119"/>
      <c r="FM323" s="119"/>
      <c r="FN323" s="119"/>
      <c r="FO323" s="119"/>
      <c r="FP323" s="119"/>
      <c r="FQ323" s="119"/>
      <c r="FR323" s="119"/>
      <c r="FS323" s="119"/>
      <c r="FT323" s="119"/>
      <c r="FU323" s="119"/>
      <c r="FV323" s="119"/>
      <c r="FW323" s="119"/>
      <c r="FX323" s="119"/>
      <c r="FY323" s="119"/>
      <c r="FZ323" s="119"/>
      <c r="GA323" s="119"/>
      <c r="GB323" s="119"/>
      <c r="GC323" s="119"/>
      <c r="GD323" s="119"/>
      <c r="GE323" s="119"/>
      <c r="GF323" s="119"/>
      <c r="GG323" s="119"/>
      <c r="GH323" s="119"/>
      <c r="GI323" s="119"/>
      <c r="GJ323" s="119"/>
      <c r="GK323" s="119"/>
      <c r="GL323" s="119"/>
      <c r="GM323" s="119"/>
      <c r="GN323" s="119"/>
      <c r="GO323" s="119"/>
      <c r="GP323" s="119"/>
      <c r="GQ323" s="119"/>
      <c r="GR323" s="119"/>
      <c r="GS323" s="119"/>
      <c r="GT323" s="119"/>
      <c r="GU323" s="119"/>
      <c r="GV323" s="119"/>
      <c r="GW323" s="119"/>
      <c r="GX323" s="119"/>
      <c r="GY323" s="119"/>
      <c r="GZ323" s="119"/>
      <c r="HA323" s="119"/>
      <c r="HB323" s="119"/>
      <c r="HC323" s="119"/>
      <c r="HD323" s="119"/>
      <c r="HE323" s="119"/>
      <c r="HF323" s="119"/>
      <c r="HG323" s="119"/>
      <c r="HH323" s="119"/>
      <c r="HI323" s="119"/>
      <c r="HJ323" s="119"/>
      <c r="HK323" s="119"/>
      <c r="HL323" s="119"/>
      <c r="HM323" s="119"/>
      <c r="HN323" s="119"/>
      <c r="HO323" s="119"/>
      <c r="HP323" s="119"/>
      <c r="HQ323" s="119"/>
      <c r="HR323" s="119"/>
      <c r="HS323" s="119"/>
      <c r="HT323" s="119"/>
      <c r="HU323" s="119"/>
      <c r="HV323" s="119"/>
      <c r="HW323" s="119"/>
      <c r="HX323" s="119"/>
      <c r="HY323" s="119"/>
      <c r="HZ323" s="119"/>
      <c r="IA323" s="119"/>
      <c r="IB323" s="119"/>
      <c r="IC323" s="119"/>
      <c r="ID323" s="119"/>
      <c r="IE323" s="119"/>
      <c r="IF323" s="119"/>
      <c r="IG323" s="119"/>
      <c r="IH323" s="119"/>
      <c r="II323" s="119"/>
      <c r="IJ323" s="119"/>
      <c r="IK323" s="119"/>
      <c r="IL323" s="119"/>
      <c r="IM323" s="119"/>
      <c r="IN323" s="119"/>
      <c r="IO323" s="119"/>
      <c r="IP323" s="119"/>
      <c r="IQ323" s="119"/>
      <c r="IR323" s="119"/>
      <c r="IS323" s="119"/>
    </row>
    <row r="324" spans="1:253" ht="63" customHeight="1">
      <c r="A324" s="3" t="s">
        <v>850</v>
      </c>
      <c r="B324" s="107" t="s">
        <v>362</v>
      </c>
      <c r="C324" s="107" t="s">
        <v>363</v>
      </c>
      <c r="D324" s="108" t="s">
        <v>1283</v>
      </c>
      <c r="E324" s="107" t="s">
        <v>1143</v>
      </c>
      <c r="F324" s="108"/>
      <c r="G324" s="108" t="s">
        <v>1284</v>
      </c>
      <c r="H324" s="122"/>
      <c r="I324" s="108"/>
      <c r="J324" s="108"/>
      <c r="K324" s="107" t="s">
        <v>154</v>
      </c>
      <c r="L324" s="110" t="s">
        <v>365</v>
      </c>
      <c r="M324" s="12" t="s">
        <v>920</v>
      </c>
      <c r="N324" s="107" t="s">
        <v>146</v>
      </c>
      <c r="O324" s="110" t="s">
        <v>164</v>
      </c>
      <c r="P324" s="107" t="s">
        <v>146</v>
      </c>
      <c r="Q324" s="107" t="s">
        <v>148</v>
      </c>
      <c r="R324" s="4" t="s">
        <v>166</v>
      </c>
      <c r="S324" s="4" t="s">
        <v>159</v>
      </c>
      <c r="T324" s="110" t="s">
        <v>37</v>
      </c>
      <c r="U324" s="110" t="s">
        <v>251</v>
      </c>
      <c r="V324" s="109">
        <v>72</v>
      </c>
      <c r="W324" s="88">
        <v>180</v>
      </c>
      <c r="X324" s="109">
        <f t="shared" si="19"/>
        <v>12960</v>
      </c>
      <c r="Y324" s="109">
        <f t="shared" si="20"/>
        <v>14515.2</v>
      </c>
      <c r="Z324" s="107"/>
      <c r="AA324" s="4" t="s">
        <v>944</v>
      </c>
      <c r="AB324" s="108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19"/>
      <c r="AZ324" s="119"/>
      <c r="BA324" s="119"/>
      <c r="BB324" s="119"/>
      <c r="BC324" s="119"/>
      <c r="BD324" s="119"/>
      <c r="BE324" s="119"/>
      <c r="BF324" s="119"/>
      <c r="BG324" s="119"/>
      <c r="BH324" s="119"/>
      <c r="BI324" s="119"/>
      <c r="BJ324" s="119"/>
      <c r="BK324" s="119"/>
      <c r="BL324" s="119"/>
      <c r="BM324" s="119"/>
      <c r="BN324" s="119"/>
      <c r="BO324" s="119"/>
      <c r="BP324" s="119"/>
      <c r="BQ324" s="119"/>
      <c r="BR324" s="119"/>
      <c r="BS324" s="119"/>
      <c r="BT324" s="119"/>
      <c r="BU324" s="119"/>
      <c r="BV324" s="119"/>
      <c r="BW324" s="119"/>
      <c r="BX324" s="119"/>
      <c r="BY324" s="119"/>
      <c r="BZ324" s="119"/>
      <c r="CA324" s="119"/>
      <c r="CB324" s="119"/>
      <c r="CC324" s="119"/>
      <c r="CD324" s="119"/>
      <c r="CE324" s="119"/>
      <c r="CF324" s="119"/>
      <c r="CG324" s="119"/>
      <c r="CH324" s="119"/>
      <c r="CI324" s="119"/>
      <c r="CJ324" s="119"/>
      <c r="CK324" s="119"/>
      <c r="CL324" s="119"/>
      <c r="CM324" s="119"/>
      <c r="CN324" s="119"/>
      <c r="CO324" s="119"/>
      <c r="CP324" s="119"/>
      <c r="CQ324" s="119"/>
      <c r="CR324" s="119"/>
      <c r="CS324" s="119"/>
      <c r="CT324" s="119"/>
      <c r="CU324" s="119"/>
      <c r="CV324" s="119"/>
      <c r="CW324" s="119"/>
      <c r="CX324" s="119"/>
      <c r="CY324" s="119"/>
      <c r="CZ324" s="119"/>
      <c r="DA324" s="119"/>
      <c r="DB324" s="119"/>
      <c r="DC324" s="119"/>
      <c r="DD324" s="119"/>
      <c r="DE324" s="119"/>
      <c r="DF324" s="119"/>
      <c r="DG324" s="119"/>
      <c r="DH324" s="119"/>
      <c r="DI324" s="119"/>
      <c r="DJ324" s="119"/>
      <c r="DK324" s="119"/>
      <c r="DL324" s="119"/>
      <c r="DM324" s="119"/>
      <c r="DN324" s="119"/>
      <c r="DO324" s="119"/>
      <c r="DP324" s="119"/>
      <c r="DQ324" s="119"/>
      <c r="DR324" s="119"/>
      <c r="DS324" s="119"/>
      <c r="DT324" s="119"/>
      <c r="DU324" s="119"/>
      <c r="DV324" s="119"/>
      <c r="DW324" s="119"/>
      <c r="DX324" s="119"/>
      <c r="DY324" s="119"/>
      <c r="DZ324" s="119"/>
      <c r="EA324" s="119"/>
      <c r="EB324" s="119"/>
      <c r="EC324" s="119"/>
      <c r="ED324" s="119"/>
      <c r="EE324" s="119"/>
      <c r="EF324" s="119"/>
      <c r="EG324" s="119"/>
      <c r="EH324" s="119"/>
      <c r="EI324" s="119"/>
      <c r="EJ324" s="119"/>
      <c r="EK324" s="119"/>
      <c r="EL324" s="119"/>
      <c r="EM324" s="119"/>
      <c r="EN324" s="119"/>
      <c r="EO324" s="119"/>
      <c r="EP324" s="119"/>
      <c r="EQ324" s="119"/>
      <c r="ER324" s="119"/>
      <c r="ES324" s="119"/>
      <c r="ET324" s="119"/>
      <c r="EU324" s="119"/>
      <c r="EV324" s="119"/>
      <c r="EW324" s="119"/>
      <c r="EX324" s="119"/>
      <c r="EY324" s="119"/>
      <c r="EZ324" s="119"/>
      <c r="FA324" s="119"/>
      <c r="FB324" s="119"/>
      <c r="FC324" s="119"/>
      <c r="FD324" s="119"/>
      <c r="FE324" s="119"/>
      <c r="FF324" s="119"/>
      <c r="FG324" s="119"/>
      <c r="FH324" s="119"/>
      <c r="FI324" s="119"/>
      <c r="FJ324" s="119"/>
      <c r="FK324" s="119"/>
      <c r="FL324" s="119"/>
      <c r="FM324" s="119"/>
      <c r="FN324" s="119"/>
      <c r="FO324" s="119"/>
      <c r="FP324" s="119"/>
      <c r="FQ324" s="119"/>
      <c r="FR324" s="119"/>
      <c r="FS324" s="119"/>
      <c r="FT324" s="119"/>
      <c r="FU324" s="119"/>
      <c r="FV324" s="119"/>
      <c r="FW324" s="119"/>
      <c r="FX324" s="119"/>
      <c r="FY324" s="119"/>
      <c r="FZ324" s="119"/>
      <c r="GA324" s="119"/>
      <c r="GB324" s="119"/>
      <c r="GC324" s="119"/>
      <c r="GD324" s="119"/>
      <c r="GE324" s="119"/>
      <c r="GF324" s="119"/>
      <c r="GG324" s="119"/>
      <c r="GH324" s="119"/>
      <c r="GI324" s="119"/>
      <c r="GJ324" s="119"/>
      <c r="GK324" s="119"/>
      <c r="GL324" s="119"/>
      <c r="GM324" s="119"/>
      <c r="GN324" s="119"/>
      <c r="GO324" s="119"/>
      <c r="GP324" s="119"/>
      <c r="GQ324" s="119"/>
      <c r="GR324" s="119"/>
      <c r="GS324" s="119"/>
      <c r="GT324" s="119"/>
      <c r="GU324" s="119"/>
      <c r="GV324" s="119"/>
      <c r="GW324" s="119"/>
      <c r="GX324" s="119"/>
      <c r="GY324" s="119"/>
      <c r="GZ324" s="119"/>
      <c r="HA324" s="119"/>
      <c r="HB324" s="119"/>
      <c r="HC324" s="119"/>
      <c r="HD324" s="119"/>
      <c r="HE324" s="119"/>
      <c r="HF324" s="119"/>
      <c r="HG324" s="119"/>
      <c r="HH324" s="119"/>
      <c r="HI324" s="119"/>
      <c r="HJ324" s="119"/>
      <c r="HK324" s="119"/>
      <c r="HL324" s="119"/>
      <c r="HM324" s="119"/>
      <c r="HN324" s="119"/>
      <c r="HO324" s="119"/>
      <c r="HP324" s="119"/>
      <c r="HQ324" s="119"/>
      <c r="HR324" s="119"/>
      <c r="HS324" s="119"/>
      <c r="HT324" s="119"/>
      <c r="HU324" s="119"/>
      <c r="HV324" s="119"/>
      <c r="HW324" s="119"/>
      <c r="HX324" s="119"/>
      <c r="HY324" s="119"/>
      <c r="HZ324" s="119"/>
      <c r="IA324" s="119"/>
      <c r="IB324" s="119"/>
      <c r="IC324" s="119"/>
      <c r="ID324" s="119"/>
      <c r="IE324" s="119"/>
      <c r="IF324" s="119"/>
      <c r="IG324" s="119"/>
      <c r="IH324" s="119"/>
      <c r="II324" s="119"/>
      <c r="IJ324" s="119"/>
      <c r="IK324" s="119"/>
      <c r="IL324" s="119"/>
      <c r="IM324" s="119"/>
      <c r="IN324" s="119"/>
      <c r="IO324" s="119"/>
      <c r="IP324" s="119"/>
      <c r="IQ324" s="119"/>
      <c r="IR324" s="119"/>
      <c r="IS324" s="119"/>
    </row>
    <row r="325" spans="1:253" ht="87" customHeight="1">
      <c r="A325" s="3" t="s">
        <v>851</v>
      </c>
      <c r="B325" s="107" t="s">
        <v>362</v>
      </c>
      <c r="C325" s="107" t="s">
        <v>363</v>
      </c>
      <c r="D325" s="108" t="s">
        <v>1142</v>
      </c>
      <c r="E325" s="107" t="s">
        <v>1143</v>
      </c>
      <c r="F325" s="108"/>
      <c r="G325" s="108" t="s">
        <v>1144</v>
      </c>
      <c r="H325" s="122"/>
      <c r="I325" s="108" t="s">
        <v>14</v>
      </c>
      <c r="J325" s="108"/>
      <c r="K325" s="107" t="s">
        <v>154</v>
      </c>
      <c r="L325" s="110" t="s">
        <v>13</v>
      </c>
      <c r="M325" s="12" t="s">
        <v>920</v>
      </c>
      <c r="N325" s="107" t="s">
        <v>146</v>
      </c>
      <c r="O325" s="110" t="s">
        <v>164</v>
      </c>
      <c r="P325" s="107" t="s">
        <v>146</v>
      </c>
      <c r="Q325" s="107" t="s">
        <v>148</v>
      </c>
      <c r="R325" s="4" t="s">
        <v>166</v>
      </c>
      <c r="S325" s="4" t="s">
        <v>159</v>
      </c>
      <c r="T325" s="110">
        <v>868</v>
      </c>
      <c r="U325" s="110" t="s">
        <v>209</v>
      </c>
      <c r="V325" s="109">
        <v>24</v>
      </c>
      <c r="W325" s="88">
        <v>1800</v>
      </c>
      <c r="X325" s="109">
        <f t="shared" si="19"/>
        <v>43200</v>
      </c>
      <c r="Y325" s="109">
        <f t="shared" si="20"/>
        <v>48384.00000000001</v>
      </c>
      <c r="Z325" s="107"/>
      <c r="AA325" s="4" t="s">
        <v>944</v>
      </c>
      <c r="AB325" s="108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  <c r="BI325" s="119"/>
      <c r="BJ325" s="119"/>
      <c r="BK325" s="119"/>
      <c r="BL325" s="119"/>
      <c r="BM325" s="119"/>
      <c r="BN325" s="119"/>
      <c r="BO325" s="119"/>
      <c r="BP325" s="119"/>
      <c r="BQ325" s="119"/>
      <c r="BR325" s="119"/>
      <c r="BS325" s="119"/>
      <c r="BT325" s="119"/>
      <c r="BU325" s="119"/>
      <c r="BV325" s="119"/>
      <c r="BW325" s="119"/>
      <c r="BX325" s="119"/>
      <c r="BY325" s="119"/>
      <c r="BZ325" s="119"/>
      <c r="CA325" s="119"/>
      <c r="CB325" s="119"/>
      <c r="CC325" s="119"/>
      <c r="CD325" s="119"/>
      <c r="CE325" s="119"/>
      <c r="CF325" s="119"/>
      <c r="CG325" s="119"/>
      <c r="CH325" s="119"/>
      <c r="CI325" s="119"/>
      <c r="CJ325" s="119"/>
      <c r="CK325" s="119"/>
      <c r="CL325" s="119"/>
      <c r="CM325" s="119"/>
      <c r="CN325" s="119"/>
      <c r="CO325" s="119"/>
      <c r="CP325" s="119"/>
      <c r="CQ325" s="119"/>
      <c r="CR325" s="119"/>
      <c r="CS325" s="119"/>
      <c r="CT325" s="119"/>
      <c r="CU325" s="119"/>
      <c r="CV325" s="119"/>
      <c r="CW325" s="119"/>
      <c r="CX325" s="119"/>
      <c r="CY325" s="119"/>
      <c r="CZ325" s="119"/>
      <c r="DA325" s="119"/>
      <c r="DB325" s="119"/>
      <c r="DC325" s="119"/>
      <c r="DD325" s="119"/>
      <c r="DE325" s="119"/>
      <c r="DF325" s="119"/>
      <c r="DG325" s="119"/>
      <c r="DH325" s="119"/>
      <c r="DI325" s="119"/>
      <c r="DJ325" s="119"/>
      <c r="DK325" s="119"/>
      <c r="DL325" s="119"/>
      <c r="DM325" s="119"/>
      <c r="DN325" s="119"/>
      <c r="DO325" s="119"/>
      <c r="DP325" s="119"/>
      <c r="DQ325" s="119"/>
      <c r="DR325" s="119"/>
      <c r="DS325" s="119"/>
      <c r="DT325" s="119"/>
      <c r="DU325" s="119"/>
      <c r="DV325" s="119"/>
      <c r="DW325" s="119"/>
      <c r="DX325" s="119"/>
      <c r="DY325" s="119"/>
      <c r="DZ325" s="119"/>
      <c r="EA325" s="119"/>
      <c r="EB325" s="119"/>
      <c r="EC325" s="119"/>
      <c r="ED325" s="119"/>
      <c r="EE325" s="119"/>
      <c r="EF325" s="119"/>
      <c r="EG325" s="119"/>
      <c r="EH325" s="119"/>
      <c r="EI325" s="119"/>
      <c r="EJ325" s="119"/>
      <c r="EK325" s="119"/>
      <c r="EL325" s="119"/>
      <c r="EM325" s="119"/>
      <c r="EN325" s="119"/>
      <c r="EO325" s="119"/>
      <c r="EP325" s="119"/>
      <c r="EQ325" s="119"/>
      <c r="ER325" s="119"/>
      <c r="ES325" s="119"/>
      <c r="ET325" s="119"/>
      <c r="EU325" s="119"/>
      <c r="EV325" s="119"/>
      <c r="EW325" s="119"/>
      <c r="EX325" s="119"/>
      <c r="EY325" s="119"/>
      <c r="EZ325" s="119"/>
      <c r="FA325" s="119"/>
      <c r="FB325" s="119"/>
      <c r="FC325" s="119"/>
      <c r="FD325" s="119"/>
      <c r="FE325" s="119"/>
      <c r="FF325" s="119"/>
      <c r="FG325" s="119"/>
      <c r="FH325" s="119"/>
      <c r="FI325" s="119"/>
      <c r="FJ325" s="119"/>
      <c r="FK325" s="119"/>
      <c r="FL325" s="119"/>
      <c r="FM325" s="119"/>
      <c r="FN325" s="119"/>
      <c r="FO325" s="119"/>
      <c r="FP325" s="119"/>
      <c r="FQ325" s="119"/>
      <c r="FR325" s="119"/>
      <c r="FS325" s="119"/>
      <c r="FT325" s="119"/>
      <c r="FU325" s="119"/>
      <c r="FV325" s="119"/>
      <c r="FW325" s="119"/>
      <c r="FX325" s="119"/>
      <c r="FY325" s="119"/>
      <c r="FZ325" s="119"/>
      <c r="GA325" s="119"/>
      <c r="GB325" s="119"/>
      <c r="GC325" s="119"/>
      <c r="GD325" s="119"/>
      <c r="GE325" s="119"/>
      <c r="GF325" s="119"/>
      <c r="GG325" s="119"/>
      <c r="GH325" s="119"/>
      <c r="GI325" s="119"/>
      <c r="GJ325" s="119"/>
      <c r="GK325" s="119"/>
      <c r="GL325" s="119"/>
      <c r="GM325" s="119"/>
      <c r="GN325" s="119"/>
      <c r="GO325" s="119"/>
      <c r="GP325" s="119"/>
      <c r="GQ325" s="119"/>
      <c r="GR325" s="119"/>
      <c r="GS325" s="119"/>
      <c r="GT325" s="119"/>
      <c r="GU325" s="119"/>
      <c r="GV325" s="119"/>
      <c r="GW325" s="119"/>
      <c r="GX325" s="119"/>
      <c r="GY325" s="119"/>
      <c r="GZ325" s="119"/>
      <c r="HA325" s="119"/>
      <c r="HB325" s="119"/>
      <c r="HC325" s="119"/>
      <c r="HD325" s="119"/>
      <c r="HE325" s="119"/>
      <c r="HF325" s="119"/>
      <c r="HG325" s="119"/>
      <c r="HH325" s="119"/>
      <c r="HI325" s="119"/>
      <c r="HJ325" s="119"/>
      <c r="HK325" s="119"/>
      <c r="HL325" s="119"/>
      <c r="HM325" s="119"/>
      <c r="HN325" s="119"/>
      <c r="HO325" s="119"/>
      <c r="HP325" s="119"/>
      <c r="HQ325" s="119"/>
      <c r="HR325" s="119"/>
      <c r="HS325" s="119"/>
      <c r="HT325" s="119"/>
      <c r="HU325" s="119"/>
      <c r="HV325" s="119"/>
      <c r="HW325" s="119"/>
      <c r="HX325" s="119"/>
      <c r="HY325" s="119"/>
      <c r="HZ325" s="119"/>
      <c r="IA325" s="119"/>
      <c r="IB325" s="119"/>
      <c r="IC325" s="119"/>
      <c r="ID325" s="119"/>
      <c r="IE325" s="119"/>
      <c r="IF325" s="119"/>
      <c r="IG325" s="119"/>
      <c r="IH325" s="119"/>
      <c r="II325" s="119"/>
      <c r="IJ325" s="119"/>
      <c r="IK325" s="119"/>
      <c r="IL325" s="119"/>
      <c r="IM325" s="119"/>
      <c r="IN325" s="119"/>
      <c r="IO325" s="119"/>
      <c r="IP325" s="119"/>
      <c r="IQ325" s="119"/>
      <c r="IR325" s="119"/>
      <c r="IS325" s="119"/>
    </row>
    <row r="326" spans="1:253" ht="138.75" customHeight="1">
      <c r="A326" s="3" t="s">
        <v>852</v>
      </c>
      <c r="B326" s="107" t="s">
        <v>362</v>
      </c>
      <c r="C326" s="107" t="s">
        <v>363</v>
      </c>
      <c r="D326" s="108" t="s">
        <v>1285</v>
      </c>
      <c r="E326" s="107" t="s">
        <v>1286</v>
      </c>
      <c r="F326" s="108"/>
      <c r="G326" s="108" t="s">
        <v>1287</v>
      </c>
      <c r="H326" s="122"/>
      <c r="I326" s="108" t="s">
        <v>2403</v>
      </c>
      <c r="J326" s="108"/>
      <c r="K326" s="107" t="s">
        <v>154</v>
      </c>
      <c r="L326" s="110" t="s">
        <v>13</v>
      </c>
      <c r="M326" s="12" t="s">
        <v>920</v>
      </c>
      <c r="N326" s="107" t="s">
        <v>146</v>
      </c>
      <c r="O326" s="110" t="s">
        <v>425</v>
      </c>
      <c r="P326" s="107" t="s">
        <v>146</v>
      </c>
      <c r="Q326" s="107" t="s">
        <v>148</v>
      </c>
      <c r="R326" s="4" t="s">
        <v>2216</v>
      </c>
      <c r="S326" s="4" t="s">
        <v>159</v>
      </c>
      <c r="T326" s="110">
        <v>112</v>
      </c>
      <c r="U326" s="107" t="s">
        <v>53</v>
      </c>
      <c r="V326" s="109">
        <v>9000</v>
      </c>
      <c r="W326" s="107">
        <f>2.1*400</f>
        <v>840</v>
      </c>
      <c r="X326" s="109">
        <f t="shared" si="19"/>
        <v>7560000</v>
      </c>
      <c r="Y326" s="109">
        <f t="shared" si="20"/>
        <v>8467200</v>
      </c>
      <c r="Z326" s="107"/>
      <c r="AA326" s="4" t="s">
        <v>944</v>
      </c>
      <c r="AB326" s="108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  <c r="AX326" s="119"/>
      <c r="AY326" s="119"/>
      <c r="AZ326" s="119"/>
      <c r="BA326" s="119"/>
      <c r="BB326" s="119"/>
      <c r="BC326" s="119"/>
      <c r="BD326" s="119"/>
      <c r="BE326" s="119"/>
      <c r="BF326" s="119"/>
      <c r="BG326" s="119"/>
      <c r="BH326" s="119"/>
      <c r="BI326" s="119"/>
      <c r="BJ326" s="119"/>
      <c r="BK326" s="119"/>
      <c r="BL326" s="119"/>
      <c r="BM326" s="119"/>
      <c r="BN326" s="119"/>
      <c r="BO326" s="119"/>
      <c r="BP326" s="119"/>
      <c r="BQ326" s="119"/>
      <c r="BR326" s="119"/>
      <c r="BS326" s="119"/>
      <c r="BT326" s="119"/>
      <c r="BU326" s="119"/>
      <c r="BV326" s="119"/>
      <c r="BW326" s="119"/>
      <c r="BX326" s="119"/>
      <c r="BY326" s="119"/>
      <c r="BZ326" s="119"/>
      <c r="CA326" s="119"/>
      <c r="CB326" s="119"/>
      <c r="CC326" s="119"/>
      <c r="CD326" s="119"/>
      <c r="CE326" s="119"/>
      <c r="CF326" s="119"/>
      <c r="CG326" s="119"/>
      <c r="CH326" s="119"/>
      <c r="CI326" s="119"/>
      <c r="CJ326" s="119"/>
      <c r="CK326" s="119"/>
      <c r="CL326" s="119"/>
      <c r="CM326" s="119"/>
      <c r="CN326" s="119"/>
      <c r="CO326" s="119"/>
      <c r="CP326" s="119"/>
      <c r="CQ326" s="119"/>
      <c r="CR326" s="119"/>
      <c r="CS326" s="119"/>
      <c r="CT326" s="119"/>
      <c r="CU326" s="119"/>
      <c r="CV326" s="119"/>
      <c r="CW326" s="119"/>
      <c r="CX326" s="119"/>
      <c r="CY326" s="119"/>
      <c r="CZ326" s="119"/>
      <c r="DA326" s="119"/>
      <c r="DB326" s="119"/>
      <c r="DC326" s="119"/>
      <c r="DD326" s="119"/>
      <c r="DE326" s="119"/>
      <c r="DF326" s="119"/>
      <c r="DG326" s="119"/>
      <c r="DH326" s="119"/>
      <c r="DI326" s="119"/>
      <c r="DJ326" s="119"/>
      <c r="DK326" s="119"/>
      <c r="DL326" s="119"/>
      <c r="DM326" s="119"/>
      <c r="DN326" s="119"/>
      <c r="DO326" s="119"/>
      <c r="DP326" s="119"/>
      <c r="DQ326" s="119"/>
      <c r="DR326" s="119"/>
      <c r="DS326" s="119"/>
      <c r="DT326" s="119"/>
      <c r="DU326" s="119"/>
      <c r="DV326" s="119"/>
      <c r="DW326" s="119"/>
      <c r="DX326" s="119"/>
      <c r="DY326" s="119"/>
      <c r="DZ326" s="119"/>
      <c r="EA326" s="119"/>
      <c r="EB326" s="119"/>
      <c r="EC326" s="119"/>
      <c r="ED326" s="119"/>
      <c r="EE326" s="119"/>
      <c r="EF326" s="119"/>
      <c r="EG326" s="119"/>
      <c r="EH326" s="119"/>
      <c r="EI326" s="119"/>
      <c r="EJ326" s="119"/>
      <c r="EK326" s="119"/>
      <c r="EL326" s="119"/>
      <c r="EM326" s="119"/>
      <c r="EN326" s="119"/>
      <c r="EO326" s="119"/>
      <c r="EP326" s="119"/>
      <c r="EQ326" s="119"/>
      <c r="ER326" s="119"/>
      <c r="ES326" s="119"/>
      <c r="ET326" s="119"/>
      <c r="EU326" s="119"/>
      <c r="EV326" s="119"/>
      <c r="EW326" s="119"/>
      <c r="EX326" s="119"/>
      <c r="EY326" s="119"/>
      <c r="EZ326" s="119"/>
      <c r="FA326" s="119"/>
      <c r="FB326" s="119"/>
      <c r="FC326" s="119"/>
      <c r="FD326" s="119"/>
      <c r="FE326" s="119"/>
      <c r="FF326" s="119"/>
      <c r="FG326" s="119"/>
      <c r="FH326" s="119"/>
      <c r="FI326" s="119"/>
      <c r="FJ326" s="119"/>
      <c r="FK326" s="119"/>
      <c r="FL326" s="119"/>
      <c r="FM326" s="119"/>
      <c r="FN326" s="119"/>
      <c r="FO326" s="119"/>
      <c r="FP326" s="119"/>
      <c r="FQ326" s="119"/>
      <c r="FR326" s="119"/>
      <c r="FS326" s="119"/>
      <c r="FT326" s="119"/>
      <c r="FU326" s="119"/>
      <c r="FV326" s="119"/>
      <c r="FW326" s="119"/>
      <c r="FX326" s="119"/>
      <c r="FY326" s="119"/>
      <c r="FZ326" s="119"/>
      <c r="GA326" s="119"/>
      <c r="GB326" s="119"/>
      <c r="GC326" s="119"/>
      <c r="GD326" s="119"/>
      <c r="GE326" s="119"/>
      <c r="GF326" s="119"/>
      <c r="GG326" s="119"/>
      <c r="GH326" s="119"/>
      <c r="GI326" s="119"/>
      <c r="GJ326" s="119"/>
      <c r="GK326" s="119"/>
      <c r="GL326" s="119"/>
      <c r="GM326" s="119"/>
      <c r="GN326" s="119"/>
      <c r="GO326" s="119"/>
      <c r="GP326" s="119"/>
      <c r="GQ326" s="119"/>
      <c r="GR326" s="119"/>
      <c r="GS326" s="119"/>
      <c r="GT326" s="119"/>
      <c r="GU326" s="119"/>
      <c r="GV326" s="119"/>
      <c r="GW326" s="119"/>
      <c r="GX326" s="119"/>
      <c r="GY326" s="119"/>
      <c r="GZ326" s="119"/>
      <c r="HA326" s="119"/>
      <c r="HB326" s="119"/>
      <c r="HC326" s="119"/>
      <c r="HD326" s="119"/>
      <c r="HE326" s="119"/>
      <c r="HF326" s="119"/>
      <c r="HG326" s="119"/>
      <c r="HH326" s="119"/>
      <c r="HI326" s="119"/>
      <c r="HJ326" s="119"/>
      <c r="HK326" s="119"/>
      <c r="HL326" s="119"/>
      <c r="HM326" s="119"/>
      <c r="HN326" s="119"/>
      <c r="HO326" s="119"/>
      <c r="HP326" s="119"/>
      <c r="HQ326" s="119"/>
      <c r="HR326" s="119"/>
      <c r="HS326" s="119"/>
      <c r="HT326" s="119"/>
      <c r="HU326" s="119"/>
      <c r="HV326" s="119"/>
      <c r="HW326" s="119"/>
      <c r="HX326" s="119"/>
      <c r="HY326" s="119"/>
      <c r="HZ326" s="119"/>
      <c r="IA326" s="119"/>
      <c r="IB326" s="119"/>
      <c r="IC326" s="119"/>
      <c r="ID326" s="119"/>
      <c r="IE326" s="119"/>
      <c r="IF326" s="119"/>
      <c r="IG326" s="119"/>
      <c r="IH326" s="119"/>
      <c r="II326" s="119"/>
      <c r="IJ326" s="119"/>
      <c r="IK326" s="119"/>
      <c r="IL326" s="119"/>
      <c r="IM326" s="119"/>
      <c r="IN326" s="119"/>
      <c r="IO326" s="119"/>
      <c r="IP326" s="119"/>
      <c r="IQ326" s="119"/>
      <c r="IR326" s="119"/>
      <c r="IS326" s="119"/>
    </row>
    <row r="327" spans="1:253" ht="73.5" customHeight="1">
      <c r="A327" s="3" t="s">
        <v>853</v>
      </c>
      <c r="B327" s="107" t="s">
        <v>362</v>
      </c>
      <c r="C327" s="107" t="s">
        <v>363</v>
      </c>
      <c r="D327" s="108" t="s">
        <v>1288</v>
      </c>
      <c r="E327" s="107" t="s">
        <v>1286</v>
      </c>
      <c r="F327" s="108"/>
      <c r="G327" s="108" t="s">
        <v>1289</v>
      </c>
      <c r="H327" s="122"/>
      <c r="I327" s="108" t="s">
        <v>2402</v>
      </c>
      <c r="J327" s="108"/>
      <c r="K327" s="107" t="s">
        <v>154</v>
      </c>
      <c r="L327" s="110" t="s">
        <v>13</v>
      </c>
      <c r="M327" s="12" t="s">
        <v>920</v>
      </c>
      <c r="N327" s="107" t="s">
        <v>146</v>
      </c>
      <c r="O327" s="110" t="s">
        <v>425</v>
      </c>
      <c r="P327" s="107" t="s">
        <v>146</v>
      </c>
      <c r="Q327" s="107" t="s">
        <v>148</v>
      </c>
      <c r="R327" s="4" t="s">
        <v>2216</v>
      </c>
      <c r="S327" s="4" t="s">
        <v>159</v>
      </c>
      <c r="T327" s="110">
        <v>112</v>
      </c>
      <c r="U327" s="107" t="s">
        <v>53</v>
      </c>
      <c r="V327" s="109">
        <v>8000</v>
      </c>
      <c r="W327" s="107">
        <f>2.3*400</f>
        <v>919.9999999999999</v>
      </c>
      <c r="X327" s="109">
        <f t="shared" si="19"/>
        <v>7359999.999999999</v>
      </c>
      <c r="Y327" s="109">
        <f t="shared" si="20"/>
        <v>8243200</v>
      </c>
      <c r="Z327" s="107"/>
      <c r="AA327" s="4" t="s">
        <v>944</v>
      </c>
      <c r="AB327" s="108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  <c r="AX327" s="119"/>
      <c r="AY327" s="119"/>
      <c r="AZ327" s="119"/>
      <c r="BA327" s="119"/>
      <c r="BB327" s="119"/>
      <c r="BC327" s="119"/>
      <c r="BD327" s="119"/>
      <c r="BE327" s="119"/>
      <c r="BF327" s="119"/>
      <c r="BG327" s="119"/>
      <c r="BH327" s="119"/>
      <c r="BI327" s="119"/>
      <c r="BJ327" s="119"/>
      <c r="BK327" s="119"/>
      <c r="BL327" s="119"/>
      <c r="BM327" s="119"/>
      <c r="BN327" s="119"/>
      <c r="BO327" s="119"/>
      <c r="BP327" s="119"/>
      <c r="BQ327" s="119"/>
      <c r="BR327" s="119"/>
      <c r="BS327" s="119"/>
      <c r="BT327" s="119"/>
      <c r="BU327" s="119"/>
      <c r="BV327" s="119"/>
      <c r="BW327" s="119"/>
      <c r="BX327" s="119"/>
      <c r="BY327" s="119"/>
      <c r="BZ327" s="119"/>
      <c r="CA327" s="119"/>
      <c r="CB327" s="119"/>
      <c r="CC327" s="119"/>
      <c r="CD327" s="119"/>
      <c r="CE327" s="119"/>
      <c r="CF327" s="119"/>
      <c r="CG327" s="119"/>
      <c r="CH327" s="119"/>
      <c r="CI327" s="119"/>
      <c r="CJ327" s="119"/>
      <c r="CK327" s="119"/>
      <c r="CL327" s="119"/>
      <c r="CM327" s="119"/>
      <c r="CN327" s="119"/>
      <c r="CO327" s="119"/>
      <c r="CP327" s="119"/>
      <c r="CQ327" s="119"/>
      <c r="CR327" s="119"/>
      <c r="CS327" s="119"/>
      <c r="CT327" s="119"/>
      <c r="CU327" s="119"/>
      <c r="CV327" s="119"/>
      <c r="CW327" s="119"/>
      <c r="CX327" s="119"/>
      <c r="CY327" s="119"/>
      <c r="CZ327" s="119"/>
      <c r="DA327" s="119"/>
      <c r="DB327" s="119"/>
      <c r="DC327" s="119"/>
      <c r="DD327" s="119"/>
      <c r="DE327" s="119"/>
      <c r="DF327" s="119"/>
      <c r="DG327" s="119"/>
      <c r="DH327" s="119"/>
      <c r="DI327" s="119"/>
      <c r="DJ327" s="119"/>
      <c r="DK327" s="119"/>
      <c r="DL327" s="119"/>
      <c r="DM327" s="119"/>
      <c r="DN327" s="119"/>
      <c r="DO327" s="119"/>
      <c r="DP327" s="119"/>
      <c r="DQ327" s="119"/>
      <c r="DR327" s="119"/>
      <c r="DS327" s="119"/>
      <c r="DT327" s="119"/>
      <c r="DU327" s="119"/>
      <c r="DV327" s="119"/>
      <c r="DW327" s="119"/>
      <c r="DX327" s="119"/>
      <c r="DY327" s="119"/>
      <c r="DZ327" s="119"/>
      <c r="EA327" s="119"/>
      <c r="EB327" s="119"/>
      <c r="EC327" s="119"/>
      <c r="ED327" s="119"/>
      <c r="EE327" s="119"/>
      <c r="EF327" s="119"/>
      <c r="EG327" s="119"/>
      <c r="EH327" s="119"/>
      <c r="EI327" s="119"/>
      <c r="EJ327" s="119"/>
      <c r="EK327" s="119"/>
      <c r="EL327" s="119"/>
      <c r="EM327" s="119"/>
      <c r="EN327" s="119"/>
      <c r="EO327" s="119"/>
      <c r="EP327" s="119"/>
      <c r="EQ327" s="119"/>
      <c r="ER327" s="119"/>
      <c r="ES327" s="119"/>
      <c r="ET327" s="119"/>
      <c r="EU327" s="119"/>
      <c r="EV327" s="119"/>
      <c r="EW327" s="119"/>
      <c r="EX327" s="119"/>
      <c r="EY327" s="119"/>
      <c r="EZ327" s="119"/>
      <c r="FA327" s="119"/>
      <c r="FB327" s="119"/>
      <c r="FC327" s="119"/>
      <c r="FD327" s="119"/>
      <c r="FE327" s="119"/>
      <c r="FF327" s="119"/>
      <c r="FG327" s="119"/>
      <c r="FH327" s="119"/>
      <c r="FI327" s="119"/>
      <c r="FJ327" s="119"/>
      <c r="FK327" s="119"/>
      <c r="FL327" s="119"/>
      <c r="FM327" s="119"/>
      <c r="FN327" s="119"/>
      <c r="FO327" s="119"/>
      <c r="FP327" s="119"/>
      <c r="FQ327" s="119"/>
      <c r="FR327" s="119"/>
      <c r="FS327" s="119"/>
      <c r="FT327" s="119"/>
      <c r="FU327" s="119"/>
      <c r="FV327" s="119"/>
      <c r="FW327" s="119"/>
      <c r="FX327" s="119"/>
      <c r="FY327" s="119"/>
      <c r="FZ327" s="119"/>
      <c r="GA327" s="119"/>
      <c r="GB327" s="119"/>
      <c r="GC327" s="119"/>
      <c r="GD327" s="119"/>
      <c r="GE327" s="119"/>
      <c r="GF327" s="119"/>
      <c r="GG327" s="119"/>
      <c r="GH327" s="119"/>
      <c r="GI327" s="119"/>
      <c r="GJ327" s="119"/>
      <c r="GK327" s="119"/>
      <c r="GL327" s="119"/>
      <c r="GM327" s="119"/>
      <c r="GN327" s="119"/>
      <c r="GO327" s="119"/>
      <c r="GP327" s="119"/>
      <c r="GQ327" s="119"/>
      <c r="GR327" s="119"/>
      <c r="GS327" s="119"/>
      <c r="GT327" s="119"/>
      <c r="GU327" s="119"/>
      <c r="GV327" s="119"/>
      <c r="GW327" s="119"/>
      <c r="GX327" s="119"/>
      <c r="GY327" s="119"/>
      <c r="GZ327" s="119"/>
      <c r="HA327" s="119"/>
      <c r="HB327" s="119"/>
      <c r="HC327" s="119"/>
      <c r="HD327" s="119"/>
      <c r="HE327" s="119"/>
      <c r="HF327" s="119"/>
      <c r="HG327" s="119"/>
      <c r="HH327" s="119"/>
      <c r="HI327" s="119"/>
      <c r="HJ327" s="119"/>
      <c r="HK327" s="119"/>
      <c r="HL327" s="119"/>
      <c r="HM327" s="119"/>
      <c r="HN327" s="119"/>
      <c r="HO327" s="119"/>
      <c r="HP327" s="119"/>
      <c r="HQ327" s="119"/>
      <c r="HR327" s="119"/>
      <c r="HS327" s="119"/>
      <c r="HT327" s="119"/>
      <c r="HU327" s="119"/>
      <c r="HV327" s="119"/>
      <c r="HW327" s="119"/>
      <c r="HX327" s="119"/>
      <c r="HY327" s="119"/>
      <c r="HZ327" s="119"/>
      <c r="IA327" s="119"/>
      <c r="IB327" s="119"/>
      <c r="IC327" s="119"/>
      <c r="ID327" s="119"/>
      <c r="IE327" s="119"/>
      <c r="IF327" s="119"/>
      <c r="IG327" s="119"/>
      <c r="IH327" s="119"/>
      <c r="II327" s="119"/>
      <c r="IJ327" s="119"/>
      <c r="IK327" s="119"/>
      <c r="IL327" s="119"/>
      <c r="IM327" s="119"/>
      <c r="IN327" s="119"/>
      <c r="IO327" s="119"/>
      <c r="IP327" s="119"/>
      <c r="IQ327" s="119"/>
      <c r="IR327" s="119"/>
      <c r="IS327" s="119"/>
    </row>
    <row r="328" spans="1:253" ht="72" customHeight="1">
      <c r="A328" s="3" t="s">
        <v>854</v>
      </c>
      <c r="B328" s="4" t="s">
        <v>143</v>
      </c>
      <c r="C328" s="4" t="s">
        <v>144</v>
      </c>
      <c r="D328" s="108" t="s">
        <v>1290</v>
      </c>
      <c r="E328" s="107" t="s">
        <v>1291</v>
      </c>
      <c r="F328" s="108"/>
      <c r="G328" s="108" t="s">
        <v>1292</v>
      </c>
      <c r="H328" s="122"/>
      <c r="I328" s="108" t="s">
        <v>366</v>
      </c>
      <c r="J328" s="108"/>
      <c r="K328" s="107" t="s">
        <v>154</v>
      </c>
      <c r="L328" s="110" t="s">
        <v>13</v>
      </c>
      <c r="M328" s="12" t="s">
        <v>920</v>
      </c>
      <c r="N328" s="107" t="s">
        <v>146</v>
      </c>
      <c r="O328" s="110" t="s">
        <v>425</v>
      </c>
      <c r="P328" s="107" t="s">
        <v>146</v>
      </c>
      <c r="Q328" s="107" t="s">
        <v>148</v>
      </c>
      <c r="R328" s="4" t="s">
        <v>166</v>
      </c>
      <c r="S328" s="4" t="s">
        <v>159</v>
      </c>
      <c r="T328" s="110">
        <v>796</v>
      </c>
      <c r="U328" s="107" t="s">
        <v>251</v>
      </c>
      <c r="V328" s="109">
        <v>400</v>
      </c>
      <c r="W328" s="88">
        <v>36</v>
      </c>
      <c r="X328" s="109">
        <f t="shared" si="19"/>
        <v>14400</v>
      </c>
      <c r="Y328" s="109">
        <f>X328*(1+12%)</f>
        <v>16128.000000000002</v>
      </c>
      <c r="Z328" s="107"/>
      <c r="AA328" s="4" t="s">
        <v>944</v>
      </c>
      <c r="AB328" s="108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19"/>
      <c r="AZ328" s="119"/>
      <c r="BA328" s="119"/>
      <c r="BB328" s="119"/>
      <c r="BC328" s="119"/>
      <c r="BD328" s="119"/>
      <c r="BE328" s="119"/>
      <c r="BF328" s="119"/>
      <c r="BG328" s="119"/>
      <c r="BH328" s="119"/>
      <c r="BI328" s="119"/>
      <c r="BJ328" s="119"/>
      <c r="BK328" s="119"/>
      <c r="BL328" s="119"/>
      <c r="BM328" s="119"/>
      <c r="BN328" s="119"/>
      <c r="BO328" s="119"/>
      <c r="BP328" s="119"/>
      <c r="BQ328" s="119"/>
      <c r="BR328" s="119"/>
      <c r="BS328" s="119"/>
      <c r="BT328" s="119"/>
      <c r="BU328" s="119"/>
      <c r="BV328" s="119"/>
      <c r="BW328" s="119"/>
      <c r="BX328" s="119"/>
      <c r="BY328" s="119"/>
      <c r="BZ328" s="119"/>
      <c r="CA328" s="119"/>
      <c r="CB328" s="119"/>
      <c r="CC328" s="119"/>
      <c r="CD328" s="119"/>
      <c r="CE328" s="119"/>
      <c r="CF328" s="119"/>
      <c r="CG328" s="119"/>
      <c r="CH328" s="119"/>
      <c r="CI328" s="119"/>
      <c r="CJ328" s="119"/>
      <c r="CK328" s="119"/>
      <c r="CL328" s="119"/>
      <c r="CM328" s="119"/>
      <c r="CN328" s="119"/>
      <c r="CO328" s="119"/>
      <c r="CP328" s="119"/>
      <c r="CQ328" s="119"/>
      <c r="CR328" s="119"/>
      <c r="CS328" s="119"/>
      <c r="CT328" s="119"/>
      <c r="CU328" s="119"/>
      <c r="CV328" s="119"/>
      <c r="CW328" s="119"/>
      <c r="CX328" s="119"/>
      <c r="CY328" s="119"/>
      <c r="CZ328" s="119"/>
      <c r="DA328" s="119"/>
      <c r="DB328" s="119"/>
      <c r="DC328" s="119"/>
      <c r="DD328" s="119"/>
      <c r="DE328" s="119"/>
      <c r="DF328" s="119"/>
      <c r="DG328" s="119"/>
      <c r="DH328" s="119"/>
      <c r="DI328" s="119"/>
      <c r="DJ328" s="119"/>
      <c r="DK328" s="119"/>
      <c r="DL328" s="119"/>
      <c r="DM328" s="119"/>
      <c r="DN328" s="119"/>
      <c r="DO328" s="119"/>
      <c r="DP328" s="119"/>
      <c r="DQ328" s="119"/>
      <c r="DR328" s="119"/>
      <c r="DS328" s="119"/>
      <c r="DT328" s="119"/>
      <c r="DU328" s="119"/>
      <c r="DV328" s="119"/>
      <c r="DW328" s="119"/>
      <c r="DX328" s="119"/>
      <c r="DY328" s="119"/>
      <c r="DZ328" s="119"/>
      <c r="EA328" s="119"/>
      <c r="EB328" s="119"/>
      <c r="EC328" s="119"/>
      <c r="ED328" s="119"/>
      <c r="EE328" s="119"/>
      <c r="EF328" s="119"/>
      <c r="EG328" s="119"/>
      <c r="EH328" s="119"/>
      <c r="EI328" s="119"/>
      <c r="EJ328" s="119"/>
      <c r="EK328" s="119"/>
      <c r="EL328" s="119"/>
      <c r="EM328" s="119"/>
      <c r="EN328" s="119"/>
      <c r="EO328" s="119"/>
      <c r="EP328" s="119"/>
      <c r="EQ328" s="119"/>
      <c r="ER328" s="119"/>
      <c r="ES328" s="119"/>
      <c r="ET328" s="119"/>
      <c r="EU328" s="119"/>
      <c r="EV328" s="119"/>
      <c r="EW328" s="119"/>
      <c r="EX328" s="119"/>
      <c r="EY328" s="119"/>
      <c r="EZ328" s="119"/>
      <c r="FA328" s="119"/>
      <c r="FB328" s="119"/>
      <c r="FC328" s="119"/>
      <c r="FD328" s="119"/>
      <c r="FE328" s="119"/>
      <c r="FF328" s="119"/>
      <c r="FG328" s="119"/>
      <c r="FH328" s="119"/>
      <c r="FI328" s="119"/>
      <c r="FJ328" s="119"/>
      <c r="FK328" s="119"/>
      <c r="FL328" s="119"/>
      <c r="FM328" s="119"/>
      <c r="FN328" s="119"/>
      <c r="FO328" s="119"/>
      <c r="FP328" s="119"/>
      <c r="FQ328" s="119"/>
      <c r="FR328" s="119"/>
      <c r="FS328" s="119"/>
      <c r="FT328" s="119"/>
      <c r="FU328" s="119"/>
      <c r="FV328" s="119"/>
      <c r="FW328" s="119"/>
      <c r="FX328" s="119"/>
      <c r="FY328" s="119"/>
      <c r="FZ328" s="119"/>
      <c r="GA328" s="119"/>
      <c r="GB328" s="119"/>
      <c r="GC328" s="119"/>
      <c r="GD328" s="119"/>
      <c r="GE328" s="119"/>
      <c r="GF328" s="119"/>
      <c r="GG328" s="119"/>
      <c r="GH328" s="119"/>
      <c r="GI328" s="119"/>
      <c r="GJ328" s="119"/>
      <c r="GK328" s="119"/>
      <c r="GL328" s="119"/>
      <c r="GM328" s="119"/>
      <c r="GN328" s="119"/>
      <c r="GO328" s="119"/>
      <c r="GP328" s="119"/>
      <c r="GQ328" s="119"/>
      <c r="GR328" s="119"/>
      <c r="GS328" s="119"/>
      <c r="GT328" s="119"/>
      <c r="GU328" s="119"/>
      <c r="GV328" s="119"/>
      <c r="GW328" s="119"/>
      <c r="GX328" s="119"/>
      <c r="GY328" s="119"/>
      <c r="GZ328" s="119"/>
      <c r="HA328" s="119"/>
      <c r="HB328" s="119"/>
      <c r="HC328" s="119"/>
      <c r="HD328" s="119"/>
      <c r="HE328" s="119"/>
      <c r="HF328" s="119"/>
      <c r="HG328" s="119"/>
      <c r="HH328" s="119"/>
      <c r="HI328" s="119"/>
      <c r="HJ328" s="119"/>
      <c r="HK328" s="119"/>
      <c r="HL328" s="119"/>
      <c r="HM328" s="119"/>
      <c r="HN328" s="119"/>
      <c r="HO328" s="119"/>
      <c r="HP328" s="119"/>
      <c r="HQ328" s="119"/>
      <c r="HR328" s="119"/>
      <c r="HS328" s="119"/>
      <c r="HT328" s="119"/>
      <c r="HU328" s="119"/>
      <c r="HV328" s="119"/>
      <c r="HW328" s="119"/>
      <c r="HX328" s="119"/>
      <c r="HY328" s="119"/>
      <c r="HZ328" s="119"/>
      <c r="IA328" s="119"/>
      <c r="IB328" s="119"/>
      <c r="IC328" s="119"/>
      <c r="ID328" s="119"/>
      <c r="IE328" s="119"/>
      <c r="IF328" s="119"/>
      <c r="IG328" s="119"/>
      <c r="IH328" s="119"/>
      <c r="II328" s="119"/>
      <c r="IJ328" s="119"/>
      <c r="IK328" s="119"/>
      <c r="IL328" s="119"/>
      <c r="IM328" s="119"/>
      <c r="IN328" s="119"/>
      <c r="IO328" s="119"/>
      <c r="IP328" s="119"/>
      <c r="IQ328" s="119"/>
      <c r="IR328" s="119"/>
      <c r="IS328" s="119"/>
    </row>
    <row r="329" spans="1:253" ht="66.75" customHeight="1">
      <c r="A329" s="3" t="s">
        <v>855</v>
      </c>
      <c r="B329" s="4" t="s">
        <v>143</v>
      </c>
      <c r="C329" s="4" t="s">
        <v>144</v>
      </c>
      <c r="D329" s="108" t="s">
        <v>1293</v>
      </c>
      <c r="E329" s="107" t="s">
        <v>1294</v>
      </c>
      <c r="F329" s="108"/>
      <c r="G329" s="108" t="s">
        <v>1295</v>
      </c>
      <c r="H329" s="122"/>
      <c r="I329" s="108" t="s">
        <v>368</v>
      </c>
      <c r="J329" s="108"/>
      <c r="K329" s="107" t="s">
        <v>154</v>
      </c>
      <c r="L329" s="110" t="s">
        <v>13</v>
      </c>
      <c r="M329" s="12" t="s">
        <v>920</v>
      </c>
      <c r="N329" s="107" t="s">
        <v>146</v>
      </c>
      <c r="O329" s="110" t="s">
        <v>425</v>
      </c>
      <c r="P329" s="107" t="s">
        <v>146</v>
      </c>
      <c r="Q329" s="107" t="s">
        <v>148</v>
      </c>
      <c r="R329" s="4" t="s">
        <v>166</v>
      </c>
      <c r="S329" s="4" t="s">
        <v>159</v>
      </c>
      <c r="T329" s="110">
        <v>18</v>
      </c>
      <c r="U329" s="107" t="s">
        <v>1296</v>
      </c>
      <c r="V329" s="109">
        <v>1</v>
      </c>
      <c r="W329" s="88">
        <v>10200</v>
      </c>
      <c r="X329" s="109">
        <f t="shared" si="19"/>
        <v>10200</v>
      </c>
      <c r="Y329" s="109">
        <f>X329*(1+12%)</f>
        <v>11424.000000000002</v>
      </c>
      <c r="Z329" s="107"/>
      <c r="AA329" s="4" t="s">
        <v>944</v>
      </c>
      <c r="AB329" s="108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  <c r="BI329" s="119"/>
      <c r="BJ329" s="119"/>
      <c r="BK329" s="119"/>
      <c r="BL329" s="119"/>
      <c r="BM329" s="119"/>
      <c r="BN329" s="119"/>
      <c r="BO329" s="119"/>
      <c r="BP329" s="119"/>
      <c r="BQ329" s="119"/>
      <c r="BR329" s="119"/>
      <c r="BS329" s="119"/>
      <c r="BT329" s="119"/>
      <c r="BU329" s="119"/>
      <c r="BV329" s="119"/>
      <c r="BW329" s="119"/>
      <c r="BX329" s="119"/>
      <c r="BY329" s="119"/>
      <c r="BZ329" s="119"/>
      <c r="CA329" s="119"/>
      <c r="CB329" s="119"/>
      <c r="CC329" s="119"/>
      <c r="CD329" s="119"/>
      <c r="CE329" s="119"/>
      <c r="CF329" s="119"/>
      <c r="CG329" s="119"/>
      <c r="CH329" s="119"/>
      <c r="CI329" s="119"/>
      <c r="CJ329" s="119"/>
      <c r="CK329" s="119"/>
      <c r="CL329" s="119"/>
      <c r="CM329" s="119"/>
      <c r="CN329" s="119"/>
      <c r="CO329" s="119"/>
      <c r="CP329" s="119"/>
      <c r="CQ329" s="119"/>
      <c r="CR329" s="119"/>
      <c r="CS329" s="119"/>
      <c r="CT329" s="119"/>
      <c r="CU329" s="119"/>
      <c r="CV329" s="119"/>
      <c r="CW329" s="119"/>
      <c r="CX329" s="119"/>
      <c r="CY329" s="119"/>
      <c r="CZ329" s="119"/>
      <c r="DA329" s="119"/>
      <c r="DB329" s="119"/>
      <c r="DC329" s="119"/>
      <c r="DD329" s="119"/>
      <c r="DE329" s="119"/>
      <c r="DF329" s="119"/>
      <c r="DG329" s="119"/>
      <c r="DH329" s="119"/>
      <c r="DI329" s="119"/>
      <c r="DJ329" s="119"/>
      <c r="DK329" s="119"/>
      <c r="DL329" s="119"/>
      <c r="DM329" s="119"/>
      <c r="DN329" s="119"/>
      <c r="DO329" s="119"/>
      <c r="DP329" s="119"/>
      <c r="DQ329" s="119"/>
      <c r="DR329" s="119"/>
      <c r="DS329" s="119"/>
      <c r="DT329" s="119"/>
      <c r="DU329" s="119"/>
      <c r="DV329" s="119"/>
      <c r="DW329" s="119"/>
      <c r="DX329" s="119"/>
      <c r="DY329" s="119"/>
      <c r="DZ329" s="119"/>
      <c r="EA329" s="119"/>
      <c r="EB329" s="119"/>
      <c r="EC329" s="119"/>
      <c r="ED329" s="119"/>
      <c r="EE329" s="119"/>
      <c r="EF329" s="119"/>
      <c r="EG329" s="119"/>
      <c r="EH329" s="119"/>
      <c r="EI329" s="119"/>
      <c r="EJ329" s="119"/>
      <c r="EK329" s="119"/>
      <c r="EL329" s="119"/>
      <c r="EM329" s="119"/>
      <c r="EN329" s="119"/>
      <c r="EO329" s="119"/>
      <c r="EP329" s="119"/>
      <c r="EQ329" s="119"/>
      <c r="ER329" s="119"/>
      <c r="ES329" s="119"/>
      <c r="ET329" s="119"/>
      <c r="EU329" s="119"/>
      <c r="EV329" s="119"/>
      <c r="EW329" s="119"/>
      <c r="EX329" s="119"/>
      <c r="EY329" s="119"/>
      <c r="EZ329" s="119"/>
      <c r="FA329" s="119"/>
      <c r="FB329" s="119"/>
      <c r="FC329" s="119"/>
      <c r="FD329" s="119"/>
      <c r="FE329" s="119"/>
      <c r="FF329" s="119"/>
      <c r="FG329" s="119"/>
      <c r="FH329" s="119"/>
      <c r="FI329" s="119"/>
      <c r="FJ329" s="119"/>
      <c r="FK329" s="119"/>
      <c r="FL329" s="119"/>
      <c r="FM329" s="119"/>
      <c r="FN329" s="119"/>
      <c r="FO329" s="119"/>
      <c r="FP329" s="119"/>
      <c r="FQ329" s="119"/>
      <c r="FR329" s="119"/>
      <c r="FS329" s="119"/>
      <c r="FT329" s="119"/>
      <c r="FU329" s="119"/>
      <c r="FV329" s="119"/>
      <c r="FW329" s="119"/>
      <c r="FX329" s="119"/>
      <c r="FY329" s="119"/>
      <c r="FZ329" s="119"/>
      <c r="GA329" s="119"/>
      <c r="GB329" s="119"/>
      <c r="GC329" s="119"/>
      <c r="GD329" s="119"/>
      <c r="GE329" s="119"/>
      <c r="GF329" s="119"/>
      <c r="GG329" s="119"/>
      <c r="GH329" s="119"/>
      <c r="GI329" s="119"/>
      <c r="GJ329" s="119"/>
      <c r="GK329" s="119"/>
      <c r="GL329" s="119"/>
      <c r="GM329" s="119"/>
      <c r="GN329" s="119"/>
      <c r="GO329" s="119"/>
      <c r="GP329" s="119"/>
      <c r="GQ329" s="119"/>
      <c r="GR329" s="119"/>
      <c r="GS329" s="119"/>
      <c r="GT329" s="119"/>
      <c r="GU329" s="119"/>
      <c r="GV329" s="119"/>
      <c r="GW329" s="119"/>
      <c r="GX329" s="119"/>
      <c r="GY329" s="119"/>
      <c r="GZ329" s="119"/>
      <c r="HA329" s="119"/>
      <c r="HB329" s="119"/>
      <c r="HC329" s="119"/>
      <c r="HD329" s="119"/>
      <c r="HE329" s="119"/>
      <c r="HF329" s="119"/>
      <c r="HG329" s="119"/>
      <c r="HH329" s="119"/>
      <c r="HI329" s="119"/>
      <c r="HJ329" s="119"/>
      <c r="HK329" s="119"/>
      <c r="HL329" s="119"/>
      <c r="HM329" s="119"/>
      <c r="HN329" s="119"/>
      <c r="HO329" s="119"/>
      <c r="HP329" s="119"/>
      <c r="HQ329" s="119"/>
      <c r="HR329" s="119"/>
      <c r="HS329" s="119"/>
      <c r="HT329" s="119"/>
      <c r="HU329" s="119"/>
      <c r="HV329" s="119"/>
      <c r="HW329" s="119"/>
      <c r="HX329" s="119"/>
      <c r="HY329" s="119"/>
      <c r="HZ329" s="119"/>
      <c r="IA329" s="119"/>
      <c r="IB329" s="119"/>
      <c r="IC329" s="119"/>
      <c r="ID329" s="119"/>
      <c r="IE329" s="119"/>
      <c r="IF329" s="119"/>
      <c r="IG329" s="119"/>
      <c r="IH329" s="119"/>
      <c r="II329" s="119"/>
      <c r="IJ329" s="119"/>
      <c r="IK329" s="119"/>
      <c r="IL329" s="119"/>
      <c r="IM329" s="119"/>
      <c r="IN329" s="119"/>
      <c r="IO329" s="119"/>
      <c r="IP329" s="119"/>
      <c r="IQ329" s="119"/>
      <c r="IR329" s="119"/>
      <c r="IS329" s="119"/>
    </row>
    <row r="330" spans="1:253" ht="54.75" customHeight="1">
      <c r="A330" s="3" t="s">
        <v>856</v>
      </c>
      <c r="B330" s="4" t="s">
        <v>143</v>
      </c>
      <c r="C330" s="4" t="s">
        <v>144</v>
      </c>
      <c r="D330" s="108" t="s">
        <v>1297</v>
      </c>
      <c r="E330" s="107" t="s">
        <v>1298</v>
      </c>
      <c r="F330" s="108"/>
      <c r="G330" s="108" t="s">
        <v>1299</v>
      </c>
      <c r="H330" s="122"/>
      <c r="I330" s="108"/>
      <c r="J330" s="108"/>
      <c r="K330" s="107" t="s">
        <v>154</v>
      </c>
      <c r="L330" s="110" t="s">
        <v>13</v>
      </c>
      <c r="M330" s="12" t="s">
        <v>920</v>
      </c>
      <c r="N330" s="107" t="s">
        <v>146</v>
      </c>
      <c r="O330" s="110" t="s">
        <v>429</v>
      </c>
      <c r="P330" s="107" t="s">
        <v>146</v>
      </c>
      <c r="Q330" s="107" t="s">
        <v>148</v>
      </c>
      <c r="R330" s="4" t="s">
        <v>166</v>
      </c>
      <c r="S330" s="4" t="s">
        <v>159</v>
      </c>
      <c r="T330" s="110">
        <v>112</v>
      </c>
      <c r="U330" s="107" t="s">
        <v>53</v>
      </c>
      <c r="V330" s="109">
        <v>10</v>
      </c>
      <c r="W330" s="88">
        <v>450</v>
      </c>
      <c r="X330" s="109">
        <f t="shared" si="19"/>
        <v>4500</v>
      </c>
      <c r="Y330" s="109">
        <f>X330*(1+12%)</f>
        <v>5040.000000000001</v>
      </c>
      <c r="Z330" s="107"/>
      <c r="AA330" s="4" t="s">
        <v>944</v>
      </c>
      <c r="AB330" s="108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  <c r="AX330" s="119"/>
      <c r="AY330" s="119"/>
      <c r="AZ330" s="119"/>
      <c r="BA330" s="119"/>
      <c r="BB330" s="119"/>
      <c r="BC330" s="119"/>
      <c r="BD330" s="119"/>
      <c r="BE330" s="119"/>
      <c r="BF330" s="119"/>
      <c r="BG330" s="119"/>
      <c r="BH330" s="119"/>
      <c r="BI330" s="119"/>
      <c r="BJ330" s="119"/>
      <c r="BK330" s="119"/>
      <c r="BL330" s="119"/>
      <c r="BM330" s="119"/>
      <c r="BN330" s="119"/>
      <c r="BO330" s="119"/>
      <c r="BP330" s="119"/>
      <c r="BQ330" s="119"/>
      <c r="BR330" s="119"/>
      <c r="BS330" s="119"/>
      <c r="BT330" s="119"/>
      <c r="BU330" s="119"/>
      <c r="BV330" s="119"/>
      <c r="BW330" s="119"/>
      <c r="BX330" s="119"/>
      <c r="BY330" s="119"/>
      <c r="BZ330" s="119"/>
      <c r="CA330" s="119"/>
      <c r="CB330" s="119"/>
      <c r="CC330" s="119"/>
      <c r="CD330" s="119"/>
      <c r="CE330" s="119"/>
      <c r="CF330" s="119"/>
      <c r="CG330" s="119"/>
      <c r="CH330" s="119"/>
      <c r="CI330" s="119"/>
      <c r="CJ330" s="119"/>
      <c r="CK330" s="119"/>
      <c r="CL330" s="119"/>
      <c r="CM330" s="119"/>
      <c r="CN330" s="119"/>
      <c r="CO330" s="119"/>
      <c r="CP330" s="119"/>
      <c r="CQ330" s="119"/>
      <c r="CR330" s="119"/>
      <c r="CS330" s="119"/>
      <c r="CT330" s="119"/>
      <c r="CU330" s="119"/>
      <c r="CV330" s="119"/>
      <c r="CW330" s="119"/>
      <c r="CX330" s="119"/>
      <c r="CY330" s="119"/>
      <c r="CZ330" s="119"/>
      <c r="DA330" s="119"/>
      <c r="DB330" s="119"/>
      <c r="DC330" s="119"/>
      <c r="DD330" s="119"/>
      <c r="DE330" s="119"/>
      <c r="DF330" s="119"/>
      <c r="DG330" s="119"/>
      <c r="DH330" s="119"/>
      <c r="DI330" s="119"/>
      <c r="DJ330" s="119"/>
      <c r="DK330" s="119"/>
      <c r="DL330" s="119"/>
      <c r="DM330" s="119"/>
      <c r="DN330" s="119"/>
      <c r="DO330" s="119"/>
      <c r="DP330" s="119"/>
      <c r="DQ330" s="119"/>
      <c r="DR330" s="119"/>
      <c r="DS330" s="119"/>
      <c r="DT330" s="119"/>
      <c r="DU330" s="119"/>
      <c r="DV330" s="119"/>
      <c r="DW330" s="119"/>
      <c r="DX330" s="119"/>
      <c r="DY330" s="119"/>
      <c r="DZ330" s="119"/>
      <c r="EA330" s="119"/>
      <c r="EB330" s="119"/>
      <c r="EC330" s="119"/>
      <c r="ED330" s="119"/>
      <c r="EE330" s="119"/>
      <c r="EF330" s="119"/>
      <c r="EG330" s="119"/>
      <c r="EH330" s="119"/>
      <c r="EI330" s="119"/>
      <c r="EJ330" s="119"/>
      <c r="EK330" s="119"/>
      <c r="EL330" s="119"/>
      <c r="EM330" s="119"/>
      <c r="EN330" s="119"/>
      <c r="EO330" s="119"/>
      <c r="EP330" s="119"/>
      <c r="EQ330" s="119"/>
      <c r="ER330" s="119"/>
      <c r="ES330" s="119"/>
      <c r="ET330" s="119"/>
      <c r="EU330" s="119"/>
      <c r="EV330" s="119"/>
      <c r="EW330" s="119"/>
      <c r="EX330" s="119"/>
      <c r="EY330" s="119"/>
      <c r="EZ330" s="119"/>
      <c r="FA330" s="119"/>
      <c r="FB330" s="119"/>
      <c r="FC330" s="119"/>
      <c r="FD330" s="119"/>
      <c r="FE330" s="119"/>
      <c r="FF330" s="119"/>
      <c r="FG330" s="119"/>
      <c r="FH330" s="119"/>
      <c r="FI330" s="119"/>
      <c r="FJ330" s="119"/>
      <c r="FK330" s="119"/>
      <c r="FL330" s="119"/>
      <c r="FM330" s="119"/>
      <c r="FN330" s="119"/>
      <c r="FO330" s="119"/>
      <c r="FP330" s="119"/>
      <c r="FQ330" s="119"/>
      <c r="FR330" s="119"/>
      <c r="FS330" s="119"/>
      <c r="FT330" s="119"/>
      <c r="FU330" s="119"/>
      <c r="FV330" s="119"/>
      <c r="FW330" s="119"/>
      <c r="FX330" s="119"/>
      <c r="FY330" s="119"/>
      <c r="FZ330" s="119"/>
      <c r="GA330" s="119"/>
      <c r="GB330" s="119"/>
      <c r="GC330" s="119"/>
      <c r="GD330" s="119"/>
      <c r="GE330" s="119"/>
      <c r="GF330" s="119"/>
      <c r="GG330" s="119"/>
      <c r="GH330" s="119"/>
      <c r="GI330" s="119"/>
      <c r="GJ330" s="119"/>
      <c r="GK330" s="119"/>
      <c r="GL330" s="119"/>
      <c r="GM330" s="119"/>
      <c r="GN330" s="119"/>
      <c r="GO330" s="119"/>
      <c r="GP330" s="119"/>
      <c r="GQ330" s="119"/>
      <c r="GR330" s="119"/>
      <c r="GS330" s="119"/>
      <c r="GT330" s="119"/>
      <c r="GU330" s="119"/>
      <c r="GV330" s="119"/>
      <c r="GW330" s="119"/>
      <c r="GX330" s="119"/>
      <c r="GY330" s="119"/>
      <c r="GZ330" s="119"/>
      <c r="HA330" s="119"/>
      <c r="HB330" s="119"/>
      <c r="HC330" s="119"/>
      <c r="HD330" s="119"/>
      <c r="HE330" s="119"/>
      <c r="HF330" s="119"/>
      <c r="HG330" s="119"/>
      <c r="HH330" s="119"/>
      <c r="HI330" s="119"/>
      <c r="HJ330" s="119"/>
      <c r="HK330" s="119"/>
      <c r="HL330" s="119"/>
      <c r="HM330" s="119"/>
      <c r="HN330" s="119"/>
      <c r="HO330" s="119"/>
      <c r="HP330" s="119"/>
      <c r="HQ330" s="119"/>
      <c r="HR330" s="119"/>
      <c r="HS330" s="119"/>
      <c r="HT330" s="119"/>
      <c r="HU330" s="119"/>
      <c r="HV330" s="119"/>
      <c r="HW330" s="119"/>
      <c r="HX330" s="119"/>
      <c r="HY330" s="119"/>
      <c r="HZ330" s="119"/>
      <c r="IA330" s="119"/>
      <c r="IB330" s="119"/>
      <c r="IC330" s="119"/>
      <c r="ID330" s="119"/>
      <c r="IE330" s="119"/>
      <c r="IF330" s="119"/>
      <c r="IG330" s="119"/>
      <c r="IH330" s="119"/>
      <c r="II330" s="119"/>
      <c r="IJ330" s="119"/>
      <c r="IK330" s="119"/>
      <c r="IL330" s="119"/>
      <c r="IM330" s="119"/>
      <c r="IN330" s="119"/>
      <c r="IO330" s="119"/>
      <c r="IP330" s="119"/>
      <c r="IQ330" s="119"/>
      <c r="IR330" s="119"/>
      <c r="IS330" s="119"/>
    </row>
    <row r="331" spans="1:253" ht="54.75" customHeight="1">
      <c r="A331" s="3" t="s">
        <v>857</v>
      </c>
      <c r="B331" s="4" t="s">
        <v>143</v>
      </c>
      <c r="C331" s="4" t="s">
        <v>144</v>
      </c>
      <c r="D331" s="108" t="s">
        <v>1300</v>
      </c>
      <c r="E331" s="107" t="s">
        <v>210</v>
      </c>
      <c r="F331" s="163"/>
      <c r="G331" s="108" t="s">
        <v>1301</v>
      </c>
      <c r="H331" s="122"/>
      <c r="I331" s="108" t="s">
        <v>1302</v>
      </c>
      <c r="J331" s="108"/>
      <c r="K331" s="107" t="s">
        <v>154</v>
      </c>
      <c r="L331" s="110" t="s">
        <v>13</v>
      </c>
      <c r="M331" s="12" t="s">
        <v>920</v>
      </c>
      <c r="N331" s="107" t="s">
        <v>146</v>
      </c>
      <c r="O331" s="110" t="s">
        <v>429</v>
      </c>
      <c r="P331" s="107" t="s">
        <v>146</v>
      </c>
      <c r="Q331" s="107" t="s">
        <v>148</v>
      </c>
      <c r="R331" s="4" t="s">
        <v>166</v>
      </c>
      <c r="S331" s="4" t="s">
        <v>159</v>
      </c>
      <c r="T331" s="110">
        <v>166</v>
      </c>
      <c r="U331" s="107" t="s">
        <v>165</v>
      </c>
      <c r="V331" s="109">
        <f>20+10</f>
        <v>30</v>
      </c>
      <c r="W331" s="88">
        <f>X331/V331</f>
        <v>680</v>
      </c>
      <c r="X331" s="109">
        <f>14400+6000</f>
        <v>20400</v>
      </c>
      <c r="Y331" s="109">
        <f t="shared" si="20"/>
        <v>22848.000000000004</v>
      </c>
      <c r="Z331" s="107"/>
      <c r="AA331" s="4" t="s">
        <v>944</v>
      </c>
      <c r="AB331" s="108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  <c r="AX331" s="119"/>
      <c r="AY331" s="119"/>
      <c r="AZ331" s="119"/>
      <c r="BA331" s="119"/>
      <c r="BB331" s="119"/>
      <c r="BC331" s="119"/>
      <c r="BD331" s="119"/>
      <c r="BE331" s="119"/>
      <c r="BF331" s="119"/>
      <c r="BG331" s="119"/>
      <c r="BH331" s="119"/>
      <c r="BI331" s="119"/>
      <c r="BJ331" s="119"/>
      <c r="BK331" s="119"/>
      <c r="BL331" s="119"/>
      <c r="BM331" s="119"/>
      <c r="BN331" s="119"/>
      <c r="BO331" s="119"/>
      <c r="BP331" s="119"/>
      <c r="BQ331" s="119"/>
      <c r="BR331" s="119"/>
      <c r="BS331" s="119"/>
      <c r="BT331" s="119"/>
      <c r="BU331" s="119"/>
      <c r="BV331" s="119"/>
      <c r="BW331" s="119"/>
      <c r="BX331" s="119"/>
      <c r="BY331" s="119"/>
      <c r="BZ331" s="119"/>
      <c r="CA331" s="119"/>
      <c r="CB331" s="119"/>
      <c r="CC331" s="119"/>
      <c r="CD331" s="119"/>
      <c r="CE331" s="119"/>
      <c r="CF331" s="119"/>
      <c r="CG331" s="119"/>
      <c r="CH331" s="119"/>
      <c r="CI331" s="119"/>
      <c r="CJ331" s="119"/>
      <c r="CK331" s="119"/>
      <c r="CL331" s="119"/>
      <c r="CM331" s="119"/>
      <c r="CN331" s="119"/>
      <c r="CO331" s="119"/>
      <c r="CP331" s="119"/>
      <c r="CQ331" s="119"/>
      <c r="CR331" s="119"/>
      <c r="CS331" s="119"/>
      <c r="CT331" s="119"/>
      <c r="CU331" s="119"/>
      <c r="CV331" s="119"/>
      <c r="CW331" s="119"/>
      <c r="CX331" s="119"/>
      <c r="CY331" s="119"/>
      <c r="CZ331" s="119"/>
      <c r="DA331" s="119"/>
      <c r="DB331" s="119"/>
      <c r="DC331" s="119"/>
      <c r="DD331" s="119"/>
      <c r="DE331" s="119"/>
      <c r="DF331" s="119"/>
      <c r="DG331" s="119"/>
      <c r="DH331" s="119"/>
      <c r="DI331" s="119"/>
      <c r="DJ331" s="119"/>
      <c r="DK331" s="119"/>
      <c r="DL331" s="119"/>
      <c r="DM331" s="119"/>
      <c r="DN331" s="119"/>
      <c r="DO331" s="119"/>
      <c r="DP331" s="119"/>
      <c r="DQ331" s="119"/>
      <c r="DR331" s="119"/>
      <c r="DS331" s="119"/>
      <c r="DT331" s="119"/>
      <c r="DU331" s="119"/>
      <c r="DV331" s="119"/>
      <c r="DW331" s="119"/>
      <c r="DX331" s="119"/>
      <c r="DY331" s="119"/>
      <c r="DZ331" s="119"/>
      <c r="EA331" s="119"/>
      <c r="EB331" s="119"/>
      <c r="EC331" s="119"/>
      <c r="ED331" s="119"/>
      <c r="EE331" s="119"/>
      <c r="EF331" s="119"/>
      <c r="EG331" s="119"/>
      <c r="EH331" s="119"/>
      <c r="EI331" s="119"/>
      <c r="EJ331" s="119"/>
      <c r="EK331" s="119"/>
      <c r="EL331" s="119"/>
      <c r="EM331" s="119"/>
      <c r="EN331" s="119"/>
      <c r="EO331" s="119"/>
      <c r="EP331" s="119"/>
      <c r="EQ331" s="119"/>
      <c r="ER331" s="119"/>
      <c r="ES331" s="119"/>
      <c r="ET331" s="119"/>
      <c r="EU331" s="119"/>
      <c r="EV331" s="119"/>
      <c r="EW331" s="119"/>
      <c r="EX331" s="119"/>
      <c r="EY331" s="119"/>
      <c r="EZ331" s="119"/>
      <c r="FA331" s="119"/>
      <c r="FB331" s="119"/>
      <c r="FC331" s="119"/>
      <c r="FD331" s="119"/>
      <c r="FE331" s="119"/>
      <c r="FF331" s="119"/>
      <c r="FG331" s="119"/>
      <c r="FH331" s="119"/>
      <c r="FI331" s="119"/>
      <c r="FJ331" s="119"/>
      <c r="FK331" s="119"/>
      <c r="FL331" s="119"/>
      <c r="FM331" s="119"/>
      <c r="FN331" s="119"/>
      <c r="FO331" s="119"/>
      <c r="FP331" s="119"/>
      <c r="FQ331" s="119"/>
      <c r="FR331" s="119"/>
      <c r="FS331" s="119"/>
      <c r="FT331" s="119"/>
      <c r="FU331" s="119"/>
      <c r="FV331" s="119"/>
      <c r="FW331" s="119"/>
      <c r="FX331" s="119"/>
      <c r="FY331" s="119"/>
      <c r="FZ331" s="119"/>
      <c r="GA331" s="119"/>
      <c r="GB331" s="119"/>
      <c r="GC331" s="119"/>
      <c r="GD331" s="119"/>
      <c r="GE331" s="119"/>
      <c r="GF331" s="119"/>
      <c r="GG331" s="119"/>
      <c r="GH331" s="119"/>
      <c r="GI331" s="119"/>
      <c r="GJ331" s="119"/>
      <c r="GK331" s="119"/>
      <c r="GL331" s="119"/>
      <c r="GM331" s="119"/>
      <c r="GN331" s="119"/>
      <c r="GO331" s="119"/>
      <c r="GP331" s="119"/>
      <c r="GQ331" s="119"/>
      <c r="GR331" s="119"/>
      <c r="GS331" s="119"/>
      <c r="GT331" s="119"/>
      <c r="GU331" s="119"/>
      <c r="GV331" s="119"/>
      <c r="GW331" s="119"/>
      <c r="GX331" s="119"/>
      <c r="GY331" s="119"/>
      <c r="GZ331" s="119"/>
      <c r="HA331" s="119"/>
      <c r="HB331" s="119"/>
      <c r="HC331" s="119"/>
      <c r="HD331" s="119"/>
      <c r="HE331" s="119"/>
      <c r="HF331" s="119"/>
      <c r="HG331" s="119"/>
      <c r="HH331" s="119"/>
      <c r="HI331" s="119"/>
      <c r="HJ331" s="119"/>
      <c r="HK331" s="119"/>
      <c r="HL331" s="119"/>
      <c r="HM331" s="119"/>
      <c r="HN331" s="119"/>
      <c r="HO331" s="119"/>
      <c r="HP331" s="119"/>
      <c r="HQ331" s="119"/>
      <c r="HR331" s="119"/>
      <c r="HS331" s="119"/>
      <c r="HT331" s="119"/>
      <c r="HU331" s="119"/>
      <c r="HV331" s="119"/>
      <c r="HW331" s="119"/>
      <c r="HX331" s="119"/>
      <c r="HY331" s="119"/>
      <c r="HZ331" s="119"/>
      <c r="IA331" s="119"/>
      <c r="IB331" s="119"/>
      <c r="IC331" s="119"/>
      <c r="ID331" s="119"/>
      <c r="IE331" s="119"/>
      <c r="IF331" s="119"/>
      <c r="IG331" s="119"/>
      <c r="IH331" s="119"/>
      <c r="II331" s="119"/>
      <c r="IJ331" s="119"/>
      <c r="IK331" s="119"/>
      <c r="IL331" s="119"/>
      <c r="IM331" s="119"/>
      <c r="IN331" s="119"/>
      <c r="IO331" s="119"/>
      <c r="IP331" s="119"/>
      <c r="IQ331" s="119"/>
      <c r="IR331" s="119"/>
      <c r="IS331" s="119"/>
    </row>
    <row r="332" spans="1:253" ht="53.25" customHeight="1">
      <c r="A332" s="3" t="s">
        <v>858</v>
      </c>
      <c r="B332" s="4" t="s">
        <v>143</v>
      </c>
      <c r="C332" s="4" t="s">
        <v>144</v>
      </c>
      <c r="D332" s="107" t="s">
        <v>1300</v>
      </c>
      <c r="E332" s="107" t="s">
        <v>210</v>
      </c>
      <c r="F332" s="108"/>
      <c r="G332" s="107" t="s">
        <v>1301</v>
      </c>
      <c r="H332" s="122"/>
      <c r="I332" s="108" t="s">
        <v>1303</v>
      </c>
      <c r="J332" s="108"/>
      <c r="K332" s="107" t="s">
        <v>154</v>
      </c>
      <c r="L332" s="110" t="s">
        <v>13</v>
      </c>
      <c r="M332" s="12" t="s">
        <v>920</v>
      </c>
      <c r="N332" s="107" t="s">
        <v>146</v>
      </c>
      <c r="O332" s="110" t="s">
        <v>429</v>
      </c>
      <c r="P332" s="107" t="s">
        <v>146</v>
      </c>
      <c r="Q332" s="107" t="s">
        <v>148</v>
      </c>
      <c r="R332" s="4" t="s">
        <v>166</v>
      </c>
      <c r="S332" s="4" t="s">
        <v>159</v>
      </c>
      <c r="T332" s="110">
        <v>166</v>
      </c>
      <c r="U332" s="107" t="s">
        <v>165</v>
      </c>
      <c r="V332" s="109">
        <f>10+90</f>
        <v>100</v>
      </c>
      <c r="W332" s="88">
        <f>X332/V332</f>
        <v>522</v>
      </c>
      <c r="X332" s="109">
        <f>7200+45000</f>
        <v>52200</v>
      </c>
      <c r="Y332" s="109">
        <f t="shared" si="20"/>
        <v>58464.00000000001</v>
      </c>
      <c r="Z332" s="107"/>
      <c r="AA332" s="4" t="s">
        <v>944</v>
      </c>
      <c r="AB332" s="108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  <c r="AX332" s="119"/>
      <c r="AY332" s="119"/>
      <c r="AZ332" s="119"/>
      <c r="BA332" s="119"/>
      <c r="BB332" s="119"/>
      <c r="BC332" s="119"/>
      <c r="BD332" s="119"/>
      <c r="BE332" s="119"/>
      <c r="BF332" s="119"/>
      <c r="BG332" s="119"/>
      <c r="BH332" s="119"/>
      <c r="BI332" s="119"/>
      <c r="BJ332" s="119"/>
      <c r="BK332" s="119"/>
      <c r="BL332" s="119"/>
      <c r="BM332" s="119"/>
      <c r="BN332" s="119"/>
      <c r="BO332" s="119"/>
      <c r="BP332" s="119"/>
      <c r="BQ332" s="119"/>
      <c r="BR332" s="119"/>
      <c r="BS332" s="119"/>
      <c r="BT332" s="119"/>
      <c r="BU332" s="119"/>
      <c r="BV332" s="119"/>
      <c r="BW332" s="119"/>
      <c r="BX332" s="119"/>
      <c r="BY332" s="119"/>
      <c r="BZ332" s="119"/>
      <c r="CA332" s="119"/>
      <c r="CB332" s="119"/>
      <c r="CC332" s="119"/>
      <c r="CD332" s="119"/>
      <c r="CE332" s="119"/>
      <c r="CF332" s="119"/>
      <c r="CG332" s="119"/>
      <c r="CH332" s="119"/>
      <c r="CI332" s="119"/>
      <c r="CJ332" s="119"/>
      <c r="CK332" s="119"/>
      <c r="CL332" s="119"/>
      <c r="CM332" s="119"/>
      <c r="CN332" s="119"/>
      <c r="CO332" s="119"/>
      <c r="CP332" s="119"/>
      <c r="CQ332" s="119"/>
      <c r="CR332" s="119"/>
      <c r="CS332" s="119"/>
      <c r="CT332" s="119"/>
      <c r="CU332" s="119"/>
      <c r="CV332" s="119"/>
      <c r="CW332" s="119"/>
      <c r="CX332" s="119"/>
      <c r="CY332" s="119"/>
      <c r="CZ332" s="119"/>
      <c r="DA332" s="119"/>
      <c r="DB332" s="119"/>
      <c r="DC332" s="119"/>
      <c r="DD332" s="119"/>
      <c r="DE332" s="119"/>
      <c r="DF332" s="119"/>
      <c r="DG332" s="119"/>
      <c r="DH332" s="119"/>
      <c r="DI332" s="119"/>
      <c r="DJ332" s="119"/>
      <c r="DK332" s="119"/>
      <c r="DL332" s="119"/>
      <c r="DM332" s="119"/>
      <c r="DN332" s="119"/>
      <c r="DO332" s="119"/>
      <c r="DP332" s="119"/>
      <c r="DQ332" s="119"/>
      <c r="DR332" s="119"/>
      <c r="DS332" s="119"/>
      <c r="DT332" s="119"/>
      <c r="DU332" s="119"/>
      <c r="DV332" s="119"/>
      <c r="DW332" s="119"/>
      <c r="DX332" s="119"/>
      <c r="DY332" s="119"/>
      <c r="DZ332" s="119"/>
      <c r="EA332" s="119"/>
      <c r="EB332" s="119"/>
      <c r="EC332" s="119"/>
      <c r="ED332" s="119"/>
      <c r="EE332" s="119"/>
      <c r="EF332" s="119"/>
      <c r="EG332" s="119"/>
      <c r="EH332" s="119"/>
      <c r="EI332" s="119"/>
      <c r="EJ332" s="119"/>
      <c r="EK332" s="119"/>
      <c r="EL332" s="119"/>
      <c r="EM332" s="119"/>
      <c r="EN332" s="119"/>
      <c r="EO332" s="119"/>
      <c r="EP332" s="119"/>
      <c r="EQ332" s="119"/>
      <c r="ER332" s="119"/>
      <c r="ES332" s="119"/>
      <c r="ET332" s="119"/>
      <c r="EU332" s="119"/>
      <c r="EV332" s="119"/>
      <c r="EW332" s="119"/>
      <c r="EX332" s="119"/>
      <c r="EY332" s="119"/>
      <c r="EZ332" s="119"/>
      <c r="FA332" s="119"/>
      <c r="FB332" s="119"/>
      <c r="FC332" s="119"/>
      <c r="FD332" s="119"/>
      <c r="FE332" s="119"/>
      <c r="FF332" s="119"/>
      <c r="FG332" s="119"/>
      <c r="FH332" s="119"/>
      <c r="FI332" s="119"/>
      <c r="FJ332" s="119"/>
      <c r="FK332" s="119"/>
      <c r="FL332" s="119"/>
      <c r="FM332" s="119"/>
      <c r="FN332" s="119"/>
      <c r="FO332" s="119"/>
      <c r="FP332" s="119"/>
      <c r="FQ332" s="119"/>
      <c r="FR332" s="119"/>
      <c r="FS332" s="119"/>
      <c r="FT332" s="119"/>
      <c r="FU332" s="119"/>
      <c r="FV332" s="119"/>
      <c r="FW332" s="119"/>
      <c r="FX332" s="119"/>
      <c r="FY332" s="119"/>
      <c r="FZ332" s="119"/>
      <c r="GA332" s="119"/>
      <c r="GB332" s="119"/>
      <c r="GC332" s="119"/>
      <c r="GD332" s="119"/>
      <c r="GE332" s="119"/>
      <c r="GF332" s="119"/>
      <c r="GG332" s="119"/>
      <c r="GH332" s="119"/>
      <c r="GI332" s="119"/>
      <c r="GJ332" s="119"/>
      <c r="GK332" s="119"/>
      <c r="GL332" s="119"/>
      <c r="GM332" s="119"/>
      <c r="GN332" s="119"/>
      <c r="GO332" s="119"/>
      <c r="GP332" s="119"/>
      <c r="GQ332" s="119"/>
      <c r="GR332" s="119"/>
      <c r="GS332" s="119"/>
      <c r="GT332" s="119"/>
      <c r="GU332" s="119"/>
      <c r="GV332" s="119"/>
      <c r="GW332" s="119"/>
      <c r="GX332" s="119"/>
      <c r="GY332" s="119"/>
      <c r="GZ332" s="119"/>
      <c r="HA332" s="119"/>
      <c r="HB332" s="119"/>
      <c r="HC332" s="119"/>
      <c r="HD332" s="119"/>
      <c r="HE332" s="119"/>
      <c r="HF332" s="119"/>
      <c r="HG332" s="119"/>
      <c r="HH332" s="119"/>
      <c r="HI332" s="119"/>
      <c r="HJ332" s="119"/>
      <c r="HK332" s="119"/>
      <c r="HL332" s="119"/>
      <c r="HM332" s="119"/>
      <c r="HN332" s="119"/>
      <c r="HO332" s="119"/>
      <c r="HP332" s="119"/>
      <c r="HQ332" s="119"/>
      <c r="HR332" s="119"/>
      <c r="HS332" s="119"/>
      <c r="HT332" s="119"/>
      <c r="HU332" s="119"/>
      <c r="HV332" s="119"/>
      <c r="HW332" s="119"/>
      <c r="HX332" s="119"/>
      <c r="HY332" s="119"/>
      <c r="HZ332" s="119"/>
      <c r="IA332" s="119"/>
      <c r="IB332" s="119"/>
      <c r="IC332" s="119"/>
      <c r="ID332" s="119"/>
      <c r="IE332" s="119"/>
      <c r="IF332" s="119"/>
      <c r="IG332" s="119"/>
      <c r="IH332" s="119"/>
      <c r="II332" s="119"/>
      <c r="IJ332" s="119"/>
      <c r="IK332" s="119"/>
      <c r="IL332" s="119"/>
      <c r="IM332" s="119"/>
      <c r="IN332" s="119"/>
      <c r="IO332" s="119"/>
      <c r="IP332" s="119"/>
      <c r="IQ332" s="119"/>
      <c r="IR332" s="119"/>
      <c r="IS332" s="119"/>
    </row>
    <row r="333" spans="1:253" ht="58.5" customHeight="1">
      <c r="A333" s="3" t="s">
        <v>859</v>
      </c>
      <c r="B333" s="4" t="s">
        <v>143</v>
      </c>
      <c r="C333" s="4" t="s">
        <v>144</v>
      </c>
      <c r="D333" s="107" t="s">
        <v>1300</v>
      </c>
      <c r="E333" s="107" t="s">
        <v>210</v>
      </c>
      <c r="F333" s="108"/>
      <c r="G333" s="107" t="s">
        <v>1301</v>
      </c>
      <c r="H333" s="122"/>
      <c r="I333" s="108" t="s">
        <v>1304</v>
      </c>
      <c r="J333" s="108"/>
      <c r="K333" s="107" t="s">
        <v>154</v>
      </c>
      <c r="L333" s="110" t="s">
        <v>13</v>
      </c>
      <c r="M333" s="12" t="s">
        <v>920</v>
      </c>
      <c r="N333" s="107" t="s">
        <v>146</v>
      </c>
      <c r="O333" s="110" t="s">
        <v>429</v>
      </c>
      <c r="P333" s="107" t="s">
        <v>146</v>
      </c>
      <c r="Q333" s="107" t="s">
        <v>148</v>
      </c>
      <c r="R333" s="4" t="s">
        <v>166</v>
      </c>
      <c r="S333" s="4" t="s">
        <v>159</v>
      </c>
      <c r="T333" s="110">
        <v>166</v>
      </c>
      <c r="U333" s="107" t="s">
        <v>165</v>
      </c>
      <c r="V333" s="109">
        <v>50</v>
      </c>
      <c r="W333" s="88">
        <v>720</v>
      </c>
      <c r="X333" s="109">
        <f t="shared" si="19"/>
        <v>36000</v>
      </c>
      <c r="Y333" s="109">
        <f t="shared" si="20"/>
        <v>40320.00000000001</v>
      </c>
      <c r="Z333" s="107"/>
      <c r="AA333" s="4" t="s">
        <v>944</v>
      </c>
      <c r="AB333" s="108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19"/>
      <c r="AZ333" s="119"/>
      <c r="BA333" s="119"/>
      <c r="BB333" s="119"/>
      <c r="BC333" s="119"/>
      <c r="BD333" s="119"/>
      <c r="BE333" s="119"/>
      <c r="BF333" s="119"/>
      <c r="BG333" s="119"/>
      <c r="BH333" s="119"/>
      <c r="BI333" s="119"/>
      <c r="BJ333" s="119"/>
      <c r="BK333" s="119"/>
      <c r="BL333" s="119"/>
      <c r="BM333" s="119"/>
      <c r="BN333" s="119"/>
      <c r="BO333" s="119"/>
      <c r="BP333" s="119"/>
      <c r="BQ333" s="119"/>
      <c r="BR333" s="119"/>
      <c r="BS333" s="119"/>
      <c r="BT333" s="119"/>
      <c r="BU333" s="119"/>
      <c r="BV333" s="119"/>
      <c r="BW333" s="119"/>
      <c r="BX333" s="119"/>
      <c r="BY333" s="119"/>
      <c r="BZ333" s="119"/>
      <c r="CA333" s="119"/>
      <c r="CB333" s="119"/>
      <c r="CC333" s="119"/>
      <c r="CD333" s="119"/>
      <c r="CE333" s="119"/>
      <c r="CF333" s="119"/>
      <c r="CG333" s="119"/>
      <c r="CH333" s="119"/>
      <c r="CI333" s="119"/>
      <c r="CJ333" s="119"/>
      <c r="CK333" s="119"/>
      <c r="CL333" s="119"/>
      <c r="CM333" s="119"/>
      <c r="CN333" s="119"/>
      <c r="CO333" s="119"/>
      <c r="CP333" s="119"/>
      <c r="CQ333" s="119"/>
      <c r="CR333" s="119"/>
      <c r="CS333" s="119"/>
      <c r="CT333" s="119"/>
      <c r="CU333" s="119"/>
      <c r="CV333" s="119"/>
      <c r="CW333" s="119"/>
      <c r="CX333" s="119"/>
      <c r="CY333" s="119"/>
      <c r="CZ333" s="119"/>
      <c r="DA333" s="119"/>
      <c r="DB333" s="119"/>
      <c r="DC333" s="119"/>
      <c r="DD333" s="119"/>
      <c r="DE333" s="119"/>
      <c r="DF333" s="119"/>
      <c r="DG333" s="119"/>
      <c r="DH333" s="119"/>
      <c r="DI333" s="119"/>
      <c r="DJ333" s="119"/>
      <c r="DK333" s="119"/>
      <c r="DL333" s="119"/>
      <c r="DM333" s="119"/>
      <c r="DN333" s="119"/>
      <c r="DO333" s="119"/>
      <c r="DP333" s="119"/>
      <c r="DQ333" s="119"/>
      <c r="DR333" s="119"/>
      <c r="DS333" s="119"/>
      <c r="DT333" s="119"/>
      <c r="DU333" s="119"/>
      <c r="DV333" s="119"/>
      <c r="DW333" s="119"/>
      <c r="DX333" s="119"/>
      <c r="DY333" s="119"/>
      <c r="DZ333" s="119"/>
      <c r="EA333" s="119"/>
      <c r="EB333" s="119"/>
      <c r="EC333" s="119"/>
      <c r="ED333" s="119"/>
      <c r="EE333" s="119"/>
      <c r="EF333" s="119"/>
      <c r="EG333" s="119"/>
      <c r="EH333" s="119"/>
      <c r="EI333" s="119"/>
      <c r="EJ333" s="119"/>
      <c r="EK333" s="119"/>
      <c r="EL333" s="119"/>
      <c r="EM333" s="119"/>
      <c r="EN333" s="119"/>
      <c r="EO333" s="119"/>
      <c r="EP333" s="119"/>
      <c r="EQ333" s="119"/>
      <c r="ER333" s="119"/>
      <c r="ES333" s="119"/>
      <c r="ET333" s="119"/>
      <c r="EU333" s="119"/>
      <c r="EV333" s="119"/>
      <c r="EW333" s="119"/>
      <c r="EX333" s="119"/>
      <c r="EY333" s="119"/>
      <c r="EZ333" s="119"/>
      <c r="FA333" s="119"/>
      <c r="FB333" s="119"/>
      <c r="FC333" s="119"/>
      <c r="FD333" s="119"/>
      <c r="FE333" s="119"/>
      <c r="FF333" s="119"/>
      <c r="FG333" s="119"/>
      <c r="FH333" s="119"/>
      <c r="FI333" s="119"/>
      <c r="FJ333" s="119"/>
      <c r="FK333" s="119"/>
      <c r="FL333" s="119"/>
      <c r="FM333" s="119"/>
      <c r="FN333" s="119"/>
      <c r="FO333" s="119"/>
      <c r="FP333" s="119"/>
      <c r="FQ333" s="119"/>
      <c r="FR333" s="119"/>
      <c r="FS333" s="119"/>
      <c r="FT333" s="119"/>
      <c r="FU333" s="119"/>
      <c r="FV333" s="119"/>
      <c r="FW333" s="119"/>
      <c r="FX333" s="119"/>
      <c r="FY333" s="119"/>
      <c r="FZ333" s="119"/>
      <c r="GA333" s="119"/>
      <c r="GB333" s="119"/>
      <c r="GC333" s="119"/>
      <c r="GD333" s="119"/>
      <c r="GE333" s="119"/>
      <c r="GF333" s="119"/>
      <c r="GG333" s="119"/>
      <c r="GH333" s="119"/>
      <c r="GI333" s="119"/>
      <c r="GJ333" s="119"/>
      <c r="GK333" s="119"/>
      <c r="GL333" s="119"/>
      <c r="GM333" s="119"/>
      <c r="GN333" s="119"/>
      <c r="GO333" s="119"/>
      <c r="GP333" s="119"/>
      <c r="GQ333" s="119"/>
      <c r="GR333" s="119"/>
      <c r="GS333" s="119"/>
      <c r="GT333" s="119"/>
      <c r="GU333" s="119"/>
      <c r="GV333" s="119"/>
      <c r="GW333" s="119"/>
      <c r="GX333" s="119"/>
      <c r="GY333" s="119"/>
      <c r="GZ333" s="119"/>
      <c r="HA333" s="119"/>
      <c r="HB333" s="119"/>
      <c r="HC333" s="119"/>
      <c r="HD333" s="119"/>
      <c r="HE333" s="119"/>
      <c r="HF333" s="119"/>
      <c r="HG333" s="119"/>
      <c r="HH333" s="119"/>
      <c r="HI333" s="119"/>
      <c r="HJ333" s="119"/>
      <c r="HK333" s="119"/>
      <c r="HL333" s="119"/>
      <c r="HM333" s="119"/>
      <c r="HN333" s="119"/>
      <c r="HO333" s="119"/>
      <c r="HP333" s="119"/>
      <c r="HQ333" s="119"/>
      <c r="HR333" s="119"/>
      <c r="HS333" s="119"/>
      <c r="HT333" s="119"/>
      <c r="HU333" s="119"/>
      <c r="HV333" s="119"/>
      <c r="HW333" s="119"/>
      <c r="HX333" s="119"/>
      <c r="HY333" s="119"/>
      <c r="HZ333" s="119"/>
      <c r="IA333" s="119"/>
      <c r="IB333" s="119"/>
      <c r="IC333" s="119"/>
      <c r="ID333" s="119"/>
      <c r="IE333" s="119"/>
      <c r="IF333" s="119"/>
      <c r="IG333" s="119"/>
      <c r="IH333" s="119"/>
      <c r="II333" s="119"/>
      <c r="IJ333" s="119"/>
      <c r="IK333" s="119"/>
      <c r="IL333" s="119"/>
      <c r="IM333" s="119"/>
      <c r="IN333" s="119"/>
      <c r="IO333" s="119"/>
      <c r="IP333" s="119"/>
      <c r="IQ333" s="119"/>
      <c r="IR333" s="119"/>
      <c r="IS333" s="119"/>
    </row>
    <row r="334" spans="1:253" ht="45.75" customHeight="1">
      <c r="A334" s="3" t="s">
        <v>860</v>
      </c>
      <c r="B334" s="4" t="s">
        <v>143</v>
      </c>
      <c r="C334" s="4" t="s">
        <v>144</v>
      </c>
      <c r="D334" s="107" t="s">
        <v>1300</v>
      </c>
      <c r="E334" s="107" t="s">
        <v>210</v>
      </c>
      <c r="F334" s="108"/>
      <c r="G334" s="107" t="s">
        <v>1301</v>
      </c>
      <c r="H334" s="122"/>
      <c r="I334" s="108" t="s">
        <v>1305</v>
      </c>
      <c r="J334" s="108"/>
      <c r="K334" s="107" t="s">
        <v>154</v>
      </c>
      <c r="L334" s="110" t="s">
        <v>13</v>
      </c>
      <c r="M334" s="12" t="s">
        <v>920</v>
      </c>
      <c r="N334" s="107" t="s">
        <v>146</v>
      </c>
      <c r="O334" s="110" t="s">
        <v>429</v>
      </c>
      <c r="P334" s="107" t="s">
        <v>146</v>
      </c>
      <c r="Q334" s="107" t="s">
        <v>148</v>
      </c>
      <c r="R334" s="4" t="s">
        <v>166</v>
      </c>
      <c r="S334" s="4" t="s">
        <v>159</v>
      </c>
      <c r="T334" s="110">
        <v>166</v>
      </c>
      <c r="U334" s="107" t="s">
        <v>165</v>
      </c>
      <c r="V334" s="109">
        <v>5</v>
      </c>
      <c r="W334" s="88">
        <v>720</v>
      </c>
      <c r="X334" s="109">
        <f t="shared" si="19"/>
        <v>3600</v>
      </c>
      <c r="Y334" s="109">
        <f t="shared" si="20"/>
        <v>4032.0000000000005</v>
      </c>
      <c r="Z334" s="107"/>
      <c r="AA334" s="4" t="s">
        <v>944</v>
      </c>
      <c r="AB334" s="108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  <c r="AX334" s="119"/>
      <c r="AY334" s="119"/>
      <c r="AZ334" s="119"/>
      <c r="BA334" s="119"/>
      <c r="BB334" s="119"/>
      <c r="BC334" s="119"/>
      <c r="BD334" s="119"/>
      <c r="BE334" s="119"/>
      <c r="BF334" s="119"/>
      <c r="BG334" s="119"/>
      <c r="BH334" s="119"/>
      <c r="BI334" s="119"/>
      <c r="BJ334" s="119"/>
      <c r="BK334" s="119"/>
      <c r="BL334" s="119"/>
      <c r="BM334" s="119"/>
      <c r="BN334" s="119"/>
      <c r="BO334" s="119"/>
      <c r="BP334" s="119"/>
      <c r="BQ334" s="119"/>
      <c r="BR334" s="119"/>
      <c r="BS334" s="119"/>
      <c r="BT334" s="119"/>
      <c r="BU334" s="119"/>
      <c r="BV334" s="119"/>
      <c r="BW334" s="119"/>
      <c r="BX334" s="119"/>
      <c r="BY334" s="119"/>
      <c r="BZ334" s="119"/>
      <c r="CA334" s="119"/>
      <c r="CB334" s="119"/>
      <c r="CC334" s="119"/>
      <c r="CD334" s="119"/>
      <c r="CE334" s="119"/>
      <c r="CF334" s="119"/>
      <c r="CG334" s="119"/>
      <c r="CH334" s="119"/>
      <c r="CI334" s="119"/>
      <c r="CJ334" s="119"/>
      <c r="CK334" s="119"/>
      <c r="CL334" s="119"/>
      <c r="CM334" s="119"/>
      <c r="CN334" s="119"/>
      <c r="CO334" s="119"/>
      <c r="CP334" s="119"/>
      <c r="CQ334" s="119"/>
      <c r="CR334" s="119"/>
      <c r="CS334" s="119"/>
      <c r="CT334" s="119"/>
      <c r="CU334" s="119"/>
      <c r="CV334" s="119"/>
      <c r="CW334" s="119"/>
      <c r="CX334" s="119"/>
      <c r="CY334" s="119"/>
      <c r="CZ334" s="119"/>
      <c r="DA334" s="119"/>
      <c r="DB334" s="119"/>
      <c r="DC334" s="119"/>
      <c r="DD334" s="119"/>
      <c r="DE334" s="119"/>
      <c r="DF334" s="119"/>
      <c r="DG334" s="119"/>
      <c r="DH334" s="119"/>
      <c r="DI334" s="119"/>
      <c r="DJ334" s="119"/>
      <c r="DK334" s="119"/>
      <c r="DL334" s="119"/>
      <c r="DM334" s="119"/>
      <c r="DN334" s="119"/>
      <c r="DO334" s="119"/>
      <c r="DP334" s="119"/>
      <c r="DQ334" s="119"/>
      <c r="DR334" s="119"/>
      <c r="DS334" s="119"/>
      <c r="DT334" s="119"/>
      <c r="DU334" s="119"/>
      <c r="DV334" s="119"/>
      <c r="DW334" s="119"/>
      <c r="DX334" s="119"/>
      <c r="DY334" s="119"/>
      <c r="DZ334" s="119"/>
      <c r="EA334" s="119"/>
      <c r="EB334" s="119"/>
      <c r="EC334" s="119"/>
      <c r="ED334" s="119"/>
      <c r="EE334" s="119"/>
      <c r="EF334" s="119"/>
      <c r="EG334" s="119"/>
      <c r="EH334" s="119"/>
      <c r="EI334" s="119"/>
      <c r="EJ334" s="119"/>
      <c r="EK334" s="119"/>
      <c r="EL334" s="119"/>
      <c r="EM334" s="119"/>
      <c r="EN334" s="119"/>
      <c r="EO334" s="119"/>
      <c r="EP334" s="119"/>
      <c r="EQ334" s="119"/>
      <c r="ER334" s="119"/>
      <c r="ES334" s="119"/>
      <c r="ET334" s="119"/>
      <c r="EU334" s="119"/>
      <c r="EV334" s="119"/>
      <c r="EW334" s="119"/>
      <c r="EX334" s="119"/>
      <c r="EY334" s="119"/>
      <c r="EZ334" s="119"/>
      <c r="FA334" s="119"/>
      <c r="FB334" s="119"/>
      <c r="FC334" s="119"/>
      <c r="FD334" s="119"/>
      <c r="FE334" s="119"/>
      <c r="FF334" s="119"/>
      <c r="FG334" s="119"/>
      <c r="FH334" s="119"/>
      <c r="FI334" s="119"/>
      <c r="FJ334" s="119"/>
      <c r="FK334" s="119"/>
      <c r="FL334" s="119"/>
      <c r="FM334" s="119"/>
      <c r="FN334" s="119"/>
      <c r="FO334" s="119"/>
      <c r="FP334" s="119"/>
      <c r="FQ334" s="119"/>
      <c r="FR334" s="119"/>
      <c r="FS334" s="119"/>
      <c r="FT334" s="119"/>
      <c r="FU334" s="119"/>
      <c r="FV334" s="119"/>
      <c r="FW334" s="119"/>
      <c r="FX334" s="119"/>
      <c r="FY334" s="119"/>
      <c r="FZ334" s="119"/>
      <c r="GA334" s="119"/>
      <c r="GB334" s="119"/>
      <c r="GC334" s="119"/>
      <c r="GD334" s="119"/>
      <c r="GE334" s="119"/>
      <c r="GF334" s="119"/>
      <c r="GG334" s="119"/>
      <c r="GH334" s="119"/>
      <c r="GI334" s="119"/>
      <c r="GJ334" s="119"/>
      <c r="GK334" s="119"/>
      <c r="GL334" s="119"/>
      <c r="GM334" s="119"/>
      <c r="GN334" s="119"/>
      <c r="GO334" s="119"/>
      <c r="GP334" s="119"/>
      <c r="GQ334" s="119"/>
      <c r="GR334" s="119"/>
      <c r="GS334" s="119"/>
      <c r="GT334" s="119"/>
      <c r="GU334" s="119"/>
      <c r="GV334" s="119"/>
      <c r="GW334" s="119"/>
      <c r="GX334" s="119"/>
      <c r="GY334" s="119"/>
      <c r="GZ334" s="119"/>
      <c r="HA334" s="119"/>
      <c r="HB334" s="119"/>
      <c r="HC334" s="119"/>
      <c r="HD334" s="119"/>
      <c r="HE334" s="119"/>
      <c r="HF334" s="119"/>
      <c r="HG334" s="119"/>
      <c r="HH334" s="119"/>
      <c r="HI334" s="119"/>
      <c r="HJ334" s="119"/>
      <c r="HK334" s="119"/>
      <c r="HL334" s="119"/>
      <c r="HM334" s="119"/>
      <c r="HN334" s="119"/>
      <c r="HO334" s="119"/>
      <c r="HP334" s="119"/>
      <c r="HQ334" s="119"/>
      <c r="HR334" s="119"/>
      <c r="HS334" s="119"/>
      <c r="HT334" s="119"/>
      <c r="HU334" s="119"/>
      <c r="HV334" s="119"/>
      <c r="HW334" s="119"/>
      <c r="HX334" s="119"/>
      <c r="HY334" s="119"/>
      <c r="HZ334" s="119"/>
      <c r="IA334" s="119"/>
      <c r="IB334" s="119"/>
      <c r="IC334" s="119"/>
      <c r="ID334" s="119"/>
      <c r="IE334" s="119"/>
      <c r="IF334" s="119"/>
      <c r="IG334" s="119"/>
      <c r="IH334" s="119"/>
      <c r="II334" s="119"/>
      <c r="IJ334" s="119"/>
      <c r="IK334" s="119"/>
      <c r="IL334" s="119"/>
      <c r="IM334" s="119"/>
      <c r="IN334" s="119"/>
      <c r="IO334" s="119"/>
      <c r="IP334" s="119"/>
      <c r="IQ334" s="119"/>
      <c r="IR334" s="119"/>
      <c r="IS334" s="119"/>
    </row>
    <row r="335" spans="1:253" ht="47.25" customHeight="1">
      <c r="A335" s="3" t="s">
        <v>861</v>
      </c>
      <c r="B335" s="4" t="s">
        <v>143</v>
      </c>
      <c r="C335" s="4" t="s">
        <v>144</v>
      </c>
      <c r="D335" s="107" t="s">
        <v>1300</v>
      </c>
      <c r="E335" s="107" t="s">
        <v>210</v>
      </c>
      <c r="F335" s="108"/>
      <c r="G335" s="107" t="s">
        <v>1301</v>
      </c>
      <c r="H335" s="122"/>
      <c r="I335" s="108" t="s">
        <v>1306</v>
      </c>
      <c r="J335" s="108"/>
      <c r="K335" s="107" t="s">
        <v>154</v>
      </c>
      <c r="L335" s="110" t="s">
        <v>13</v>
      </c>
      <c r="M335" s="12" t="s">
        <v>920</v>
      </c>
      <c r="N335" s="107" t="s">
        <v>146</v>
      </c>
      <c r="O335" s="110" t="s">
        <v>429</v>
      </c>
      <c r="P335" s="107" t="s">
        <v>146</v>
      </c>
      <c r="Q335" s="107" t="s">
        <v>148</v>
      </c>
      <c r="R335" s="4" t="s">
        <v>166</v>
      </c>
      <c r="S335" s="4" t="s">
        <v>159</v>
      </c>
      <c r="T335" s="110">
        <v>166</v>
      </c>
      <c r="U335" s="107" t="s">
        <v>165</v>
      </c>
      <c r="V335" s="109">
        <v>5</v>
      </c>
      <c r="W335" s="88">
        <v>720</v>
      </c>
      <c r="X335" s="109">
        <f t="shared" si="19"/>
        <v>3600</v>
      </c>
      <c r="Y335" s="109">
        <f t="shared" si="20"/>
        <v>4032.0000000000005</v>
      </c>
      <c r="Z335" s="107"/>
      <c r="AA335" s="4" t="s">
        <v>944</v>
      </c>
      <c r="AB335" s="108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  <c r="AX335" s="119"/>
      <c r="AY335" s="119"/>
      <c r="AZ335" s="119"/>
      <c r="BA335" s="119"/>
      <c r="BB335" s="119"/>
      <c r="BC335" s="119"/>
      <c r="BD335" s="119"/>
      <c r="BE335" s="119"/>
      <c r="BF335" s="119"/>
      <c r="BG335" s="119"/>
      <c r="BH335" s="119"/>
      <c r="BI335" s="119"/>
      <c r="BJ335" s="119"/>
      <c r="BK335" s="119"/>
      <c r="BL335" s="119"/>
      <c r="BM335" s="119"/>
      <c r="BN335" s="119"/>
      <c r="BO335" s="119"/>
      <c r="BP335" s="119"/>
      <c r="BQ335" s="119"/>
      <c r="BR335" s="119"/>
      <c r="BS335" s="119"/>
      <c r="BT335" s="119"/>
      <c r="BU335" s="119"/>
      <c r="BV335" s="119"/>
      <c r="BW335" s="119"/>
      <c r="BX335" s="119"/>
      <c r="BY335" s="119"/>
      <c r="BZ335" s="119"/>
      <c r="CA335" s="119"/>
      <c r="CB335" s="119"/>
      <c r="CC335" s="119"/>
      <c r="CD335" s="119"/>
      <c r="CE335" s="119"/>
      <c r="CF335" s="119"/>
      <c r="CG335" s="119"/>
      <c r="CH335" s="119"/>
      <c r="CI335" s="119"/>
      <c r="CJ335" s="119"/>
      <c r="CK335" s="119"/>
      <c r="CL335" s="119"/>
      <c r="CM335" s="119"/>
      <c r="CN335" s="119"/>
      <c r="CO335" s="119"/>
      <c r="CP335" s="119"/>
      <c r="CQ335" s="119"/>
      <c r="CR335" s="119"/>
      <c r="CS335" s="119"/>
      <c r="CT335" s="119"/>
      <c r="CU335" s="119"/>
      <c r="CV335" s="119"/>
      <c r="CW335" s="119"/>
      <c r="CX335" s="119"/>
      <c r="CY335" s="119"/>
      <c r="CZ335" s="119"/>
      <c r="DA335" s="119"/>
      <c r="DB335" s="119"/>
      <c r="DC335" s="119"/>
      <c r="DD335" s="119"/>
      <c r="DE335" s="119"/>
      <c r="DF335" s="119"/>
      <c r="DG335" s="119"/>
      <c r="DH335" s="119"/>
      <c r="DI335" s="119"/>
      <c r="DJ335" s="119"/>
      <c r="DK335" s="119"/>
      <c r="DL335" s="119"/>
      <c r="DM335" s="119"/>
      <c r="DN335" s="119"/>
      <c r="DO335" s="119"/>
      <c r="DP335" s="119"/>
      <c r="DQ335" s="119"/>
      <c r="DR335" s="119"/>
      <c r="DS335" s="119"/>
      <c r="DT335" s="119"/>
      <c r="DU335" s="119"/>
      <c r="DV335" s="119"/>
      <c r="DW335" s="119"/>
      <c r="DX335" s="119"/>
      <c r="DY335" s="119"/>
      <c r="DZ335" s="119"/>
      <c r="EA335" s="119"/>
      <c r="EB335" s="119"/>
      <c r="EC335" s="119"/>
      <c r="ED335" s="119"/>
      <c r="EE335" s="119"/>
      <c r="EF335" s="119"/>
      <c r="EG335" s="119"/>
      <c r="EH335" s="119"/>
      <c r="EI335" s="119"/>
      <c r="EJ335" s="119"/>
      <c r="EK335" s="119"/>
      <c r="EL335" s="119"/>
      <c r="EM335" s="119"/>
      <c r="EN335" s="119"/>
      <c r="EO335" s="119"/>
      <c r="EP335" s="119"/>
      <c r="EQ335" s="119"/>
      <c r="ER335" s="119"/>
      <c r="ES335" s="119"/>
      <c r="ET335" s="119"/>
      <c r="EU335" s="119"/>
      <c r="EV335" s="119"/>
      <c r="EW335" s="119"/>
      <c r="EX335" s="119"/>
      <c r="EY335" s="119"/>
      <c r="EZ335" s="119"/>
      <c r="FA335" s="119"/>
      <c r="FB335" s="119"/>
      <c r="FC335" s="119"/>
      <c r="FD335" s="119"/>
      <c r="FE335" s="119"/>
      <c r="FF335" s="119"/>
      <c r="FG335" s="119"/>
      <c r="FH335" s="119"/>
      <c r="FI335" s="119"/>
      <c r="FJ335" s="119"/>
      <c r="FK335" s="119"/>
      <c r="FL335" s="119"/>
      <c r="FM335" s="119"/>
      <c r="FN335" s="119"/>
      <c r="FO335" s="119"/>
      <c r="FP335" s="119"/>
      <c r="FQ335" s="119"/>
      <c r="FR335" s="119"/>
      <c r="FS335" s="119"/>
      <c r="FT335" s="119"/>
      <c r="FU335" s="119"/>
      <c r="FV335" s="119"/>
      <c r="FW335" s="119"/>
      <c r="FX335" s="119"/>
      <c r="FY335" s="119"/>
      <c r="FZ335" s="119"/>
      <c r="GA335" s="119"/>
      <c r="GB335" s="119"/>
      <c r="GC335" s="119"/>
      <c r="GD335" s="119"/>
      <c r="GE335" s="119"/>
      <c r="GF335" s="119"/>
      <c r="GG335" s="119"/>
      <c r="GH335" s="119"/>
      <c r="GI335" s="119"/>
      <c r="GJ335" s="119"/>
      <c r="GK335" s="119"/>
      <c r="GL335" s="119"/>
      <c r="GM335" s="119"/>
      <c r="GN335" s="119"/>
      <c r="GO335" s="119"/>
      <c r="GP335" s="119"/>
      <c r="GQ335" s="119"/>
      <c r="GR335" s="119"/>
      <c r="GS335" s="119"/>
      <c r="GT335" s="119"/>
      <c r="GU335" s="119"/>
      <c r="GV335" s="119"/>
      <c r="GW335" s="119"/>
      <c r="GX335" s="119"/>
      <c r="GY335" s="119"/>
      <c r="GZ335" s="119"/>
      <c r="HA335" s="119"/>
      <c r="HB335" s="119"/>
      <c r="HC335" s="119"/>
      <c r="HD335" s="119"/>
      <c r="HE335" s="119"/>
      <c r="HF335" s="119"/>
      <c r="HG335" s="119"/>
      <c r="HH335" s="119"/>
      <c r="HI335" s="119"/>
      <c r="HJ335" s="119"/>
      <c r="HK335" s="119"/>
      <c r="HL335" s="119"/>
      <c r="HM335" s="119"/>
      <c r="HN335" s="119"/>
      <c r="HO335" s="119"/>
      <c r="HP335" s="119"/>
      <c r="HQ335" s="119"/>
      <c r="HR335" s="119"/>
      <c r="HS335" s="119"/>
      <c r="HT335" s="119"/>
      <c r="HU335" s="119"/>
      <c r="HV335" s="119"/>
      <c r="HW335" s="119"/>
      <c r="HX335" s="119"/>
      <c r="HY335" s="119"/>
      <c r="HZ335" s="119"/>
      <c r="IA335" s="119"/>
      <c r="IB335" s="119"/>
      <c r="IC335" s="119"/>
      <c r="ID335" s="119"/>
      <c r="IE335" s="119"/>
      <c r="IF335" s="119"/>
      <c r="IG335" s="119"/>
      <c r="IH335" s="119"/>
      <c r="II335" s="119"/>
      <c r="IJ335" s="119"/>
      <c r="IK335" s="119"/>
      <c r="IL335" s="119"/>
      <c r="IM335" s="119"/>
      <c r="IN335" s="119"/>
      <c r="IO335" s="119"/>
      <c r="IP335" s="119"/>
      <c r="IQ335" s="119"/>
      <c r="IR335" s="119"/>
      <c r="IS335" s="119"/>
    </row>
    <row r="336" spans="1:253" ht="54.75" customHeight="1">
      <c r="A336" s="3" t="s">
        <v>862</v>
      </c>
      <c r="B336" s="4" t="s">
        <v>143</v>
      </c>
      <c r="C336" s="4" t="s">
        <v>144</v>
      </c>
      <c r="D336" s="107" t="s">
        <v>1300</v>
      </c>
      <c r="E336" s="107" t="s">
        <v>210</v>
      </c>
      <c r="F336" s="108"/>
      <c r="G336" s="107" t="s">
        <v>1301</v>
      </c>
      <c r="H336" s="122"/>
      <c r="I336" s="108" t="s">
        <v>1307</v>
      </c>
      <c r="J336" s="108"/>
      <c r="K336" s="107" t="s">
        <v>154</v>
      </c>
      <c r="L336" s="110" t="s">
        <v>13</v>
      </c>
      <c r="M336" s="12" t="s">
        <v>920</v>
      </c>
      <c r="N336" s="107" t="s">
        <v>146</v>
      </c>
      <c r="O336" s="110" t="s">
        <v>429</v>
      </c>
      <c r="P336" s="107" t="s">
        <v>146</v>
      </c>
      <c r="Q336" s="107" t="s">
        <v>148</v>
      </c>
      <c r="R336" s="4" t="s">
        <v>166</v>
      </c>
      <c r="S336" s="4" t="s">
        <v>159</v>
      </c>
      <c r="T336" s="110">
        <v>166</v>
      </c>
      <c r="U336" s="107" t="s">
        <v>165</v>
      </c>
      <c r="V336" s="109">
        <f>5+20</f>
        <v>25</v>
      </c>
      <c r="W336" s="88">
        <f>X336/V336</f>
        <v>624</v>
      </c>
      <c r="X336" s="109">
        <f>3600+12000</f>
        <v>15600</v>
      </c>
      <c r="Y336" s="109">
        <f t="shared" si="20"/>
        <v>17472</v>
      </c>
      <c r="Z336" s="107"/>
      <c r="AA336" s="4" t="s">
        <v>944</v>
      </c>
      <c r="AB336" s="108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19"/>
      <c r="AZ336" s="119"/>
      <c r="BA336" s="119"/>
      <c r="BB336" s="119"/>
      <c r="BC336" s="119"/>
      <c r="BD336" s="119"/>
      <c r="BE336" s="119"/>
      <c r="BF336" s="119"/>
      <c r="BG336" s="119"/>
      <c r="BH336" s="119"/>
      <c r="BI336" s="119"/>
      <c r="BJ336" s="119"/>
      <c r="BK336" s="119"/>
      <c r="BL336" s="119"/>
      <c r="BM336" s="119"/>
      <c r="BN336" s="119"/>
      <c r="BO336" s="119"/>
      <c r="BP336" s="119"/>
      <c r="BQ336" s="119"/>
      <c r="BR336" s="119"/>
      <c r="BS336" s="119"/>
      <c r="BT336" s="119"/>
      <c r="BU336" s="119"/>
      <c r="BV336" s="119"/>
      <c r="BW336" s="119"/>
      <c r="BX336" s="119"/>
      <c r="BY336" s="119"/>
      <c r="BZ336" s="119"/>
      <c r="CA336" s="119"/>
      <c r="CB336" s="119"/>
      <c r="CC336" s="119"/>
      <c r="CD336" s="119"/>
      <c r="CE336" s="119"/>
      <c r="CF336" s="119"/>
      <c r="CG336" s="119"/>
      <c r="CH336" s="119"/>
      <c r="CI336" s="119"/>
      <c r="CJ336" s="119"/>
      <c r="CK336" s="119"/>
      <c r="CL336" s="119"/>
      <c r="CM336" s="119"/>
      <c r="CN336" s="119"/>
      <c r="CO336" s="119"/>
      <c r="CP336" s="119"/>
      <c r="CQ336" s="119"/>
      <c r="CR336" s="119"/>
      <c r="CS336" s="119"/>
      <c r="CT336" s="119"/>
      <c r="CU336" s="119"/>
      <c r="CV336" s="119"/>
      <c r="CW336" s="119"/>
      <c r="CX336" s="119"/>
      <c r="CY336" s="119"/>
      <c r="CZ336" s="119"/>
      <c r="DA336" s="119"/>
      <c r="DB336" s="119"/>
      <c r="DC336" s="119"/>
      <c r="DD336" s="119"/>
      <c r="DE336" s="119"/>
      <c r="DF336" s="119"/>
      <c r="DG336" s="119"/>
      <c r="DH336" s="119"/>
      <c r="DI336" s="119"/>
      <c r="DJ336" s="119"/>
      <c r="DK336" s="119"/>
      <c r="DL336" s="119"/>
      <c r="DM336" s="119"/>
      <c r="DN336" s="119"/>
      <c r="DO336" s="119"/>
      <c r="DP336" s="119"/>
      <c r="DQ336" s="119"/>
      <c r="DR336" s="119"/>
      <c r="DS336" s="119"/>
      <c r="DT336" s="119"/>
      <c r="DU336" s="119"/>
      <c r="DV336" s="119"/>
      <c r="DW336" s="119"/>
      <c r="DX336" s="119"/>
      <c r="DY336" s="119"/>
      <c r="DZ336" s="119"/>
      <c r="EA336" s="119"/>
      <c r="EB336" s="119"/>
      <c r="EC336" s="119"/>
      <c r="ED336" s="119"/>
      <c r="EE336" s="119"/>
      <c r="EF336" s="119"/>
      <c r="EG336" s="119"/>
      <c r="EH336" s="119"/>
      <c r="EI336" s="119"/>
      <c r="EJ336" s="119"/>
      <c r="EK336" s="119"/>
      <c r="EL336" s="119"/>
      <c r="EM336" s="119"/>
      <c r="EN336" s="119"/>
      <c r="EO336" s="119"/>
      <c r="EP336" s="119"/>
      <c r="EQ336" s="119"/>
      <c r="ER336" s="119"/>
      <c r="ES336" s="119"/>
      <c r="ET336" s="119"/>
      <c r="EU336" s="119"/>
      <c r="EV336" s="119"/>
      <c r="EW336" s="119"/>
      <c r="EX336" s="119"/>
      <c r="EY336" s="119"/>
      <c r="EZ336" s="119"/>
      <c r="FA336" s="119"/>
      <c r="FB336" s="119"/>
      <c r="FC336" s="119"/>
      <c r="FD336" s="119"/>
      <c r="FE336" s="119"/>
      <c r="FF336" s="119"/>
      <c r="FG336" s="119"/>
      <c r="FH336" s="119"/>
      <c r="FI336" s="119"/>
      <c r="FJ336" s="119"/>
      <c r="FK336" s="119"/>
      <c r="FL336" s="119"/>
      <c r="FM336" s="119"/>
      <c r="FN336" s="119"/>
      <c r="FO336" s="119"/>
      <c r="FP336" s="119"/>
      <c r="FQ336" s="119"/>
      <c r="FR336" s="119"/>
      <c r="FS336" s="119"/>
      <c r="FT336" s="119"/>
      <c r="FU336" s="119"/>
      <c r="FV336" s="119"/>
      <c r="FW336" s="119"/>
      <c r="FX336" s="119"/>
      <c r="FY336" s="119"/>
      <c r="FZ336" s="119"/>
      <c r="GA336" s="119"/>
      <c r="GB336" s="119"/>
      <c r="GC336" s="119"/>
      <c r="GD336" s="119"/>
      <c r="GE336" s="119"/>
      <c r="GF336" s="119"/>
      <c r="GG336" s="119"/>
      <c r="GH336" s="119"/>
      <c r="GI336" s="119"/>
      <c r="GJ336" s="119"/>
      <c r="GK336" s="119"/>
      <c r="GL336" s="119"/>
      <c r="GM336" s="119"/>
      <c r="GN336" s="119"/>
      <c r="GO336" s="119"/>
      <c r="GP336" s="119"/>
      <c r="GQ336" s="119"/>
      <c r="GR336" s="119"/>
      <c r="GS336" s="119"/>
      <c r="GT336" s="119"/>
      <c r="GU336" s="119"/>
      <c r="GV336" s="119"/>
      <c r="GW336" s="119"/>
      <c r="GX336" s="119"/>
      <c r="GY336" s="119"/>
      <c r="GZ336" s="119"/>
      <c r="HA336" s="119"/>
      <c r="HB336" s="119"/>
      <c r="HC336" s="119"/>
      <c r="HD336" s="119"/>
      <c r="HE336" s="119"/>
      <c r="HF336" s="119"/>
      <c r="HG336" s="119"/>
      <c r="HH336" s="119"/>
      <c r="HI336" s="119"/>
      <c r="HJ336" s="119"/>
      <c r="HK336" s="119"/>
      <c r="HL336" s="119"/>
      <c r="HM336" s="119"/>
      <c r="HN336" s="119"/>
      <c r="HO336" s="119"/>
      <c r="HP336" s="119"/>
      <c r="HQ336" s="119"/>
      <c r="HR336" s="119"/>
      <c r="HS336" s="119"/>
      <c r="HT336" s="119"/>
      <c r="HU336" s="119"/>
      <c r="HV336" s="119"/>
      <c r="HW336" s="119"/>
      <c r="HX336" s="119"/>
      <c r="HY336" s="119"/>
      <c r="HZ336" s="119"/>
      <c r="IA336" s="119"/>
      <c r="IB336" s="119"/>
      <c r="IC336" s="119"/>
      <c r="ID336" s="119"/>
      <c r="IE336" s="119"/>
      <c r="IF336" s="119"/>
      <c r="IG336" s="119"/>
      <c r="IH336" s="119"/>
      <c r="II336" s="119"/>
      <c r="IJ336" s="119"/>
      <c r="IK336" s="119"/>
      <c r="IL336" s="119"/>
      <c r="IM336" s="119"/>
      <c r="IN336" s="119"/>
      <c r="IO336" s="119"/>
      <c r="IP336" s="119"/>
      <c r="IQ336" s="119"/>
      <c r="IR336" s="119"/>
      <c r="IS336" s="119"/>
    </row>
    <row r="337" spans="1:253" ht="76.5">
      <c r="A337" s="3" t="s">
        <v>863</v>
      </c>
      <c r="B337" s="4" t="s">
        <v>143</v>
      </c>
      <c r="C337" s="4" t="s">
        <v>144</v>
      </c>
      <c r="D337" s="107" t="s">
        <v>1203</v>
      </c>
      <c r="E337" s="107" t="s">
        <v>369</v>
      </c>
      <c r="F337" s="108"/>
      <c r="G337" s="107" t="s">
        <v>1204</v>
      </c>
      <c r="H337" s="122"/>
      <c r="I337" s="108" t="s">
        <v>1308</v>
      </c>
      <c r="J337" s="108"/>
      <c r="K337" s="107" t="s">
        <v>154</v>
      </c>
      <c r="L337" s="110" t="s">
        <v>252</v>
      </c>
      <c r="M337" s="12" t="s">
        <v>920</v>
      </c>
      <c r="N337" s="107" t="s">
        <v>146</v>
      </c>
      <c r="O337" s="110" t="s">
        <v>221</v>
      </c>
      <c r="P337" s="107" t="s">
        <v>146</v>
      </c>
      <c r="Q337" s="107" t="s">
        <v>148</v>
      </c>
      <c r="R337" s="4" t="s">
        <v>166</v>
      </c>
      <c r="S337" s="4" t="s">
        <v>943</v>
      </c>
      <c r="T337" s="110" t="s">
        <v>37</v>
      </c>
      <c r="U337" s="110" t="s">
        <v>251</v>
      </c>
      <c r="V337" s="109">
        <v>4</v>
      </c>
      <c r="W337" s="88">
        <v>600</v>
      </c>
      <c r="X337" s="109">
        <f t="shared" si="19"/>
        <v>2400</v>
      </c>
      <c r="Y337" s="109">
        <f t="shared" si="20"/>
        <v>2688.0000000000005</v>
      </c>
      <c r="Z337" s="107" t="s">
        <v>152</v>
      </c>
      <c r="AA337" s="4" t="s">
        <v>944</v>
      </c>
      <c r="AB337" s="108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  <c r="AX337" s="119"/>
      <c r="AY337" s="119"/>
      <c r="AZ337" s="119"/>
      <c r="BA337" s="119"/>
      <c r="BB337" s="119"/>
      <c r="BC337" s="119"/>
      <c r="BD337" s="119"/>
      <c r="BE337" s="119"/>
      <c r="BF337" s="119"/>
      <c r="BG337" s="119"/>
      <c r="BH337" s="119"/>
      <c r="BI337" s="119"/>
      <c r="BJ337" s="119"/>
      <c r="BK337" s="119"/>
      <c r="BL337" s="119"/>
      <c r="BM337" s="119"/>
      <c r="BN337" s="119"/>
      <c r="BO337" s="119"/>
      <c r="BP337" s="119"/>
      <c r="BQ337" s="119"/>
      <c r="BR337" s="119"/>
      <c r="BS337" s="119"/>
      <c r="BT337" s="119"/>
      <c r="BU337" s="119"/>
      <c r="BV337" s="119"/>
      <c r="BW337" s="119"/>
      <c r="BX337" s="119"/>
      <c r="BY337" s="119"/>
      <c r="BZ337" s="119"/>
      <c r="CA337" s="119"/>
      <c r="CB337" s="119"/>
      <c r="CC337" s="119"/>
      <c r="CD337" s="119"/>
      <c r="CE337" s="119"/>
      <c r="CF337" s="119"/>
      <c r="CG337" s="119"/>
      <c r="CH337" s="119"/>
      <c r="CI337" s="119"/>
      <c r="CJ337" s="119"/>
      <c r="CK337" s="119"/>
      <c r="CL337" s="119"/>
      <c r="CM337" s="119"/>
      <c r="CN337" s="119"/>
      <c r="CO337" s="119"/>
      <c r="CP337" s="119"/>
      <c r="CQ337" s="119"/>
      <c r="CR337" s="119"/>
      <c r="CS337" s="119"/>
      <c r="CT337" s="119"/>
      <c r="CU337" s="119"/>
      <c r="CV337" s="119"/>
      <c r="CW337" s="119"/>
      <c r="CX337" s="119"/>
      <c r="CY337" s="119"/>
      <c r="CZ337" s="119"/>
      <c r="DA337" s="119"/>
      <c r="DB337" s="119"/>
      <c r="DC337" s="119"/>
      <c r="DD337" s="119"/>
      <c r="DE337" s="119"/>
      <c r="DF337" s="119"/>
      <c r="DG337" s="119"/>
      <c r="DH337" s="119"/>
      <c r="DI337" s="119"/>
      <c r="DJ337" s="119"/>
      <c r="DK337" s="119"/>
      <c r="DL337" s="119"/>
      <c r="DM337" s="119"/>
      <c r="DN337" s="119"/>
      <c r="DO337" s="119"/>
      <c r="DP337" s="119"/>
      <c r="DQ337" s="119"/>
      <c r="DR337" s="119"/>
      <c r="DS337" s="119"/>
      <c r="DT337" s="119"/>
      <c r="DU337" s="119"/>
      <c r="DV337" s="119"/>
      <c r="DW337" s="119"/>
      <c r="DX337" s="119"/>
      <c r="DY337" s="119"/>
      <c r="DZ337" s="119"/>
      <c r="EA337" s="119"/>
      <c r="EB337" s="119"/>
      <c r="EC337" s="119"/>
      <c r="ED337" s="119"/>
      <c r="EE337" s="119"/>
      <c r="EF337" s="119"/>
      <c r="EG337" s="119"/>
      <c r="EH337" s="119"/>
      <c r="EI337" s="119"/>
      <c r="EJ337" s="119"/>
      <c r="EK337" s="119"/>
      <c r="EL337" s="119"/>
      <c r="EM337" s="119"/>
      <c r="EN337" s="119"/>
      <c r="EO337" s="119"/>
      <c r="EP337" s="119"/>
      <c r="EQ337" s="119"/>
      <c r="ER337" s="119"/>
      <c r="ES337" s="119"/>
      <c r="ET337" s="119"/>
      <c r="EU337" s="119"/>
      <c r="EV337" s="119"/>
      <c r="EW337" s="119"/>
      <c r="EX337" s="119"/>
      <c r="EY337" s="119"/>
      <c r="EZ337" s="119"/>
      <c r="FA337" s="119"/>
      <c r="FB337" s="119"/>
      <c r="FC337" s="119"/>
      <c r="FD337" s="119"/>
      <c r="FE337" s="119"/>
      <c r="FF337" s="119"/>
      <c r="FG337" s="119"/>
      <c r="FH337" s="119"/>
      <c r="FI337" s="119"/>
      <c r="FJ337" s="119"/>
      <c r="FK337" s="119"/>
      <c r="FL337" s="119"/>
      <c r="FM337" s="119"/>
      <c r="FN337" s="119"/>
      <c r="FO337" s="119"/>
      <c r="FP337" s="119"/>
      <c r="FQ337" s="119"/>
      <c r="FR337" s="119"/>
      <c r="FS337" s="119"/>
      <c r="FT337" s="119"/>
      <c r="FU337" s="119"/>
      <c r="FV337" s="119"/>
      <c r="FW337" s="119"/>
      <c r="FX337" s="119"/>
      <c r="FY337" s="119"/>
      <c r="FZ337" s="119"/>
      <c r="GA337" s="119"/>
      <c r="GB337" s="119"/>
      <c r="GC337" s="119"/>
      <c r="GD337" s="119"/>
      <c r="GE337" s="119"/>
      <c r="GF337" s="119"/>
      <c r="GG337" s="119"/>
      <c r="GH337" s="119"/>
      <c r="GI337" s="119"/>
      <c r="GJ337" s="119"/>
      <c r="GK337" s="119"/>
      <c r="GL337" s="119"/>
      <c r="GM337" s="119"/>
      <c r="GN337" s="119"/>
      <c r="GO337" s="119"/>
      <c r="GP337" s="119"/>
      <c r="GQ337" s="119"/>
      <c r="GR337" s="119"/>
      <c r="GS337" s="119"/>
      <c r="GT337" s="119"/>
      <c r="GU337" s="119"/>
      <c r="GV337" s="119"/>
      <c r="GW337" s="119"/>
      <c r="GX337" s="119"/>
      <c r="GY337" s="119"/>
      <c r="GZ337" s="119"/>
      <c r="HA337" s="119"/>
      <c r="HB337" s="119"/>
      <c r="HC337" s="119"/>
      <c r="HD337" s="119"/>
      <c r="HE337" s="119"/>
      <c r="HF337" s="119"/>
      <c r="HG337" s="119"/>
      <c r="HH337" s="119"/>
      <c r="HI337" s="119"/>
      <c r="HJ337" s="119"/>
      <c r="HK337" s="119"/>
      <c r="HL337" s="119"/>
      <c r="HM337" s="119"/>
      <c r="HN337" s="119"/>
      <c r="HO337" s="119"/>
      <c r="HP337" s="119"/>
      <c r="HQ337" s="119"/>
      <c r="HR337" s="119"/>
      <c r="HS337" s="119"/>
      <c r="HT337" s="119"/>
      <c r="HU337" s="119"/>
      <c r="HV337" s="119"/>
      <c r="HW337" s="119"/>
      <c r="HX337" s="119"/>
      <c r="HY337" s="119"/>
      <c r="HZ337" s="119"/>
      <c r="IA337" s="119"/>
      <c r="IB337" s="119"/>
      <c r="IC337" s="119"/>
      <c r="ID337" s="119"/>
      <c r="IE337" s="119"/>
      <c r="IF337" s="119"/>
      <c r="IG337" s="119"/>
      <c r="IH337" s="119"/>
      <c r="II337" s="119"/>
      <c r="IJ337" s="119"/>
      <c r="IK337" s="119"/>
      <c r="IL337" s="119"/>
      <c r="IM337" s="119"/>
      <c r="IN337" s="119"/>
      <c r="IO337" s="119"/>
      <c r="IP337" s="119"/>
      <c r="IQ337" s="119"/>
      <c r="IR337" s="119"/>
      <c r="IS337" s="119"/>
    </row>
    <row r="338" spans="1:253" ht="76.5">
      <c r="A338" s="3" t="s">
        <v>864</v>
      </c>
      <c r="B338" s="4" t="s">
        <v>143</v>
      </c>
      <c r="C338" s="4" t="s">
        <v>144</v>
      </c>
      <c r="D338" s="107" t="s">
        <v>1309</v>
      </c>
      <c r="E338" s="107" t="s">
        <v>168</v>
      </c>
      <c r="F338" s="108"/>
      <c r="G338" s="107" t="s">
        <v>1310</v>
      </c>
      <c r="H338" s="122"/>
      <c r="I338" s="108"/>
      <c r="J338" s="108"/>
      <c r="K338" s="107" t="s">
        <v>154</v>
      </c>
      <c r="L338" s="110" t="s">
        <v>252</v>
      </c>
      <c r="M338" s="12" t="s">
        <v>920</v>
      </c>
      <c r="N338" s="107" t="s">
        <v>146</v>
      </c>
      <c r="O338" s="110" t="s">
        <v>221</v>
      </c>
      <c r="P338" s="107" t="s">
        <v>146</v>
      </c>
      <c r="Q338" s="107" t="s">
        <v>148</v>
      </c>
      <c r="R338" s="4" t="s">
        <v>158</v>
      </c>
      <c r="S338" s="4" t="s">
        <v>943</v>
      </c>
      <c r="T338" s="110" t="s">
        <v>37</v>
      </c>
      <c r="U338" s="110" t="s">
        <v>251</v>
      </c>
      <c r="V338" s="109">
        <v>2</v>
      </c>
      <c r="W338" s="88">
        <v>960</v>
      </c>
      <c r="X338" s="109">
        <f t="shared" si="19"/>
        <v>1920</v>
      </c>
      <c r="Y338" s="109">
        <f t="shared" si="20"/>
        <v>2150.4</v>
      </c>
      <c r="Z338" s="107" t="s">
        <v>152</v>
      </c>
      <c r="AA338" s="4" t="s">
        <v>944</v>
      </c>
      <c r="AB338" s="108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  <c r="AX338" s="119"/>
      <c r="AY338" s="119"/>
      <c r="AZ338" s="119"/>
      <c r="BA338" s="119"/>
      <c r="BB338" s="119"/>
      <c r="BC338" s="119"/>
      <c r="BD338" s="119"/>
      <c r="BE338" s="119"/>
      <c r="BF338" s="119"/>
      <c r="BG338" s="119"/>
      <c r="BH338" s="119"/>
      <c r="BI338" s="119"/>
      <c r="BJ338" s="119"/>
      <c r="BK338" s="119"/>
      <c r="BL338" s="119"/>
      <c r="BM338" s="119"/>
      <c r="BN338" s="119"/>
      <c r="BO338" s="119"/>
      <c r="BP338" s="119"/>
      <c r="BQ338" s="119"/>
      <c r="BR338" s="119"/>
      <c r="BS338" s="119"/>
      <c r="BT338" s="119"/>
      <c r="BU338" s="119"/>
      <c r="BV338" s="119"/>
      <c r="BW338" s="119"/>
      <c r="BX338" s="119"/>
      <c r="BY338" s="119"/>
      <c r="BZ338" s="119"/>
      <c r="CA338" s="119"/>
      <c r="CB338" s="119"/>
      <c r="CC338" s="119"/>
      <c r="CD338" s="119"/>
      <c r="CE338" s="119"/>
      <c r="CF338" s="119"/>
      <c r="CG338" s="119"/>
      <c r="CH338" s="119"/>
      <c r="CI338" s="119"/>
      <c r="CJ338" s="119"/>
      <c r="CK338" s="119"/>
      <c r="CL338" s="119"/>
      <c r="CM338" s="119"/>
      <c r="CN338" s="119"/>
      <c r="CO338" s="119"/>
      <c r="CP338" s="119"/>
      <c r="CQ338" s="119"/>
      <c r="CR338" s="119"/>
      <c r="CS338" s="119"/>
      <c r="CT338" s="119"/>
      <c r="CU338" s="119"/>
      <c r="CV338" s="119"/>
      <c r="CW338" s="119"/>
      <c r="CX338" s="119"/>
      <c r="CY338" s="119"/>
      <c r="CZ338" s="119"/>
      <c r="DA338" s="119"/>
      <c r="DB338" s="119"/>
      <c r="DC338" s="119"/>
      <c r="DD338" s="119"/>
      <c r="DE338" s="119"/>
      <c r="DF338" s="119"/>
      <c r="DG338" s="119"/>
      <c r="DH338" s="119"/>
      <c r="DI338" s="119"/>
      <c r="DJ338" s="119"/>
      <c r="DK338" s="119"/>
      <c r="DL338" s="119"/>
      <c r="DM338" s="119"/>
      <c r="DN338" s="119"/>
      <c r="DO338" s="119"/>
      <c r="DP338" s="119"/>
      <c r="DQ338" s="119"/>
      <c r="DR338" s="119"/>
      <c r="DS338" s="119"/>
      <c r="DT338" s="119"/>
      <c r="DU338" s="119"/>
      <c r="DV338" s="119"/>
      <c r="DW338" s="119"/>
      <c r="DX338" s="119"/>
      <c r="DY338" s="119"/>
      <c r="DZ338" s="119"/>
      <c r="EA338" s="119"/>
      <c r="EB338" s="119"/>
      <c r="EC338" s="119"/>
      <c r="ED338" s="119"/>
      <c r="EE338" s="119"/>
      <c r="EF338" s="119"/>
      <c r="EG338" s="119"/>
      <c r="EH338" s="119"/>
      <c r="EI338" s="119"/>
      <c r="EJ338" s="119"/>
      <c r="EK338" s="119"/>
      <c r="EL338" s="119"/>
      <c r="EM338" s="119"/>
      <c r="EN338" s="119"/>
      <c r="EO338" s="119"/>
      <c r="EP338" s="119"/>
      <c r="EQ338" s="119"/>
      <c r="ER338" s="119"/>
      <c r="ES338" s="119"/>
      <c r="ET338" s="119"/>
      <c r="EU338" s="119"/>
      <c r="EV338" s="119"/>
      <c r="EW338" s="119"/>
      <c r="EX338" s="119"/>
      <c r="EY338" s="119"/>
      <c r="EZ338" s="119"/>
      <c r="FA338" s="119"/>
      <c r="FB338" s="119"/>
      <c r="FC338" s="119"/>
      <c r="FD338" s="119"/>
      <c r="FE338" s="119"/>
      <c r="FF338" s="119"/>
      <c r="FG338" s="119"/>
      <c r="FH338" s="119"/>
      <c r="FI338" s="119"/>
      <c r="FJ338" s="119"/>
      <c r="FK338" s="119"/>
      <c r="FL338" s="119"/>
      <c r="FM338" s="119"/>
      <c r="FN338" s="119"/>
      <c r="FO338" s="119"/>
      <c r="FP338" s="119"/>
      <c r="FQ338" s="119"/>
      <c r="FR338" s="119"/>
      <c r="FS338" s="119"/>
      <c r="FT338" s="119"/>
      <c r="FU338" s="119"/>
      <c r="FV338" s="119"/>
      <c r="FW338" s="119"/>
      <c r="FX338" s="119"/>
      <c r="FY338" s="119"/>
      <c r="FZ338" s="119"/>
      <c r="GA338" s="119"/>
      <c r="GB338" s="119"/>
      <c r="GC338" s="119"/>
      <c r="GD338" s="119"/>
      <c r="GE338" s="119"/>
      <c r="GF338" s="119"/>
      <c r="GG338" s="119"/>
      <c r="GH338" s="119"/>
      <c r="GI338" s="119"/>
      <c r="GJ338" s="119"/>
      <c r="GK338" s="119"/>
      <c r="GL338" s="119"/>
      <c r="GM338" s="119"/>
      <c r="GN338" s="119"/>
      <c r="GO338" s="119"/>
      <c r="GP338" s="119"/>
      <c r="GQ338" s="119"/>
      <c r="GR338" s="119"/>
      <c r="GS338" s="119"/>
      <c r="GT338" s="119"/>
      <c r="GU338" s="119"/>
      <c r="GV338" s="119"/>
      <c r="GW338" s="119"/>
      <c r="GX338" s="119"/>
      <c r="GY338" s="119"/>
      <c r="GZ338" s="119"/>
      <c r="HA338" s="119"/>
      <c r="HB338" s="119"/>
      <c r="HC338" s="119"/>
      <c r="HD338" s="119"/>
      <c r="HE338" s="119"/>
      <c r="HF338" s="119"/>
      <c r="HG338" s="119"/>
      <c r="HH338" s="119"/>
      <c r="HI338" s="119"/>
      <c r="HJ338" s="119"/>
      <c r="HK338" s="119"/>
      <c r="HL338" s="119"/>
      <c r="HM338" s="119"/>
      <c r="HN338" s="119"/>
      <c r="HO338" s="119"/>
      <c r="HP338" s="119"/>
      <c r="HQ338" s="119"/>
      <c r="HR338" s="119"/>
      <c r="HS338" s="119"/>
      <c r="HT338" s="119"/>
      <c r="HU338" s="119"/>
      <c r="HV338" s="119"/>
      <c r="HW338" s="119"/>
      <c r="HX338" s="119"/>
      <c r="HY338" s="119"/>
      <c r="HZ338" s="119"/>
      <c r="IA338" s="119"/>
      <c r="IB338" s="119"/>
      <c r="IC338" s="119"/>
      <c r="ID338" s="119"/>
      <c r="IE338" s="119"/>
      <c r="IF338" s="119"/>
      <c r="IG338" s="119"/>
      <c r="IH338" s="119"/>
      <c r="II338" s="119"/>
      <c r="IJ338" s="119"/>
      <c r="IK338" s="119"/>
      <c r="IL338" s="119"/>
      <c r="IM338" s="119"/>
      <c r="IN338" s="119"/>
      <c r="IO338" s="119"/>
      <c r="IP338" s="119"/>
      <c r="IQ338" s="119"/>
      <c r="IR338" s="119"/>
      <c r="IS338" s="119"/>
    </row>
    <row r="339" spans="1:253" ht="89.25">
      <c r="A339" s="3" t="s">
        <v>865</v>
      </c>
      <c r="B339" s="4" t="s">
        <v>143</v>
      </c>
      <c r="C339" s="4" t="s">
        <v>144</v>
      </c>
      <c r="D339" s="107" t="s">
        <v>1311</v>
      </c>
      <c r="E339" s="107" t="s">
        <v>172</v>
      </c>
      <c r="F339" s="108"/>
      <c r="G339" s="107" t="s">
        <v>1312</v>
      </c>
      <c r="H339" s="122"/>
      <c r="I339" s="108"/>
      <c r="J339" s="108"/>
      <c r="K339" s="107" t="s">
        <v>154</v>
      </c>
      <c r="L339" s="110" t="s">
        <v>13</v>
      </c>
      <c r="M339" s="12" t="s">
        <v>920</v>
      </c>
      <c r="N339" s="107" t="s">
        <v>146</v>
      </c>
      <c r="O339" s="110" t="s">
        <v>221</v>
      </c>
      <c r="P339" s="107" t="s">
        <v>146</v>
      </c>
      <c r="Q339" s="107" t="s">
        <v>148</v>
      </c>
      <c r="R339" s="4" t="s">
        <v>166</v>
      </c>
      <c r="S339" s="4" t="s">
        <v>159</v>
      </c>
      <c r="T339" s="110" t="s">
        <v>37</v>
      </c>
      <c r="U339" s="110" t="s">
        <v>251</v>
      </c>
      <c r="V339" s="109">
        <v>2</v>
      </c>
      <c r="W339" s="88">
        <v>1543</v>
      </c>
      <c r="X339" s="109">
        <f t="shared" si="19"/>
        <v>3086</v>
      </c>
      <c r="Y339" s="109">
        <f t="shared" si="20"/>
        <v>3456.32</v>
      </c>
      <c r="Z339" s="107"/>
      <c r="AA339" s="4" t="s">
        <v>944</v>
      </c>
      <c r="AB339" s="108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  <c r="AX339" s="119"/>
      <c r="AY339" s="119"/>
      <c r="AZ339" s="119"/>
      <c r="BA339" s="119"/>
      <c r="BB339" s="119"/>
      <c r="BC339" s="119"/>
      <c r="BD339" s="119"/>
      <c r="BE339" s="119"/>
      <c r="BF339" s="119"/>
      <c r="BG339" s="119"/>
      <c r="BH339" s="119"/>
      <c r="BI339" s="119"/>
      <c r="BJ339" s="119"/>
      <c r="BK339" s="119"/>
      <c r="BL339" s="119"/>
      <c r="BM339" s="119"/>
      <c r="BN339" s="119"/>
      <c r="BO339" s="119"/>
      <c r="BP339" s="119"/>
      <c r="BQ339" s="119"/>
      <c r="BR339" s="119"/>
      <c r="BS339" s="119"/>
      <c r="BT339" s="119"/>
      <c r="BU339" s="119"/>
      <c r="BV339" s="119"/>
      <c r="BW339" s="119"/>
      <c r="BX339" s="119"/>
      <c r="BY339" s="119"/>
      <c r="BZ339" s="119"/>
      <c r="CA339" s="119"/>
      <c r="CB339" s="119"/>
      <c r="CC339" s="119"/>
      <c r="CD339" s="119"/>
      <c r="CE339" s="119"/>
      <c r="CF339" s="119"/>
      <c r="CG339" s="119"/>
      <c r="CH339" s="119"/>
      <c r="CI339" s="119"/>
      <c r="CJ339" s="119"/>
      <c r="CK339" s="119"/>
      <c r="CL339" s="119"/>
      <c r="CM339" s="119"/>
      <c r="CN339" s="119"/>
      <c r="CO339" s="119"/>
      <c r="CP339" s="119"/>
      <c r="CQ339" s="119"/>
      <c r="CR339" s="119"/>
      <c r="CS339" s="119"/>
      <c r="CT339" s="119"/>
      <c r="CU339" s="119"/>
      <c r="CV339" s="119"/>
      <c r="CW339" s="119"/>
      <c r="CX339" s="119"/>
      <c r="CY339" s="119"/>
      <c r="CZ339" s="119"/>
      <c r="DA339" s="119"/>
      <c r="DB339" s="119"/>
      <c r="DC339" s="119"/>
      <c r="DD339" s="119"/>
      <c r="DE339" s="119"/>
      <c r="DF339" s="119"/>
      <c r="DG339" s="119"/>
      <c r="DH339" s="119"/>
      <c r="DI339" s="119"/>
      <c r="DJ339" s="119"/>
      <c r="DK339" s="119"/>
      <c r="DL339" s="119"/>
      <c r="DM339" s="119"/>
      <c r="DN339" s="119"/>
      <c r="DO339" s="119"/>
      <c r="DP339" s="119"/>
      <c r="DQ339" s="119"/>
      <c r="DR339" s="119"/>
      <c r="DS339" s="119"/>
      <c r="DT339" s="119"/>
      <c r="DU339" s="119"/>
      <c r="DV339" s="119"/>
      <c r="DW339" s="119"/>
      <c r="DX339" s="119"/>
      <c r="DY339" s="119"/>
      <c r="DZ339" s="119"/>
      <c r="EA339" s="119"/>
      <c r="EB339" s="119"/>
      <c r="EC339" s="119"/>
      <c r="ED339" s="119"/>
      <c r="EE339" s="119"/>
      <c r="EF339" s="119"/>
      <c r="EG339" s="119"/>
      <c r="EH339" s="119"/>
      <c r="EI339" s="119"/>
      <c r="EJ339" s="119"/>
      <c r="EK339" s="119"/>
      <c r="EL339" s="119"/>
      <c r="EM339" s="119"/>
      <c r="EN339" s="119"/>
      <c r="EO339" s="119"/>
      <c r="EP339" s="119"/>
      <c r="EQ339" s="119"/>
      <c r="ER339" s="119"/>
      <c r="ES339" s="119"/>
      <c r="ET339" s="119"/>
      <c r="EU339" s="119"/>
      <c r="EV339" s="119"/>
      <c r="EW339" s="119"/>
      <c r="EX339" s="119"/>
      <c r="EY339" s="119"/>
      <c r="EZ339" s="119"/>
      <c r="FA339" s="119"/>
      <c r="FB339" s="119"/>
      <c r="FC339" s="119"/>
      <c r="FD339" s="119"/>
      <c r="FE339" s="119"/>
      <c r="FF339" s="119"/>
      <c r="FG339" s="119"/>
      <c r="FH339" s="119"/>
      <c r="FI339" s="119"/>
      <c r="FJ339" s="119"/>
      <c r="FK339" s="119"/>
      <c r="FL339" s="119"/>
      <c r="FM339" s="119"/>
      <c r="FN339" s="119"/>
      <c r="FO339" s="119"/>
      <c r="FP339" s="119"/>
      <c r="FQ339" s="119"/>
      <c r="FR339" s="119"/>
      <c r="FS339" s="119"/>
      <c r="FT339" s="119"/>
      <c r="FU339" s="119"/>
      <c r="FV339" s="119"/>
      <c r="FW339" s="119"/>
      <c r="FX339" s="119"/>
      <c r="FY339" s="119"/>
      <c r="FZ339" s="119"/>
      <c r="GA339" s="119"/>
      <c r="GB339" s="119"/>
      <c r="GC339" s="119"/>
      <c r="GD339" s="119"/>
      <c r="GE339" s="119"/>
      <c r="GF339" s="119"/>
      <c r="GG339" s="119"/>
      <c r="GH339" s="119"/>
      <c r="GI339" s="119"/>
      <c r="GJ339" s="119"/>
      <c r="GK339" s="119"/>
      <c r="GL339" s="119"/>
      <c r="GM339" s="119"/>
      <c r="GN339" s="119"/>
      <c r="GO339" s="119"/>
      <c r="GP339" s="119"/>
      <c r="GQ339" s="119"/>
      <c r="GR339" s="119"/>
      <c r="GS339" s="119"/>
      <c r="GT339" s="119"/>
      <c r="GU339" s="119"/>
      <c r="GV339" s="119"/>
      <c r="GW339" s="119"/>
      <c r="GX339" s="119"/>
      <c r="GY339" s="119"/>
      <c r="GZ339" s="119"/>
      <c r="HA339" s="119"/>
      <c r="HB339" s="119"/>
      <c r="HC339" s="119"/>
      <c r="HD339" s="119"/>
      <c r="HE339" s="119"/>
      <c r="HF339" s="119"/>
      <c r="HG339" s="119"/>
      <c r="HH339" s="119"/>
      <c r="HI339" s="119"/>
      <c r="HJ339" s="119"/>
      <c r="HK339" s="119"/>
      <c r="HL339" s="119"/>
      <c r="HM339" s="119"/>
      <c r="HN339" s="119"/>
      <c r="HO339" s="119"/>
      <c r="HP339" s="119"/>
      <c r="HQ339" s="119"/>
      <c r="HR339" s="119"/>
      <c r="HS339" s="119"/>
      <c r="HT339" s="119"/>
      <c r="HU339" s="119"/>
      <c r="HV339" s="119"/>
      <c r="HW339" s="119"/>
      <c r="HX339" s="119"/>
      <c r="HY339" s="119"/>
      <c r="HZ339" s="119"/>
      <c r="IA339" s="119"/>
      <c r="IB339" s="119"/>
      <c r="IC339" s="119"/>
      <c r="ID339" s="119"/>
      <c r="IE339" s="119"/>
      <c r="IF339" s="119"/>
      <c r="IG339" s="119"/>
      <c r="IH339" s="119"/>
      <c r="II339" s="119"/>
      <c r="IJ339" s="119"/>
      <c r="IK339" s="119"/>
      <c r="IL339" s="119"/>
      <c r="IM339" s="119"/>
      <c r="IN339" s="119"/>
      <c r="IO339" s="119"/>
      <c r="IP339" s="119"/>
      <c r="IQ339" s="119"/>
      <c r="IR339" s="119"/>
      <c r="IS339" s="119"/>
    </row>
    <row r="340" spans="1:253" ht="89.25">
      <c r="A340" s="3" t="s">
        <v>866</v>
      </c>
      <c r="B340" s="4" t="s">
        <v>143</v>
      </c>
      <c r="C340" s="4" t="s">
        <v>144</v>
      </c>
      <c r="D340" s="107" t="s">
        <v>1313</v>
      </c>
      <c r="E340" s="107" t="s">
        <v>370</v>
      </c>
      <c r="F340" s="108"/>
      <c r="G340" s="107" t="s">
        <v>1314</v>
      </c>
      <c r="H340" s="123"/>
      <c r="I340" s="108"/>
      <c r="J340" s="108"/>
      <c r="K340" s="107" t="s">
        <v>154</v>
      </c>
      <c r="L340" s="110" t="s">
        <v>13</v>
      </c>
      <c r="M340" s="12" t="s">
        <v>920</v>
      </c>
      <c r="N340" s="107" t="s">
        <v>146</v>
      </c>
      <c r="O340" s="110" t="s">
        <v>157</v>
      </c>
      <c r="P340" s="107" t="s">
        <v>146</v>
      </c>
      <c r="Q340" s="107" t="s">
        <v>148</v>
      </c>
      <c r="R340" s="4" t="s">
        <v>166</v>
      </c>
      <c r="S340" s="4" t="s">
        <v>159</v>
      </c>
      <c r="T340" s="110" t="s">
        <v>37</v>
      </c>
      <c r="U340" s="110" t="s">
        <v>251</v>
      </c>
      <c r="V340" s="109">
        <v>2</v>
      </c>
      <c r="W340" s="88">
        <v>1543</v>
      </c>
      <c r="X340" s="109">
        <f t="shared" si="19"/>
        <v>3086</v>
      </c>
      <c r="Y340" s="109">
        <f t="shared" si="20"/>
        <v>3456.32</v>
      </c>
      <c r="Z340" s="107"/>
      <c r="AA340" s="4" t="s">
        <v>944</v>
      </c>
      <c r="AB340" s="108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  <c r="AX340" s="119"/>
      <c r="AY340" s="119"/>
      <c r="AZ340" s="119"/>
      <c r="BA340" s="119"/>
      <c r="BB340" s="119"/>
      <c r="BC340" s="119"/>
      <c r="BD340" s="119"/>
      <c r="BE340" s="119"/>
      <c r="BF340" s="119"/>
      <c r="BG340" s="119"/>
      <c r="BH340" s="119"/>
      <c r="BI340" s="119"/>
      <c r="BJ340" s="119"/>
      <c r="BK340" s="119"/>
      <c r="BL340" s="119"/>
      <c r="BM340" s="119"/>
      <c r="BN340" s="119"/>
      <c r="BO340" s="119"/>
      <c r="BP340" s="119"/>
      <c r="BQ340" s="119"/>
      <c r="BR340" s="119"/>
      <c r="BS340" s="119"/>
      <c r="BT340" s="119"/>
      <c r="BU340" s="119"/>
      <c r="BV340" s="119"/>
      <c r="BW340" s="119"/>
      <c r="BX340" s="119"/>
      <c r="BY340" s="119"/>
      <c r="BZ340" s="119"/>
      <c r="CA340" s="119"/>
      <c r="CB340" s="119"/>
      <c r="CC340" s="119"/>
      <c r="CD340" s="119"/>
      <c r="CE340" s="119"/>
      <c r="CF340" s="119"/>
      <c r="CG340" s="119"/>
      <c r="CH340" s="119"/>
      <c r="CI340" s="119"/>
      <c r="CJ340" s="119"/>
      <c r="CK340" s="119"/>
      <c r="CL340" s="119"/>
      <c r="CM340" s="119"/>
      <c r="CN340" s="119"/>
      <c r="CO340" s="119"/>
      <c r="CP340" s="119"/>
      <c r="CQ340" s="119"/>
      <c r="CR340" s="119"/>
      <c r="CS340" s="119"/>
      <c r="CT340" s="119"/>
      <c r="CU340" s="119"/>
      <c r="CV340" s="119"/>
      <c r="CW340" s="119"/>
      <c r="CX340" s="119"/>
      <c r="CY340" s="119"/>
      <c r="CZ340" s="119"/>
      <c r="DA340" s="119"/>
      <c r="DB340" s="119"/>
      <c r="DC340" s="119"/>
      <c r="DD340" s="119"/>
      <c r="DE340" s="119"/>
      <c r="DF340" s="119"/>
      <c r="DG340" s="119"/>
      <c r="DH340" s="119"/>
      <c r="DI340" s="119"/>
      <c r="DJ340" s="119"/>
      <c r="DK340" s="119"/>
      <c r="DL340" s="119"/>
      <c r="DM340" s="119"/>
      <c r="DN340" s="119"/>
      <c r="DO340" s="119"/>
      <c r="DP340" s="119"/>
      <c r="DQ340" s="119"/>
      <c r="DR340" s="119"/>
      <c r="DS340" s="119"/>
      <c r="DT340" s="119"/>
      <c r="DU340" s="119"/>
      <c r="DV340" s="119"/>
      <c r="DW340" s="119"/>
      <c r="DX340" s="119"/>
      <c r="DY340" s="119"/>
      <c r="DZ340" s="119"/>
      <c r="EA340" s="119"/>
      <c r="EB340" s="119"/>
      <c r="EC340" s="119"/>
      <c r="ED340" s="119"/>
      <c r="EE340" s="119"/>
      <c r="EF340" s="119"/>
      <c r="EG340" s="119"/>
      <c r="EH340" s="119"/>
      <c r="EI340" s="119"/>
      <c r="EJ340" s="119"/>
      <c r="EK340" s="119"/>
      <c r="EL340" s="119"/>
      <c r="EM340" s="119"/>
      <c r="EN340" s="119"/>
      <c r="EO340" s="119"/>
      <c r="EP340" s="119"/>
      <c r="EQ340" s="119"/>
      <c r="ER340" s="119"/>
      <c r="ES340" s="119"/>
      <c r="ET340" s="119"/>
      <c r="EU340" s="119"/>
      <c r="EV340" s="119"/>
      <c r="EW340" s="119"/>
      <c r="EX340" s="119"/>
      <c r="EY340" s="119"/>
      <c r="EZ340" s="119"/>
      <c r="FA340" s="119"/>
      <c r="FB340" s="119"/>
      <c r="FC340" s="119"/>
      <c r="FD340" s="119"/>
      <c r="FE340" s="119"/>
      <c r="FF340" s="119"/>
      <c r="FG340" s="119"/>
      <c r="FH340" s="119"/>
      <c r="FI340" s="119"/>
      <c r="FJ340" s="119"/>
      <c r="FK340" s="119"/>
      <c r="FL340" s="119"/>
      <c r="FM340" s="119"/>
      <c r="FN340" s="119"/>
      <c r="FO340" s="119"/>
      <c r="FP340" s="119"/>
      <c r="FQ340" s="119"/>
      <c r="FR340" s="119"/>
      <c r="FS340" s="119"/>
      <c r="FT340" s="119"/>
      <c r="FU340" s="119"/>
      <c r="FV340" s="119"/>
      <c r="FW340" s="119"/>
      <c r="FX340" s="119"/>
      <c r="FY340" s="119"/>
      <c r="FZ340" s="119"/>
      <c r="GA340" s="119"/>
      <c r="GB340" s="119"/>
      <c r="GC340" s="119"/>
      <c r="GD340" s="119"/>
      <c r="GE340" s="119"/>
      <c r="GF340" s="119"/>
      <c r="GG340" s="119"/>
      <c r="GH340" s="119"/>
      <c r="GI340" s="119"/>
      <c r="GJ340" s="119"/>
      <c r="GK340" s="119"/>
      <c r="GL340" s="119"/>
      <c r="GM340" s="119"/>
      <c r="GN340" s="119"/>
      <c r="GO340" s="119"/>
      <c r="GP340" s="119"/>
      <c r="GQ340" s="119"/>
      <c r="GR340" s="119"/>
      <c r="GS340" s="119"/>
      <c r="GT340" s="119"/>
      <c r="GU340" s="119"/>
      <c r="GV340" s="119"/>
      <c r="GW340" s="119"/>
      <c r="GX340" s="119"/>
      <c r="GY340" s="119"/>
      <c r="GZ340" s="119"/>
      <c r="HA340" s="119"/>
      <c r="HB340" s="119"/>
      <c r="HC340" s="119"/>
      <c r="HD340" s="119"/>
      <c r="HE340" s="119"/>
      <c r="HF340" s="119"/>
      <c r="HG340" s="119"/>
      <c r="HH340" s="119"/>
      <c r="HI340" s="119"/>
      <c r="HJ340" s="119"/>
      <c r="HK340" s="119"/>
      <c r="HL340" s="119"/>
      <c r="HM340" s="119"/>
      <c r="HN340" s="119"/>
      <c r="HO340" s="119"/>
      <c r="HP340" s="119"/>
      <c r="HQ340" s="119"/>
      <c r="HR340" s="119"/>
      <c r="HS340" s="119"/>
      <c r="HT340" s="119"/>
      <c r="HU340" s="119"/>
      <c r="HV340" s="119"/>
      <c r="HW340" s="119"/>
      <c r="HX340" s="119"/>
      <c r="HY340" s="119"/>
      <c r="HZ340" s="119"/>
      <c r="IA340" s="119"/>
      <c r="IB340" s="119"/>
      <c r="IC340" s="119"/>
      <c r="ID340" s="119"/>
      <c r="IE340" s="119"/>
      <c r="IF340" s="119"/>
      <c r="IG340" s="119"/>
      <c r="IH340" s="119"/>
      <c r="II340" s="119"/>
      <c r="IJ340" s="119"/>
      <c r="IK340" s="119"/>
      <c r="IL340" s="119"/>
      <c r="IM340" s="119"/>
      <c r="IN340" s="119"/>
      <c r="IO340" s="119"/>
      <c r="IP340" s="119"/>
      <c r="IQ340" s="119"/>
      <c r="IR340" s="119"/>
      <c r="IS340" s="119"/>
    </row>
    <row r="341" spans="1:253" ht="89.25">
      <c r="A341" s="3" t="s">
        <v>867</v>
      </c>
      <c r="B341" s="4" t="s">
        <v>143</v>
      </c>
      <c r="C341" s="4" t="s">
        <v>144</v>
      </c>
      <c r="D341" s="107" t="s">
        <v>1315</v>
      </c>
      <c r="E341" s="107" t="s">
        <v>371</v>
      </c>
      <c r="F341" s="108"/>
      <c r="G341" s="107" t="s">
        <v>1316</v>
      </c>
      <c r="H341" s="122"/>
      <c r="I341" s="108"/>
      <c r="J341" s="108"/>
      <c r="K341" s="107" t="s">
        <v>154</v>
      </c>
      <c r="L341" s="110" t="s">
        <v>13</v>
      </c>
      <c r="M341" s="12" t="s">
        <v>920</v>
      </c>
      <c r="N341" s="107" t="s">
        <v>146</v>
      </c>
      <c r="O341" s="110" t="s">
        <v>157</v>
      </c>
      <c r="P341" s="107" t="s">
        <v>146</v>
      </c>
      <c r="Q341" s="107" t="s">
        <v>148</v>
      </c>
      <c r="R341" s="4" t="s">
        <v>166</v>
      </c>
      <c r="S341" s="4" t="s">
        <v>159</v>
      </c>
      <c r="T341" s="110" t="s">
        <v>37</v>
      </c>
      <c r="U341" s="110" t="s">
        <v>251</v>
      </c>
      <c r="V341" s="109">
        <v>2</v>
      </c>
      <c r="W341" s="88">
        <v>1543</v>
      </c>
      <c r="X341" s="109">
        <f t="shared" si="19"/>
        <v>3086</v>
      </c>
      <c r="Y341" s="109">
        <f t="shared" si="20"/>
        <v>3456.32</v>
      </c>
      <c r="Z341" s="107"/>
      <c r="AA341" s="4" t="s">
        <v>944</v>
      </c>
      <c r="AB341" s="108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  <c r="AX341" s="119"/>
      <c r="AY341" s="119"/>
      <c r="AZ341" s="119"/>
      <c r="BA341" s="119"/>
      <c r="BB341" s="119"/>
      <c r="BC341" s="119"/>
      <c r="BD341" s="119"/>
      <c r="BE341" s="119"/>
      <c r="BF341" s="119"/>
      <c r="BG341" s="119"/>
      <c r="BH341" s="119"/>
      <c r="BI341" s="119"/>
      <c r="BJ341" s="119"/>
      <c r="BK341" s="119"/>
      <c r="BL341" s="119"/>
      <c r="BM341" s="119"/>
      <c r="BN341" s="119"/>
      <c r="BO341" s="119"/>
      <c r="BP341" s="119"/>
      <c r="BQ341" s="119"/>
      <c r="BR341" s="119"/>
      <c r="BS341" s="119"/>
      <c r="BT341" s="119"/>
      <c r="BU341" s="119"/>
      <c r="BV341" s="119"/>
      <c r="BW341" s="119"/>
      <c r="BX341" s="119"/>
      <c r="BY341" s="119"/>
      <c r="BZ341" s="119"/>
      <c r="CA341" s="119"/>
      <c r="CB341" s="119"/>
      <c r="CC341" s="119"/>
      <c r="CD341" s="119"/>
      <c r="CE341" s="119"/>
      <c r="CF341" s="119"/>
      <c r="CG341" s="119"/>
      <c r="CH341" s="119"/>
      <c r="CI341" s="119"/>
      <c r="CJ341" s="119"/>
      <c r="CK341" s="119"/>
      <c r="CL341" s="119"/>
      <c r="CM341" s="119"/>
      <c r="CN341" s="119"/>
      <c r="CO341" s="119"/>
      <c r="CP341" s="119"/>
      <c r="CQ341" s="119"/>
      <c r="CR341" s="119"/>
      <c r="CS341" s="119"/>
      <c r="CT341" s="119"/>
      <c r="CU341" s="119"/>
      <c r="CV341" s="119"/>
      <c r="CW341" s="119"/>
      <c r="CX341" s="119"/>
      <c r="CY341" s="119"/>
      <c r="CZ341" s="119"/>
      <c r="DA341" s="119"/>
      <c r="DB341" s="119"/>
      <c r="DC341" s="119"/>
      <c r="DD341" s="119"/>
      <c r="DE341" s="119"/>
      <c r="DF341" s="119"/>
      <c r="DG341" s="119"/>
      <c r="DH341" s="119"/>
      <c r="DI341" s="119"/>
      <c r="DJ341" s="119"/>
      <c r="DK341" s="119"/>
      <c r="DL341" s="119"/>
      <c r="DM341" s="119"/>
      <c r="DN341" s="119"/>
      <c r="DO341" s="119"/>
      <c r="DP341" s="119"/>
      <c r="DQ341" s="119"/>
      <c r="DR341" s="119"/>
      <c r="DS341" s="119"/>
      <c r="DT341" s="119"/>
      <c r="DU341" s="119"/>
      <c r="DV341" s="119"/>
      <c r="DW341" s="119"/>
      <c r="DX341" s="119"/>
      <c r="DY341" s="119"/>
      <c r="DZ341" s="119"/>
      <c r="EA341" s="119"/>
      <c r="EB341" s="119"/>
      <c r="EC341" s="119"/>
      <c r="ED341" s="119"/>
      <c r="EE341" s="119"/>
      <c r="EF341" s="119"/>
      <c r="EG341" s="119"/>
      <c r="EH341" s="119"/>
      <c r="EI341" s="119"/>
      <c r="EJ341" s="119"/>
      <c r="EK341" s="119"/>
      <c r="EL341" s="119"/>
      <c r="EM341" s="119"/>
      <c r="EN341" s="119"/>
      <c r="EO341" s="119"/>
      <c r="EP341" s="119"/>
      <c r="EQ341" s="119"/>
      <c r="ER341" s="119"/>
      <c r="ES341" s="119"/>
      <c r="ET341" s="119"/>
      <c r="EU341" s="119"/>
      <c r="EV341" s="119"/>
      <c r="EW341" s="119"/>
      <c r="EX341" s="119"/>
      <c r="EY341" s="119"/>
      <c r="EZ341" s="119"/>
      <c r="FA341" s="119"/>
      <c r="FB341" s="119"/>
      <c r="FC341" s="119"/>
      <c r="FD341" s="119"/>
      <c r="FE341" s="119"/>
      <c r="FF341" s="119"/>
      <c r="FG341" s="119"/>
      <c r="FH341" s="119"/>
      <c r="FI341" s="119"/>
      <c r="FJ341" s="119"/>
      <c r="FK341" s="119"/>
      <c r="FL341" s="119"/>
      <c r="FM341" s="119"/>
      <c r="FN341" s="119"/>
      <c r="FO341" s="119"/>
      <c r="FP341" s="119"/>
      <c r="FQ341" s="119"/>
      <c r="FR341" s="119"/>
      <c r="FS341" s="119"/>
      <c r="FT341" s="119"/>
      <c r="FU341" s="119"/>
      <c r="FV341" s="119"/>
      <c r="FW341" s="119"/>
      <c r="FX341" s="119"/>
      <c r="FY341" s="119"/>
      <c r="FZ341" s="119"/>
      <c r="GA341" s="119"/>
      <c r="GB341" s="119"/>
      <c r="GC341" s="119"/>
      <c r="GD341" s="119"/>
      <c r="GE341" s="119"/>
      <c r="GF341" s="119"/>
      <c r="GG341" s="119"/>
      <c r="GH341" s="119"/>
      <c r="GI341" s="119"/>
      <c r="GJ341" s="119"/>
      <c r="GK341" s="119"/>
      <c r="GL341" s="119"/>
      <c r="GM341" s="119"/>
      <c r="GN341" s="119"/>
      <c r="GO341" s="119"/>
      <c r="GP341" s="119"/>
      <c r="GQ341" s="119"/>
      <c r="GR341" s="119"/>
      <c r="GS341" s="119"/>
      <c r="GT341" s="119"/>
      <c r="GU341" s="119"/>
      <c r="GV341" s="119"/>
      <c r="GW341" s="119"/>
      <c r="GX341" s="119"/>
      <c r="GY341" s="119"/>
      <c r="GZ341" s="119"/>
      <c r="HA341" s="119"/>
      <c r="HB341" s="119"/>
      <c r="HC341" s="119"/>
      <c r="HD341" s="119"/>
      <c r="HE341" s="119"/>
      <c r="HF341" s="119"/>
      <c r="HG341" s="119"/>
      <c r="HH341" s="119"/>
      <c r="HI341" s="119"/>
      <c r="HJ341" s="119"/>
      <c r="HK341" s="119"/>
      <c r="HL341" s="119"/>
      <c r="HM341" s="119"/>
      <c r="HN341" s="119"/>
      <c r="HO341" s="119"/>
      <c r="HP341" s="119"/>
      <c r="HQ341" s="119"/>
      <c r="HR341" s="119"/>
      <c r="HS341" s="119"/>
      <c r="HT341" s="119"/>
      <c r="HU341" s="119"/>
      <c r="HV341" s="119"/>
      <c r="HW341" s="119"/>
      <c r="HX341" s="119"/>
      <c r="HY341" s="119"/>
      <c r="HZ341" s="119"/>
      <c r="IA341" s="119"/>
      <c r="IB341" s="119"/>
      <c r="IC341" s="119"/>
      <c r="ID341" s="119"/>
      <c r="IE341" s="119"/>
      <c r="IF341" s="119"/>
      <c r="IG341" s="119"/>
      <c r="IH341" s="119"/>
      <c r="II341" s="119"/>
      <c r="IJ341" s="119"/>
      <c r="IK341" s="119"/>
      <c r="IL341" s="119"/>
      <c r="IM341" s="119"/>
      <c r="IN341" s="119"/>
      <c r="IO341" s="119"/>
      <c r="IP341" s="119"/>
      <c r="IQ341" s="119"/>
      <c r="IR341" s="119"/>
      <c r="IS341" s="119"/>
    </row>
    <row r="342" spans="1:253" ht="89.25">
      <c r="A342" s="3" t="s">
        <v>868</v>
      </c>
      <c r="B342" s="4" t="s">
        <v>143</v>
      </c>
      <c r="C342" s="4" t="s">
        <v>144</v>
      </c>
      <c r="D342" s="107" t="s">
        <v>1317</v>
      </c>
      <c r="E342" s="107" t="s">
        <v>372</v>
      </c>
      <c r="F342" s="108"/>
      <c r="G342" s="107" t="s">
        <v>1318</v>
      </c>
      <c r="H342" s="122"/>
      <c r="I342" s="108"/>
      <c r="J342" s="108"/>
      <c r="K342" s="107" t="s">
        <v>154</v>
      </c>
      <c r="L342" s="110" t="s">
        <v>13</v>
      </c>
      <c r="M342" s="12" t="s">
        <v>920</v>
      </c>
      <c r="N342" s="107" t="s">
        <v>146</v>
      </c>
      <c r="O342" s="110" t="s">
        <v>157</v>
      </c>
      <c r="P342" s="107" t="s">
        <v>146</v>
      </c>
      <c r="Q342" s="107" t="s">
        <v>148</v>
      </c>
      <c r="R342" s="4" t="s">
        <v>166</v>
      </c>
      <c r="S342" s="4" t="s">
        <v>159</v>
      </c>
      <c r="T342" s="110" t="s">
        <v>37</v>
      </c>
      <c r="U342" s="110" t="s">
        <v>251</v>
      </c>
      <c r="V342" s="109">
        <v>2</v>
      </c>
      <c r="W342" s="88">
        <v>1543</v>
      </c>
      <c r="X342" s="109">
        <f t="shared" si="19"/>
        <v>3086</v>
      </c>
      <c r="Y342" s="109">
        <f t="shared" si="20"/>
        <v>3456.32</v>
      </c>
      <c r="Z342" s="107"/>
      <c r="AA342" s="4" t="s">
        <v>944</v>
      </c>
      <c r="AB342" s="108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  <c r="AX342" s="119"/>
      <c r="AY342" s="119"/>
      <c r="AZ342" s="119"/>
      <c r="BA342" s="119"/>
      <c r="BB342" s="119"/>
      <c r="BC342" s="119"/>
      <c r="BD342" s="119"/>
      <c r="BE342" s="119"/>
      <c r="BF342" s="119"/>
      <c r="BG342" s="119"/>
      <c r="BH342" s="119"/>
      <c r="BI342" s="119"/>
      <c r="BJ342" s="119"/>
      <c r="BK342" s="119"/>
      <c r="BL342" s="119"/>
      <c r="BM342" s="119"/>
      <c r="BN342" s="119"/>
      <c r="BO342" s="119"/>
      <c r="BP342" s="119"/>
      <c r="BQ342" s="119"/>
      <c r="BR342" s="119"/>
      <c r="BS342" s="119"/>
      <c r="BT342" s="119"/>
      <c r="BU342" s="119"/>
      <c r="BV342" s="119"/>
      <c r="BW342" s="119"/>
      <c r="BX342" s="119"/>
      <c r="BY342" s="119"/>
      <c r="BZ342" s="119"/>
      <c r="CA342" s="119"/>
      <c r="CB342" s="119"/>
      <c r="CC342" s="119"/>
      <c r="CD342" s="119"/>
      <c r="CE342" s="119"/>
      <c r="CF342" s="119"/>
      <c r="CG342" s="119"/>
      <c r="CH342" s="119"/>
      <c r="CI342" s="119"/>
      <c r="CJ342" s="119"/>
      <c r="CK342" s="119"/>
      <c r="CL342" s="119"/>
      <c r="CM342" s="119"/>
      <c r="CN342" s="119"/>
      <c r="CO342" s="119"/>
      <c r="CP342" s="119"/>
      <c r="CQ342" s="119"/>
      <c r="CR342" s="119"/>
      <c r="CS342" s="119"/>
      <c r="CT342" s="119"/>
      <c r="CU342" s="119"/>
      <c r="CV342" s="119"/>
      <c r="CW342" s="119"/>
      <c r="CX342" s="119"/>
      <c r="CY342" s="119"/>
      <c r="CZ342" s="119"/>
      <c r="DA342" s="119"/>
      <c r="DB342" s="119"/>
      <c r="DC342" s="119"/>
      <c r="DD342" s="119"/>
      <c r="DE342" s="119"/>
      <c r="DF342" s="119"/>
      <c r="DG342" s="119"/>
      <c r="DH342" s="119"/>
      <c r="DI342" s="119"/>
      <c r="DJ342" s="119"/>
      <c r="DK342" s="119"/>
      <c r="DL342" s="119"/>
      <c r="DM342" s="119"/>
      <c r="DN342" s="119"/>
      <c r="DO342" s="119"/>
      <c r="DP342" s="119"/>
      <c r="DQ342" s="119"/>
      <c r="DR342" s="119"/>
      <c r="DS342" s="119"/>
      <c r="DT342" s="119"/>
      <c r="DU342" s="119"/>
      <c r="DV342" s="119"/>
      <c r="DW342" s="119"/>
      <c r="DX342" s="119"/>
      <c r="DY342" s="119"/>
      <c r="DZ342" s="119"/>
      <c r="EA342" s="119"/>
      <c r="EB342" s="119"/>
      <c r="EC342" s="119"/>
      <c r="ED342" s="119"/>
      <c r="EE342" s="119"/>
      <c r="EF342" s="119"/>
      <c r="EG342" s="119"/>
      <c r="EH342" s="119"/>
      <c r="EI342" s="119"/>
      <c r="EJ342" s="119"/>
      <c r="EK342" s="119"/>
      <c r="EL342" s="119"/>
      <c r="EM342" s="119"/>
      <c r="EN342" s="119"/>
      <c r="EO342" s="119"/>
      <c r="EP342" s="119"/>
      <c r="EQ342" s="119"/>
      <c r="ER342" s="119"/>
      <c r="ES342" s="119"/>
      <c r="ET342" s="119"/>
      <c r="EU342" s="119"/>
      <c r="EV342" s="119"/>
      <c r="EW342" s="119"/>
      <c r="EX342" s="119"/>
      <c r="EY342" s="119"/>
      <c r="EZ342" s="119"/>
      <c r="FA342" s="119"/>
      <c r="FB342" s="119"/>
      <c r="FC342" s="119"/>
      <c r="FD342" s="119"/>
      <c r="FE342" s="119"/>
      <c r="FF342" s="119"/>
      <c r="FG342" s="119"/>
      <c r="FH342" s="119"/>
      <c r="FI342" s="119"/>
      <c r="FJ342" s="119"/>
      <c r="FK342" s="119"/>
      <c r="FL342" s="119"/>
      <c r="FM342" s="119"/>
      <c r="FN342" s="119"/>
      <c r="FO342" s="119"/>
      <c r="FP342" s="119"/>
      <c r="FQ342" s="119"/>
      <c r="FR342" s="119"/>
      <c r="FS342" s="119"/>
      <c r="FT342" s="119"/>
      <c r="FU342" s="119"/>
      <c r="FV342" s="119"/>
      <c r="FW342" s="119"/>
      <c r="FX342" s="119"/>
      <c r="FY342" s="119"/>
      <c r="FZ342" s="119"/>
      <c r="GA342" s="119"/>
      <c r="GB342" s="119"/>
      <c r="GC342" s="119"/>
      <c r="GD342" s="119"/>
      <c r="GE342" s="119"/>
      <c r="GF342" s="119"/>
      <c r="GG342" s="119"/>
      <c r="GH342" s="119"/>
      <c r="GI342" s="119"/>
      <c r="GJ342" s="119"/>
      <c r="GK342" s="119"/>
      <c r="GL342" s="119"/>
      <c r="GM342" s="119"/>
      <c r="GN342" s="119"/>
      <c r="GO342" s="119"/>
      <c r="GP342" s="119"/>
      <c r="GQ342" s="119"/>
      <c r="GR342" s="119"/>
      <c r="GS342" s="119"/>
      <c r="GT342" s="119"/>
      <c r="GU342" s="119"/>
      <c r="GV342" s="119"/>
      <c r="GW342" s="119"/>
      <c r="GX342" s="119"/>
      <c r="GY342" s="119"/>
      <c r="GZ342" s="119"/>
      <c r="HA342" s="119"/>
      <c r="HB342" s="119"/>
      <c r="HC342" s="119"/>
      <c r="HD342" s="119"/>
      <c r="HE342" s="119"/>
      <c r="HF342" s="119"/>
      <c r="HG342" s="119"/>
      <c r="HH342" s="119"/>
      <c r="HI342" s="119"/>
      <c r="HJ342" s="119"/>
      <c r="HK342" s="119"/>
      <c r="HL342" s="119"/>
      <c r="HM342" s="119"/>
      <c r="HN342" s="119"/>
      <c r="HO342" s="119"/>
      <c r="HP342" s="119"/>
      <c r="HQ342" s="119"/>
      <c r="HR342" s="119"/>
      <c r="HS342" s="119"/>
      <c r="HT342" s="119"/>
      <c r="HU342" s="119"/>
      <c r="HV342" s="119"/>
      <c r="HW342" s="119"/>
      <c r="HX342" s="119"/>
      <c r="HY342" s="119"/>
      <c r="HZ342" s="119"/>
      <c r="IA342" s="119"/>
      <c r="IB342" s="119"/>
      <c r="IC342" s="119"/>
      <c r="ID342" s="119"/>
      <c r="IE342" s="119"/>
      <c r="IF342" s="119"/>
      <c r="IG342" s="119"/>
      <c r="IH342" s="119"/>
      <c r="II342" s="119"/>
      <c r="IJ342" s="119"/>
      <c r="IK342" s="119"/>
      <c r="IL342" s="119"/>
      <c r="IM342" s="119"/>
      <c r="IN342" s="119"/>
      <c r="IO342" s="119"/>
      <c r="IP342" s="119"/>
      <c r="IQ342" s="119"/>
      <c r="IR342" s="119"/>
      <c r="IS342" s="119"/>
    </row>
    <row r="343" spans="1:253" ht="80.25" customHeight="1">
      <c r="A343" s="3" t="s">
        <v>869</v>
      </c>
      <c r="B343" s="4" t="s">
        <v>143</v>
      </c>
      <c r="C343" s="4" t="s">
        <v>144</v>
      </c>
      <c r="D343" s="108" t="s">
        <v>1319</v>
      </c>
      <c r="E343" s="121" t="s">
        <v>1320</v>
      </c>
      <c r="F343" s="108"/>
      <c r="G343" s="121" t="s">
        <v>1321</v>
      </c>
      <c r="H343" s="122"/>
      <c r="I343" s="108" t="s">
        <v>207</v>
      </c>
      <c r="J343" s="108"/>
      <c r="K343" s="107" t="s">
        <v>154</v>
      </c>
      <c r="L343" s="110" t="s">
        <v>13</v>
      </c>
      <c r="M343" s="12" t="s">
        <v>920</v>
      </c>
      <c r="N343" s="107" t="s">
        <v>146</v>
      </c>
      <c r="O343" s="110" t="s">
        <v>157</v>
      </c>
      <c r="P343" s="107" t="s">
        <v>146</v>
      </c>
      <c r="Q343" s="107" t="s">
        <v>148</v>
      </c>
      <c r="R343" s="4" t="s">
        <v>166</v>
      </c>
      <c r="S343" s="4" t="s">
        <v>159</v>
      </c>
      <c r="T343" s="110" t="s">
        <v>186</v>
      </c>
      <c r="U343" s="110" t="s">
        <v>165</v>
      </c>
      <c r="V343" s="109">
        <v>24</v>
      </c>
      <c r="W343" s="88">
        <v>36000</v>
      </c>
      <c r="X343" s="109">
        <f t="shared" si="19"/>
        <v>864000</v>
      </c>
      <c r="Y343" s="109">
        <f t="shared" si="20"/>
        <v>967680.0000000001</v>
      </c>
      <c r="Z343" s="107"/>
      <c r="AA343" s="4" t="s">
        <v>944</v>
      </c>
      <c r="AB343" s="108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  <c r="AX343" s="119"/>
      <c r="AY343" s="119"/>
      <c r="AZ343" s="119"/>
      <c r="BA343" s="119"/>
      <c r="BB343" s="119"/>
      <c r="BC343" s="119"/>
      <c r="BD343" s="119"/>
      <c r="BE343" s="119"/>
      <c r="BF343" s="119"/>
      <c r="BG343" s="119"/>
      <c r="BH343" s="119"/>
      <c r="BI343" s="119"/>
      <c r="BJ343" s="119"/>
      <c r="BK343" s="119"/>
      <c r="BL343" s="119"/>
      <c r="BM343" s="119"/>
      <c r="BN343" s="119"/>
      <c r="BO343" s="119"/>
      <c r="BP343" s="119"/>
      <c r="BQ343" s="119"/>
      <c r="BR343" s="119"/>
      <c r="BS343" s="119"/>
      <c r="BT343" s="119"/>
      <c r="BU343" s="119"/>
      <c r="BV343" s="119"/>
      <c r="BW343" s="119"/>
      <c r="BX343" s="119"/>
      <c r="BY343" s="119"/>
      <c r="BZ343" s="119"/>
      <c r="CA343" s="119"/>
      <c r="CB343" s="119"/>
      <c r="CC343" s="119"/>
      <c r="CD343" s="119"/>
      <c r="CE343" s="119"/>
      <c r="CF343" s="119"/>
      <c r="CG343" s="119"/>
      <c r="CH343" s="119"/>
      <c r="CI343" s="119"/>
      <c r="CJ343" s="119"/>
      <c r="CK343" s="119"/>
      <c r="CL343" s="119"/>
      <c r="CM343" s="119"/>
      <c r="CN343" s="119"/>
      <c r="CO343" s="119"/>
      <c r="CP343" s="119"/>
      <c r="CQ343" s="119"/>
      <c r="CR343" s="119"/>
      <c r="CS343" s="119"/>
      <c r="CT343" s="119"/>
      <c r="CU343" s="119"/>
      <c r="CV343" s="119"/>
      <c r="CW343" s="119"/>
      <c r="CX343" s="119"/>
      <c r="CY343" s="119"/>
      <c r="CZ343" s="119"/>
      <c r="DA343" s="119"/>
      <c r="DB343" s="119"/>
      <c r="DC343" s="119"/>
      <c r="DD343" s="119"/>
      <c r="DE343" s="119"/>
      <c r="DF343" s="119"/>
      <c r="DG343" s="119"/>
      <c r="DH343" s="119"/>
      <c r="DI343" s="119"/>
      <c r="DJ343" s="119"/>
      <c r="DK343" s="119"/>
      <c r="DL343" s="119"/>
      <c r="DM343" s="119"/>
      <c r="DN343" s="119"/>
      <c r="DO343" s="119"/>
      <c r="DP343" s="119"/>
      <c r="DQ343" s="119"/>
      <c r="DR343" s="119"/>
      <c r="DS343" s="119"/>
      <c r="DT343" s="119"/>
      <c r="DU343" s="119"/>
      <c r="DV343" s="119"/>
      <c r="DW343" s="119"/>
      <c r="DX343" s="119"/>
      <c r="DY343" s="119"/>
      <c r="DZ343" s="119"/>
      <c r="EA343" s="119"/>
      <c r="EB343" s="119"/>
      <c r="EC343" s="119"/>
      <c r="ED343" s="119"/>
      <c r="EE343" s="119"/>
      <c r="EF343" s="119"/>
      <c r="EG343" s="119"/>
      <c r="EH343" s="119"/>
      <c r="EI343" s="119"/>
      <c r="EJ343" s="119"/>
      <c r="EK343" s="119"/>
      <c r="EL343" s="119"/>
      <c r="EM343" s="119"/>
      <c r="EN343" s="119"/>
      <c r="EO343" s="119"/>
      <c r="EP343" s="119"/>
      <c r="EQ343" s="119"/>
      <c r="ER343" s="119"/>
      <c r="ES343" s="119"/>
      <c r="ET343" s="119"/>
      <c r="EU343" s="119"/>
      <c r="EV343" s="119"/>
      <c r="EW343" s="119"/>
      <c r="EX343" s="119"/>
      <c r="EY343" s="119"/>
      <c r="EZ343" s="119"/>
      <c r="FA343" s="119"/>
      <c r="FB343" s="119"/>
      <c r="FC343" s="119"/>
      <c r="FD343" s="119"/>
      <c r="FE343" s="119"/>
      <c r="FF343" s="119"/>
      <c r="FG343" s="119"/>
      <c r="FH343" s="119"/>
      <c r="FI343" s="119"/>
      <c r="FJ343" s="119"/>
      <c r="FK343" s="119"/>
      <c r="FL343" s="119"/>
      <c r="FM343" s="119"/>
      <c r="FN343" s="119"/>
      <c r="FO343" s="119"/>
      <c r="FP343" s="119"/>
      <c r="FQ343" s="119"/>
      <c r="FR343" s="119"/>
      <c r="FS343" s="119"/>
      <c r="FT343" s="119"/>
      <c r="FU343" s="119"/>
      <c r="FV343" s="119"/>
      <c r="FW343" s="119"/>
      <c r="FX343" s="119"/>
      <c r="FY343" s="119"/>
      <c r="FZ343" s="119"/>
      <c r="GA343" s="119"/>
      <c r="GB343" s="119"/>
      <c r="GC343" s="119"/>
      <c r="GD343" s="119"/>
      <c r="GE343" s="119"/>
      <c r="GF343" s="119"/>
      <c r="GG343" s="119"/>
      <c r="GH343" s="119"/>
      <c r="GI343" s="119"/>
      <c r="GJ343" s="119"/>
      <c r="GK343" s="119"/>
      <c r="GL343" s="119"/>
      <c r="GM343" s="119"/>
      <c r="GN343" s="119"/>
      <c r="GO343" s="119"/>
      <c r="GP343" s="119"/>
      <c r="GQ343" s="119"/>
      <c r="GR343" s="119"/>
      <c r="GS343" s="119"/>
      <c r="GT343" s="119"/>
      <c r="GU343" s="119"/>
      <c r="GV343" s="119"/>
      <c r="GW343" s="119"/>
      <c r="GX343" s="119"/>
      <c r="GY343" s="119"/>
      <c r="GZ343" s="119"/>
      <c r="HA343" s="119"/>
      <c r="HB343" s="119"/>
      <c r="HC343" s="119"/>
      <c r="HD343" s="119"/>
      <c r="HE343" s="119"/>
      <c r="HF343" s="119"/>
      <c r="HG343" s="119"/>
      <c r="HH343" s="119"/>
      <c r="HI343" s="119"/>
      <c r="HJ343" s="119"/>
      <c r="HK343" s="119"/>
      <c r="HL343" s="119"/>
      <c r="HM343" s="119"/>
      <c r="HN343" s="119"/>
      <c r="HO343" s="119"/>
      <c r="HP343" s="119"/>
      <c r="HQ343" s="119"/>
      <c r="HR343" s="119"/>
      <c r="HS343" s="119"/>
      <c r="HT343" s="119"/>
      <c r="HU343" s="119"/>
      <c r="HV343" s="119"/>
      <c r="HW343" s="119"/>
      <c r="HX343" s="119"/>
      <c r="HY343" s="119"/>
      <c r="HZ343" s="119"/>
      <c r="IA343" s="119"/>
      <c r="IB343" s="119"/>
      <c r="IC343" s="119"/>
      <c r="ID343" s="119"/>
      <c r="IE343" s="119"/>
      <c r="IF343" s="119"/>
      <c r="IG343" s="119"/>
      <c r="IH343" s="119"/>
      <c r="II343" s="119"/>
      <c r="IJ343" s="119"/>
      <c r="IK343" s="119"/>
      <c r="IL343" s="119"/>
      <c r="IM343" s="119"/>
      <c r="IN343" s="119"/>
      <c r="IO343" s="119"/>
      <c r="IP343" s="119"/>
      <c r="IQ343" s="119"/>
      <c r="IR343" s="119"/>
      <c r="IS343" s="119"/>
    </row>
    <row r="344" spans="1:253" ht="48" customHeight="1">
      <c r="A344" s="3" t="s">
        <v>870</v>
      </c>
      <c r="B344" s="4" t="s">
        <v>143</v>
      </c>
      <c r="C344" s="4" t="s">
        <v>144</v>
      </c>
      <c r="D344" s="108" t="s">
        <v>1322</v>
      </c>
      <c r="E344" s="121" t="s">
        <v>1323</v>
      </c>
      <c r="F344" s="108"/>
      <c r="G344" s="121" t="s">
        <v>1324</v>
      </c>
      <c r="H344" s="121"/>
      <c r="I344" s="108" t="s">
        <v>58</v>
      </c>
      <c r="J344" s="108"/>
      <c r="K344" s="107" t="s">
        <v>154</v>
      </c>
      <c r="L344" s="110" t="s">
        <v>13</v>
      </c>
      <c r="M344" s="12" t="s">
        <v>920</v>
      </c>
      <c r="N344" s="107" t="s">
        <v>146</v>
      </c>
      <c r="O344" s="110" t="s">
        <v>157</v>
      </c>
      <c r="P344" s="107" t="s">
        <v>146</v>
      </c>
      <c r="Q344" s="107" t="s">
        <v>148</v>
      </c>
      <c r="R344" s="4" t="s">
        <v>166</v>
      </c>
      <c r="S344" s="4" t="s">
        <v>159</v>
      </c>
      <c r="T344" s="110" t="s">
        <v>59</v>
      </c>
      <c r="U344" s="110" t="s">
        <v>203</v>
      </c>
      <c r="V344" s="109">
        <v>4000</v>
      </c>
      <c r="W344" s="88">
        <v>72</v>
      </c>
      <c r="X344" s="109">
        <f t="shared" si="19"/>
        <v>288000</v>
      </c>
      <c r="Y344" s="109">
        <f t="shared" si="20"/>
        <v>322560.00000000006</v>
      </c>
      <c r="Z344" s="107"/>
      <c r="AA344" s="4" t="s">
        <v>944</v>
      </c>
      <c r="AB344" s="108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  <c r="AX344" s="119"/>
      <c r="AY344" s="119"/>
      <c r="AZ344" s="119"/>
      <c r="BA344" s="119"/>
      <c r="BB344" s="119"/>
      <c r="BC344" s="119"/>
      <c r="BD344" s="119"/>
      <c r="BE344" s="119"/>
      <c r="BF344" s="119"/>
      <c r="BG344" s="119"/>
      <c r="BH344" s="119"/>
      <c r="BI344" s="119"/>
      <c r="BJ344" s="119"/>
      <c r="BK344" s="119"/>
      <c r="BL344" s="119"/>
      <c r="BM344" s="119"/>
      <c r="BN344" s="119"/>
      <c r="BO344" s="119"/>
      <c r="BP344" s="119"/>
      <c r="BQ344" s="119"/>
      <c r="BR344" s="119"/>
      <c r="BS344" s="119"/>
      <c r="BT344" s="119"/>
      <c r="BU344" s="119"/>
      <c r="BV344" s="119"/>
      <c r="BW344" s="119"/>
      <c r="BX344" s="119"/>
      <c r="BY344" s="119"/>
      <c r="BZ344" s="119"/>
      <c r="CA344" s="119"/>
      <c r="CB344" s="119"/>
      <c r="CC344" s="119"/>
      <c r="CD344" s="119"/>
      <c r="CE344" s="119"/>
      <c r="CF344" s="119"/>
      <c r="CG344" s="119"/>
      <c r="CH344" s="119"/>
      <c r="CI344" s="119"/>
      <c r="CJ344" s="119"/>
      <c r="CK344" s="119"/>
      <c r="CL344" s="119"/>
      <c r="CM344" s="119"/>
      <c r="CN344" s="119"/>
      <c r="CO344" s="119"/>
      <c r="CP344" s="119"/>
      <c r="CQ344" s="119"/>
      <c r="CR344" s="119"/>
      <c r="CS344" s="119"/>
      <c r="CT344" s="119"/>
      <c r="CU344" s="119"/>
      <c r="CV344" s="119"/>
      <c r="CW344" s="119"/>
      <c r="CX344" s="119"/>
      <c r="CY344" s="119"/>
      <c r="CZ344" s="119"/>
      <c r="DA344" s="119"/>
      <c r="DB344" s="119"/>
      <c r="DC344" s="119"/>
      <c r="DD344" s="119"/>
      <c r="DE344" s="119"/>
      <c r="DF344" s="119"/>
      <c r="DG344" s="119"/>
      <c r="DH344" s="119"/>
      <c r="DI344" s="119"/>
      <c r="DJ344" s="119"/>
      <c r="DK344" s="119"/>
      <c r="DL344" s="119"/>
      <c r="DM344" s="119"/>
      <c r="DN344" s="119"/>
      <c r="DO344" s="119"/>
      <c r="DP344" s="119"/>
      <c r="DQ344" s="119"/>
      <c r="DR344" s="119"/>
      <c r="DS344" s="119"/>
      <c r="DT344" s="119"/>
      <c r="DU344" s="119"/>
      <c r="DV344" s="119"/>
      <c r="DW344" s="119"/>
      <c r="DX344" s="119"/>
      <c r="DY344" s="119"/>
      <c r="DZ344" s="119"/>
      <c r="EA344" s="119"/>
      <c r="EB344" s="119"/>
      <c r="EC344" s="119"/>
      <c r="ED344" s="119"/>
      <c r="EE344" s="119"/>
      <c r="EF344" s="119"/>
      <c r="EG344" s="119"/>
      <c r="EH344" s="119"/>
      <c r="EI344" s="119"/>
      <c r="EJ344" s="119"/>
      <c r="EK344" s="119"/>
      <c r="EL344" s="119"/>
      <c r="EM344" s="119"/>
      <c r="EN344" s="119"/>
      <c r="EO344" s="119"/>
      <c r="EP344" s="119"/>
      <c r="EQ344" s="119"/>
      <c r="ER344" s="119"/>
      <c r="ES344" s="119"/>
      <c r="ET344" s="119"/>
      <c r="EU344" s="119"/>
      <c r="EV344" s="119"/>
      <c r="EW344" s="119"/>
      <c r="EX344" s="119"/>
      <c r="EY344" s="119"/>
      <c r="EZ344" s="119"/>
      <c r="FA344" s="119"/>
      <c r="FB344" s="119"/>
      <c r="FC344" s="119"/>
      <c r="FD344" s="119"/>
      <c r="FE344" s="119"/>
      <c r="FF344" s="119"/>
      <c r="FG344" s="119"/>
      <c r="FH344" s="119"/>
      <c r="FI344" s="119"/>
      <c r="FJ344" s="119"/>
      <c r="FK344" s="119"/>
      <c r="FL344" s="119"/>
      <c r="FM344" s="119"/>
      <c r="FN344" s="119"/>
      <c r="FO344" s="119"/>
      <c r="FP344" s="119"/>
      <c r="FQ344" s="119"/>
      <c r="FR344" s="119"/>
      <c r="FS344" s="119"/>
      <c r="FT344" s="119"/>
      <c r="FU344" s="119"/>
      <c r="FV344" s="119"/>
      <c r="FW344" s="119"/>
      <c r="FX344" s="119"/>
      <c r="FY344" s="119"/>
      <c r="FZ344" s="119"/>
      <c r="GA344" s="119"/>
      <c r="GB344" s="119"/>
      <c r="GC344" s="119"/>
      <c r="GD344" s="119"/>
      <c r="GE344" s="119"/>
      <c r="GF344" s="119"/>
      <c r="GG344" s="119"/>
      <c r="GH344" s="119"/>
      <c r="GI344" s="119"/>
      <c r="GJ344" s="119"/>
      <c r="GK344" s="119"/>
      <c r="GL344" s="119"/>
      <c r="GM344" s="119"/>
      <c r="GN344" s="119"/>
      <c r="GO344" s="119"/>
      <c r="GP344" s="119"/>
      <c r="GQ344" s="119"/>
      <c r="GR344" s="119"/>
      <c r="GS344" s="119"/>
      <c r="GT344" s="119"/>
      <c r="GU344" s="119"/>
      <c r="GV344" s="119"/>
      <c r="GW344" s="119"/>
      <c r="GX344" s="119"/>
      <c r="GY344" s="119"/>
      <c r="GZ344" s="119"/>
      <c r="HA344" s="119"/>
      <c r="HB344" s="119"/>
      <c r="HC344" s="119"/>
      <c r="HD344" s="119"/>
      <c r="HE344" s="119"/>
      <c r="HF344" s="119"/>
      <c r="HG344" s="119"/>
      <c r="HH344" s="119"/>
      <c r="HI344" s="119"/>
      <c r="HJ344" s="119"/>
      <c r="HK344" s="119"/>
      <c r="HL344" s="119"/>
      <c r="HM344" s="119"/>
      <c r="HN344" s="119"/>
      <c r="HO344" s="119"/>
      <c r="HP344" s="119"/>
      <c r="HQ344" s="119"/>
      <c r="HR344" s="119"/>
      <c r="HS344" s="119"/>
      <c r="HT344" s="119"/>
      <c r="HU344" s="119"/>
      <c r="HV344" s="119"/>
      <c r="HW344" s="119"/>
      <c r="HX344" s="119"/>
      <c r="HY344" s="119"/>
      <c r="HZ344" s="119"/>
      <c r="IA344" s="119"/>
      <c r="IB344" s="119"/>
      <c r="IC344" s="119"/>
      <c r="ID344" s="119"/>
      <c r="IE344" s="119"/>
      <c r="IF344" s="119"/>
      <c r="IG344" s="119"/>
      <c r="IH344" s="119"/>
      <c r="II344" s="119"/>
      <c r="IJ344" s="119"/>
      <c r="IK344" s="119"/>
      <c r="IL344" s="119"/>
      <c r="IM344" s="119"/>
      <c r="IN344" s="119"/>
      <c r="IO344" s="119"/>
      <c r="IP344" s="119"/>
      <c r="IQ344" s="119"/>
      <c r="IR344" s="119"/>
      <c r="IS344" s="119"/>
    </row>
    <row r="345" spans="1:253" ht="45.75" customHeight="1">
      <c r="A345" s="3" t="s">
        <v>871</v>
      </c>
      <c r="B345" s="4" t="s">
        <v>143</v>
      </c>
      <c r="C345" s="4" t="s">
        <v>144</v>
      </c>
      <c r="D345" s="108" t="s">
        <v>1325</v>
      </c>
      <c r="E345" s="121" t="s">
        <v>1326</v>
      </c>
      <c r="F345" s="108"/>
      <c r="G345" s="121" t="s">
        <v>1327</v>
      </c>
      <c r="H345" s="122"/>
      <c r="I345" s="108" t="s">
        <v>205</v>
      </c>
      <c r="J345" s="108"/>
      <c r="K345" s="107" t="s">
        <v>154</v>
      </c>
      <c r="L345" s="110" t="s">
        <v>367</v>
      </c>
      <c r="M345" s="12" t="s">
        <v>920</v>
      </c>
      <c r="N345" s="107" t="s">
        <v>146</v>
      </c>
      <c r="O345" s="110" t="s">
        <v>164</v>
      </c>
      <c r="P345" s="107" t="s">
        <v>146</v>
      </c>
      <c r="Q345" s="4" t="s">
        <v>148</v>
      </c>
      <c r="R345" s="4" t="s">
        <v>2206</v>
      </c>
      <c r="S345" s="4" t="s">
        <v>1277</v>
      </c>
      <c r="T345" s="110" t="s">
        <v>1328</v>
      </c>
      <c r="U345" s="110" t="s">
        <v>447</v>
      </c>
      <c r="V345" s="109">
        <v>16</v>
      </c>
      <c r="W345" s="88">
        <v>6000</v>
      </c>
      <c r="X345" s="109">
        <f t="shared" si="19"/>
        <v>96000</v>
      </c>
      <c r="Y345" s="109">
        <f t="shared" si="20"/>
        <v>107520.00000000001</v>
      </c>
      <c r="Z345" s="4" t="s">
        <v>152</v>
      </c>
      <c r="AA345" s="4" t="s">
        <v>944</v>
      </c>
      <c r="AB345" s="108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</row>
    <row r="346" spans="1:253" ht="68.25" customHeight="1">
      <c r="A346" s="3" t="s">
        <v>872</v>
      </c>
      <c r="B346" s="4" t="s">
        <v>143</v>
      </c>
      <c r="C346" s="4" t="s">
        <v>144</v>
      </c>
      <c r="D346" s="108" t="s">
        <v>1329</v>
      </c>
      <c r="E346" s="121" t="s">
        <v>1330</v>
      </c>
      <c r="F346" s="108"/>
      <c r="G346" s="121" t="s">
        <v>1331</v>
      </c>
      <c r="H346" s="122"/>
      <c r="I346" s="108" t="s">
        <v>1021</v>
      </c>
      <c r="J346" s="108"/>
      <c r="K346" s="107" t="s">
        <v>154</v>
      </c>
      <c r="L346" s="110" t="s">
        <v>13</v>
      </c>
      <c r="M346" s="12" t="s">
        <v>920</v>
      </c>
      <c r="N346" s="107" t="s">
        <v>146</v>
      </c>
      <c r="O346" s="110" t="s">
        <v>221</v>
      </c>
      <c r="P346" s="107" t="s">
        <v>146</v>
      </c>
      <c r="Q346" s="4" t="s">
        <v>148</v>
      </c>
      <c r="R346" s="4" t="s">
        <v>166</v>
      </c>
      <c r="S346" s="4" t="s">
        <v>159</v>
      </c>
      <c r="T346" s="110" t="s">
        <v>9</v>
      </c>
      <c r="U346" s="110" t="s">
        <v>927</v>
      </c>
      <c r="V346" s="109">
        <v>1</v>
      </c>
      <c r="W346" s="88">
        <v>30000</v>
      </c>
      <c r="X346" s="109">
        <f t="shared" si="19"/>
        <v>30000</v>
      </c>
      <c r="Y346" s="109">
        <f t="shared" si="20"/>
        <v>33600</v>
      </c>
      <c r="Z346" s="107"/>
      <c r="AA346" s="4" t="s">
        <v>944</v>
      </c>
      <c r="AB346" s="108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  <c r="AX346" s="119"/>
      <c r="AY346" s="119"/>
      <c r="AZ346" s="119"/>
      <c r="BA346" s="119"/>
      <c r="BB346" s="119"/>
      <c r="BC346" s="119"/>
      <c r="BD346" s="119"/>
      <c r="BE346" s="119"/>
      <c r="BF346" s="119"/>
      <c r="BG346" s="119"/>
      <c r="BH346" s="119"/>
      <c r="BI346" s="119"/>
      <c r="BJ346" s="119"/>
      <c r="BK346" s="119"/>
      <c r="BL346" s="119"/>
      <c r="BM346" s="119"/>
      <c r="BN346" s="119"/>
      <c r="BO346" s="119"/>
      <c r="BP346" s="119"/>
      <c r="BQ346" s="119"/>
      <c r="BR346" s="119"/>
      <c r="BS346" s="119"/>
      <c r="BT346" s="119"/>
      <c r="BU346" s="119"/>
      <c r="BV346" s="119"/>
      <c r="BW346" s="119"/>
      <c r="BX346" s="119"/>
      <c r="BY346" s="119"/>
      <c r="BZ346" s="119"/>
      <c r="CA346" s="119"/>
      <c r="CB346" s="119"/>
      <c r="CC346" s="119"/>
      <c r="CD346" s="119"/>
      <c r="CE346" s="119"/>
      <c r="CF346" s="119"/>
      <c r="CG346" s="119"/>
      <c r="CH346" s="119"/>
      <c r="CI346" s="119"/>
      <c r="CJ346" s="119"/>
      <c r="CK346" s="119"/>
      <c r="CL346" s="119"/>
      <c r="CM346" s="119"/>
      <c r="CN346" s="119"/>
      <c r="CO346" s="119"/>
      <c r="CP346" s="119"/>
      <c r="CQ346" s="119"/>
      <c r="CR346" s="119"/>
      <c r="CS346" s="119"/>
      <c r="CT346" s="119"/>
      <c r="CU346" s="119"/>
      <c r="CV346" s="119"/>
      <c r="CW346" s="119"/>
      <c r="CX346" s="119"/>
      <c r="CY346" s="119"/>
      <c r="CZ346" s="119"/>
      <c r="DA346" s="119"/>
      <c r="DB346" s="119"/>
      <c r="DC346" s="119"/>
      <c r="DD346" s="119"/>
      <c r="DE346" s="119"/>
      <c r="DF346" s="119"/>
      <c r="DG346" s="119"/>
      <c r="DH346" s="119"/>
      <c r="DI346" s="119"/>
      <c r="DJ346" s="119"/>
      <c r="DK346" s="119"/>
      <c r="DL346" s="119"/>
      <c r="DM346" s="119"/>
      <c r="DN346" s="119"/>
      <c r="DO346" s="119"/>
      <c r="DP346" s="119"/>
      <c r="DQ346" s="119"/>
      <c r="DR346" s="119"/>
      <c r="DS346" s="119"/>
      <c r="DT346" s="119"/>
      <c r="DU346" s="119"/>
      <c r="DV346" s="119"/>
      <c r="DW346" s="119"/>
      <c r="DX346" s="119"/>
      <c r="DY346" s="119"/>
      <c r="DZ346" s="119"/>
      <c r="EA346" s="119"/>
      <c r="EB346" s="119"/>
      <c r="EC346" s="119"/>
      <c r="ED346" s="119"/>
      <c r="EE346" s="119"/>
      <c r="EF346" s="119"/>
      <c r="EG346" s="119"/>
      <c r="EH346" s="119"/>
      <c r="EI346" s="119"/>
      <c r="EJ346" s="119"/>
      <c r="EK346" s="119"/>
      <c r="EL346" s="119"/>
      <c r="EM346" s="119"/>
      <c r="EN346" s="119"/>
      <c r="EO346" s="119"/>
      <c r="EP346" s="119"/>
      <c r="EQ346" s="119"/>
      <c r="ER346" s="119"/>
      <c r="ES346" s="119"/>
      <c r="ET346" s="119"/>
      <c r="EU346" s="119"/>
      <c r="EV346" s="119"/>
      <c r="EW346" s="119"/>
      <c r="EX346" s="119"/>
      <c r="EY346" s="119"/>
      <c r="EZ346" s="119"/>
      <c r="FA346" s="119"/>
      <c r="FB346" s="119"/>
      <c r="FC346" s="119"/>
      <c r="FD346" s="119"/>
      <c r="FE346" s="119"/>
      <c r="FF346" s="119"/>
      <c r="FG346" s="119"/>
      <c r="FH346" s="119"/>
      <c r="FI346" s="119"/>
      <c r="FJ346" s="119"/>
      <c r="FK346" s="119"/>
      <c r="FL346" s="119"/>
      <c r="FM346" s="119"/>
      <c r="FN346" s="119"/>
      <c r="FO346" s="119"/>
      <c r="FP346" s="119"/>
      <c r="FQ346" s="119"/>
      <c r="FR346" s="119"/>
      <c r="FS346" s="119"/>
      <c r="FT346" s="119"/>
      <c r="FU346" s="119"/>
      <c r="FV346" s="119"/>
      <c r="FW346" s="119"/>
      <c r="FX346" s="119"/>
      <c r="FY346" s="119"/>
      <c r="FZ346" s="119"/>
      <c r="GA346" s="119"/>
      <c r="GB346" s="119"/>
      <c r="GC346" s="119"/>
      <c r="GD346" s="119"/>
      <c r="GE346" s="119"/>
      <c r="GF346" s="119"/>
      <c r="GG346" s="119"/>
      <c r="GH346" s="119"/>
      <c r="GI346" s="119"/>
      <c r="GJ346" s="119"/>
      <c r="GK346" s="119"/>
      <c r="GL346" s="119"/>
      <c r="GM346" s="119"/>
      <c r="GN346" s="119"/>
      <c r="GO346" s="119"/>
      <c r="GP346" s="119"/>
      <c r="GQ346" s="119"/>
      <c r="GR346" s="119"/>
      <c r="GS346" s="119"/>
      <c r="GT346" s="119"/>
      <c r="GU346" s="119"/>
      <c r="GV346" s="119"/>
      <c r="GW346" s="119"/>
      <c r="GX346" s="119"/>
      <c r="GY346" s="119"/>
      <c r="GZ346" s="119"/>
      <c r="HA346" s="119"/>
      <c r="HB346" s="119"/>
      <c r="HC346" s="119"/>
      <c r="HD346" s="119"/>
      <c r="HE346" s="119"/>
      <c r="HF346" s="119"/>
      <c r="HG346" s="119"/>
      <c r="HH346" s="119"/>
      <c r="HI346" s="119"/>
      <c r="HJ346" s="119"/>
      <c r="HK346" s="119"/>
      <c r="HL346" s="119"/>
      <c r="HM346" s="119"/>
      <c r="HN346" s="119"/>
      <c r="HO346" s="119"/>
      <c r="HP346" s="119"/>
      <c r="HQ346" s="119"/>
      <c r="HR346" s="119"/>
      <c r="HS346" s="119"/>
      <c r="HT346" s="119"/>
      <c r="HU346" s="119"/>
      <c r="HV346" s="119"/>
      <c r="HW346" s="119"/>
      <c r="HX346" s="119"/>
      <c r="HY346" s="119"/>
      <c r="HZ346" s="119"/>
      <c r="IA346" s="119"/>
      <c r="IB346" s="119"/>
      <c r="IC346" s="119"/>
      <c r="ID346" s="119"/>
      <c r="IE346" s="119"/>
      <c r="IF346" s="119"/>
      <c r="IG346" s="119"/>
      <c r="IH346" s="119"/>
      <c r="II346" s="119"/>
      <c r="IJ346" s="119"/>
      <c r="IK346" s="119"/>
      <c r="IL346" s="119"/>
      <c r="IM346" s="119"/>
      <c r="IN346" s="119"/>
      <c r="IO346" s="119"/>
      <c r="IP346" s="119"/>
      <c r="IQ346" s="119"/>
      <c r="IR346" s="119"/>
      <c r="IS346" s="119"/>
    </row>
    <row r="347" spans="1:253" ht="52.5" customHeight="1">
      <c r="A347" s="3" t="s">
        <v>873</v>
      </c>
      <c r="B347" s="4" t="s">
        <v>143</v>
      </c>
      <c r="C347" s="4" t="s">
        <v>144</v>
      </c>
      <c r="D347" s="108" t="s">
        <v>1332</v>
      </c>
      <c r="E347" s="121" t="s">
        <v>1333</v>
      </c>
      <c r="F347" s="108"/>
      <c r="G347" s="121" t="s">
        <v>1334</v>
      </c>
      <c r="H347" s="107"/>
      <c r="I347" s="107" t="s">
        <v>227</v>
      </c>
      <c r="J347" s="107"/>
      <c r="K347" s="107" t="s">
        <v>154</v>
      </c>
      <c r="L347" s="107">
        <v>0</v>
      </c>
      <c r="M347" s="12" t="s">
        <v>920</v>
      </c>
      <c r="N347" s="107" t="s">
        <v>146</v>
      </c>
      <c r="O347" s="107" t="s">
        <v>951</v>
      </c>
      <c r="P347" s="108" t="s">
        <v>146</v>
      </c>
      <c r="Q347" s="4" t="s">
        <v>148</v>
      </c>
      <c r="R347" s="4" t="s">
        <v>166</v>
      </c>
      <c r="S347" s="4" t="s">
        <v>159</v>
      </c>
      <c r="T347" s="107">
        <v>736</v>
      </c>
      <c r="U347" s="107" t="s">
        <v>232</v>
      </c>
      <c r="V347" s="88">
        <v>12</v>
      </c>
      <c r="W347" s="109">
        <v>150</v>
      </c>
      <c r="X347" s="109">
        <v>0</v>
      </c>
      <c r="Y347" s="109">
        <f>X347*(1+12%)</f>
        <v>0</v>
      </c>
      <c r="Z347" s="109"/>
      <c r="AA347" s="4" t="s">
        <v>944</v>
      </c>
      <c r="AB347" s="107">
        <v>18.19</v>
      </c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  <c r="AX347" s="119"/>
      <c r="AY347" s="119"/>
      <c r="AZ347" s="119"/>
      <c r="BA347" s="119"/>
      <c r="BB347" s="119"/>
      <c r="BC347" s="119"/>
      <c r="BD347" s="119"/>
      <c r="BE347" s="119"/>
      <c r="BF347" s="119"/>
      <c r="BG347" s="119"/>
      <c r="BH347" s="119"/>
      <c r="BI347" s="119"/>
      <c r="BJ347" s="119"/>
      <c r="BK347" s="119"/>
      <c r="BL347" s="119"/>
      <c r="BM347" s="119"/>
      <c r="BN347" s="119"/>
      <c r="BO347" s="119"/>
      <c r="BP347" s="119"/>
      <c r="BQ347" s="119"/>
      <c r="BR347" s="119"/>
      <c r="BS347" s="119"/>
      <c r="BT347" s="119"/>
      <c r="BU347" s="119"/>
      <c r="BV347" s="119"/>
      <c r="BW347" s="119"/>
      <c r="BX347" s="119"/>
      <c r="BY347" s="119"/>
      <c r="BZ347" s="119"/>
      <c r="CA347" s="119"/>
      <c r="CB347" s="119"/>
      <c r="CC347" s="119"/>
      <c r="CD347" s="119"/>
      <c r="CE347" s="119"/>
      <c r="CF347" s="119"/>
      <c r="CG347" s="119"/>
      <c r="CH347" s="119"/>
      <c r="CI347" s="119"/>
      <c r="CJ347" s="119"/>
      <c r="CK347" s="119"/>
      <c r="CL347" s="119"/>
      <c r="CM347" s="119"/>
      <c r="CN347" s="119"/>
      <c r="CO347" s="119"/>
      <c r="CP347" s="119"/>
      <c r="CQ347" s="119"/>
      <c r="CR347" s="119"/>
      <c r="CS347" s="119"/>
      <c r="CT347" s="119"/>
      <c r="CU347" s="119"/>
      <c r="CV347" s="119"/>
      <c r="CW347" s="119"/>
      <c r="CX347" s="119"/>
      <c r="CY347" s="119"/>
      <c r="CZ347" s="119"/>
      <c r="DA347" s="119"/>
      <c r="DB347" s="119"/>
      <c r="DC347" s="119"/>
      <c r="DD347" s="119"/>
      <c r="DE347" s="119"/>
      <c r="DF347" s="119"/>
      <c r="DG347" s="119"/>
      <c r="DH347" s="119"/>
      <c r="DI347" s="119"/>
      <c r="DJ347" s="119"/>
      <c r="DK347" s="119"/>
      <c r="DL347" s="119"/>
      <c r="DM347" s="119"/>
      <c r="DN347" s="119"/>
      <c r="DO347" s="119"/>
      <c r="DP347" s="119"/>
      <c r="DQ347" s="119"/>
      <c r="DR347" s="119"/>
      <c r="DS347" s="119"/>
      <c r="DT347" s="119"/>
      <c r="DU347" s="119"/>
      <c r="DV347" s="119"/>
      <c r="DW347" s="119"/>
      <c r="DX347" s="119"/>
      <c r="DY347" s="119"/>
      <c r="DZ347" s="119"/>
      <c r="EA347" s="119"/>
      <c r="EB347" s="119"/>
      <c r="EC347" s="119"/>
      <c r="ED347" s="119"/>
      <c r="EE347" s="119"/>
      <c r="EF347" s="119"/>
      <c r="EG347" s="119"/>
      <c r="EH347" s="119"/>
      <c r="EI347" s="119"/>
      <c r="EJ347" s="119"/>
      <c r="EK347" s="119"/>
      <c r="EL347" s="119"/>
      <c r="EM347" s="119"/>
      <c r="EN347" s="119"/>
      <c r="EO347" s="119"/>
      <c r="EP347" s="119"/>
      <c r="EQ347" s="119"/>
      <c r="ER347" s="119"/>
      <c r="ES347" s="119"/>
      <c r="ET347" s="119"/>
      <c r="EU347" s="119"/>
      <c r="EV347" s="119"/>
      <c r="EW347" s="119"/>
      <c r="EX347" s="119"/>
      <c r="EY347" s="119"/>
      <c r="EZ347" s="119"/>
      <c r="FA347" s="119"/>
      <c r="FB347" s="119"/>
      <c r="FC347" s="119"/>
      <c r="FD347" s="119"/>
      <c r="FE347" s="119"/>
      <c r="FF347" s="119"/>
      <c r="FG347" s="119"/>
      <c r="FH347" s="119"/>
      <c r="FI347" s="119"/>
      <c r="FJ347" s="119"/>
      <c r="FK347" s="119"/>
      <c r="FL347" s="119"/>
      <c r="FM347" s="119"/>
      <c r="FN347" s="119"/>
      <c r="FO347" s="119"/>
      <c r="FP347" s="119"/>
      <c r="FQ347" s="119"/>
      <c r="FR347" s="119"/>
      <c r="FS347" s="119"/>
      <c r="FT347" s="119"/>
      <c r="FU347" s="119"/>
      <c r="FV347" s="119"/>
      <c r="FW347" s="119"/>
      <c r="FX347" s="119"/>
      <c r="FY347" s="119"/>
      <c r="FZ347" s="119"/>
      <c r="GA347" s="119"/>
      <c r="GB347" s="119"/>
      <c r="GC347" s="119"/>
      <c r="GD347" s="119"/>
      <c r="GE347" s="119"/>
      <c r="GF347" s="119"/>
      <c r="GG347" s="119"/>
      <c r="GH347" s="119"/>
      <c r="GI347" s="119"/>
      <c r="GJ347" s="119"/>
      <c r="GK347" s="119"/>
      <c r="GL347" s="119"/>
      <c r="GM347" s="119"/>
      <c r="GN347" s="119"/>
      <c r="GO347" s="119"/>
      <c r="GP347" s="119"/>
      <c r="GQ347" s="119"/>
      <c r="GR347" s="119"/>
      <c r="GS347" s="119"/>
      <c r="GT347" s="119"/>
      <c r="GU347" s="119"/>
      <c r="GV347" s="119"/>
      <c r="GW347" s="119"/>
      <c r="GX347" s="119"/>
      <c r="GY347" s="119"/>
      <c r="GZ347" s="119"/>
      <c r="HA347" s="119"/>
      <c r="HB347" s="119"/>
      <c r="HC347" s="119"/>
      <c r="HD347" s="119"/>
      <c r="HE347" s="119"/>
      <c r="HF347" s="119"/>
      <c r="HG347" s="119"/>
      <c r="HH347" s="119"/>
      <c r="HI347" s="119"/>
      <c r="HJ347" s="119"/>
      <c r="HK347" s="119"/>
      <c r="HL347" s="119"/>
      <c r="HM347" s="119"/>
      <c r="HN347" s="119"/>
      <c r="HO347" s="119"/>
      <c r="HP347" s="119"/>
      <c r="HQ347" s="119"/>
      <c r="HR347" s="119"/>
      <c r="HS347" s="119"/>
      <c r="HT347" s="119"/>
      <c r="HU347" s="119"/>
      <c r="HV347" s="119"/>
      <c r="HW347" s="119"/>
      <c r="HX347" s="119"/>
      <c r="HY347" s="119"/>
      <c r="HZ347" s="119"/>
      <c r="IA347" s="119"/>
      <c r="IB347" s="119"/>
      <c r="IC347" s="119"/>
      <c r="ID347" s="119"/>
      <c r="IE347" s="119"/>
      <c r="IF347" s="119"/>
      <c r="IG347" s="119"/>
      <c r="IH347" s="119"/>
      <c r="II347" s="119"/>
      <c r="IJ347" s="119"/>
      <c r="IK347" s="119"/>
      <c r="IL347" s="119"/>
      <c r="IM347" s="119"/>
      <c r="IN347" s="119"/>
      <c r="IO347" s="119"/>
      <c r="IP347" s="119"/>
      <c r="IQ347" s="119"/>
      <c r="IR347" s="119"/>
      <c r="IS347" s="119"/>
    </row>
    <row r="348" spans="1:253" ht="52.5" customHeight="1">
      <c r="A348" s="3" t="s">
        <v>2545</v>
      </c>
      <c r="B348" s="4" t="s">
        <v>143</v>
      </c>
      <c r="C348" s="4" t="s">
        <v>144</v>
      </c>
      <c r="D348" s="108" t="s">
        <v>1332</v>
      </c>
      <c r="E348" s="121" t="s">
        <v>1333</v>
      </c>
      <c r="F348" s="108"/>
      <c r="G348" s="121" t="s">
        <v>1334</v>
      </c>
      <c r="H348" s="107"/>
      <c r="I348" s="107" t="s">
        <v>227</v>
      </c>
      <c r="J348" s="107"/>
      <c r="K348" s="107" t="s">
        <v>154</v>
      </c>
      <c r="L348" s="107">
        <v>0</v>
      </c>
      <c r="M348" s="12" t="s">
        <v>920</v>
      </c>
      <c r="N348" s="107" t="s">
        <v>146</v>
      </c>
      <c r="O348" s="110" t="s">
        <v>2553</v>
      </c>
      <c r="P348" s="108" t="s">
        <v>146</v>
      </c>
      <c r="Q348" s="4" t="s">
        <v>148</v>
      </c>
      <c r="R348" s="4" t="s">
        <v>166</v>
      </c>
      <c r="S348" s="4" t="s">
        <v>159</v>
      </c>
      <c r="T348" s="107">
        <v>736</v>
      </c>
      <c r="U348" s="107" t="s">
        <v>232</v>
      </c>
      <c r="V348" s="88">
        <v>112</v>
      </c>
      <c r="W348" s="109">
        <v>115</v>
      </c>
      <c r="X348" s="109">
        <f>W348*V348</f>
        <v>12880</v>
      </c>
      <c r="Y348" s="109">
        <f>X348*(1+12%)</f>
        <v>14425.600000000002</v>
      </c>
      <c r="Z348" s="109"/>
      <c r="AA348" s="4" t="s">
        <v>944</v>
      </c>
      <c r="AB348" s="107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  <c r="AX348" s="119"/>
      <c r="AY348" s="119"/>
      <c r="AZ348" s="119"/>
      <c r="BA348" s="119"/>
      <c r="BB348" s="119"/>
      <c r="BC348" s="119"/>
      <c r="BD348" s="119"/>
      <c r="BE348" s="119"/>
      <c r="BF348" s="119"/>
      <c r="BG348" s="119"/>
      <c r="BH348" s="119"/>
      <c r="BI348" s="119"/>
      <c r="BJ348" s="119"/>
      <c r="BK348" s="119"/>
      <c r="BL348" s="119"/>
      <c r="BM348" s="119"/>
      <c r="BN348" s="119"/>
      <c r="BO348" s="119"/>
      <c r="BP348" s="119"/>
      <c r="BQ348" s="119"/>
      <c r="BR348" s="119"/>
      <c r="BS348" s="119"/>
      <c r="BT348" s="119"/>
      <c r="BU348" s="119"/>
      <c r="BV348" s="119"/>
      <c r="BW348" s="119"/>
      <c r="BX348" s="119"/>
      <c r="BY348" s="119"/>
      <c r="BZ348" s="119"/>
      <c r="CA348" s="119"/>
      <c r="CB348" s="119"/>
      <c r="CC348" s="119"/>
      <c r="CD348" s="119"/>
      <c r="CE348" s="119"/>
      <c r="CF348" s="119"/>
      <c r="CG348" s="119"/>
      <c r="CH348" s="119"/>
      <c r="CI348" s="119"/>
      <c r="CJ348" s="119"/>
      <c r="CK348" s="119"/>
      <c r="CL348" s="119"/>
      <c r="CM348" s="119"/>
      <c r="CN348" s="119"/>
      <c r="CO348" s="119"/>
      <c r="CP348" s="119"/>
      <c r="CQ348" s="119"/>
      <c r="CR348" s="119"/>
      <c r="CS348" s="119"/>
      <c r="CT348" s="119"/>
      <c r="CU348" s="119"/>
      <c r="CV348" s="119"/>
      <c r="CW348" s="119"/>
      <c r="CX348" s="119"/>
      <c r="CY348" s="119"/>
      <c r="CZ348" s="119"/>
      <c r="DA348" s="119"/>
      <c r="DB348" s="119"/>
      <c r="DC348" s="119"/>
      <c r="DD348" s="119"/>
      <c r="DE348" s="119"/>
      <c r="DF348" s="119"/>
      <c r="DG348" s="119"/>
      <c r="DH348" s="119"/>
      <c r="DI348" s="119"/>
      <c r="DJ348" s="119"/>
      <c r="DK348" s="119"/>
      <c r="DL348" s="119"/>
      <c r="DM348" s="119"/>
      <c r="DN348" s="119"/>
      <c r="DO348" s="119"/>
      <c r="DP348" s="119"/>
      <c r="DQ348" s="119"/>
      <c r="DR348" s="119"/>
      <c r="DS348" s="119"/>
      <c r="DT348" s="119"/>
      <c r="DU348" s="119"/>
      <c r="DV348" s="119"/>
      <c r="DW348" s="119"/>
      <c r="DX348" s="119"/>
      <c r="DY348" s="119"/>
      <c r="DZ348" s="119"/>
      <c r="EA348" s="119"/>
      <c r="EB348" s="119"/>
      <c r="EC348" s="119"/>
      <c r="ED348" s="119"/>
      <c r="EE348" s="119"/>
      <c r="EF348" s="119"/>
      <c r="EG348" s="119"/>
      <c r="EH348" s="119"/>
      <c r="EI348" s="119"/>
      <c r="EJ348" s="119"/>
      <c r="EK348" s="119"/>
      <c r="EL348" s="119"/>
      <c r="EM348" s="119"/>
      <c r="EN348" s="119"/>
      <c r="EO348" s="119"/>
      <c r="EP348" s="119"/>
      <c r="EQ348" s="119"/>
      <c r="ER348" s="119"/>
      <c r="ES348" s="119"/>
      <c r="ET348" s="119"/>
      <c r="EU348" s="119"/>
      <c r="EV348" s="119"/>
      <c r="EW348" s="119"/>
      <c r="EX348" s="119"/>
      <c r="EY348" s="119"/>
      <c r="EZ348" s="119"/>
      <c r="FA348" s="119"/>
      <c r="FB348" s="119"/>
      <c r="FC348" s="119"/>
      <c r="FD348" s="119"/>
      <c r="FE348" s="119"/>
      <c r="FF348" s="119"/>
      <c r="FG348" s="119"/>
      <c r="FH348" s="119"/>
      <c r="FI348" s="119"/>
      <c r="FJ348" s="119"/>
      <c r="FK348" s="119"/>
      <c r="FL348" s="119"/>
      <c r="FM348" s="119"/>
      <c r="FN348" s="119"/>
      <c r="FO348" s="119"/>
      <c r="FP348" s="119"/>
      <c r="FQ348" s="119"/>
      <c r="FR348" s="119"/>
      <c r="FS348" s="119"/>
      <c r="FT348" s="119"/>
      <c r="FU348" s="119"/>
      <c r="FV348" s="119"/>
      <c r="FW348" s="119"/>
      <c r="FX348" s="119"/>
      <c r="FY348" s="119"/>
      <c r="FZ348" s="119"/>
      <c r="GA348" s="119"/>
      <c r="GB348" s="119"/>
      <c r="GC348" s="119"/>
      <c r="GD348" s="119"/>
      <c r="GE348" s="119"/>
      <c r="GF348" s="119"/>
      <c r="GG348" s="119"/>
      <c r="GH348" s="119"/>
      <c r="GI348" s="119"/>
      <c r="GJ348" s="119"/>
      <c r="GK348" s="119"/>
      <c r="GL348" s="119"/>
      <c r="GM348" s="119"/>
      <c r="GN348" s="119"/>
      <c r="GO348" s="119"/>
      <c r="GP348" s="119"/>
      <c r="GQ348" s="119"/>
      <c r="GR348" s="119"/>
      <c r="GS348" s="119"/>
      <c r="GT348" s="119"/>
      <c r="GU348" s="119"/>
      <c r="GV348" s="119"/>
      <c r="GW348" s="119"/>
      <c r="GX348" s="119"/>
      <c r="GY348" s="119"/>
      <c r="GZ348" s="119"/>
      <c r="HA348" s="119"/>
      <c r="HB348" s="119"/>
      <c r="HC348" s="119"/>
      <c r="HD348" s="119"/>
      <c r="HE348" s="119"/>
      <c r="HF348" s="119"/>
      <c r="HG348" s="119"/>
      <c r="HH348" s="119"/>
      <c r="HI348" s="119"/>
      <c r="HJ348" s="119"/>
      <c r="HK348" s="119"/>
      <c r="HL348" s="119"/>
      <c r="HM348" s="119"/>
      <c r="HN348" s="119"/>
      <c r="HO348" s="119"/>
      <c r="HP348" s="119"/>
      <c r="HQ348" s="119"/>
      <c r="HR348" s="119"/>
      <c r="HS348" s="119"/>
      <c r="HT348" s="119"/>
      <c r="HU348" s="119"/>
      <c r="HV348" s="119"/>
      <c r="HW348" s="119"/>
      <c r="HX348" s="119"/>
      <c r="HY348" s="119"/>
      <c r="HZ348" s="119"/>
      <c r="IA348" s="119"/>
      <c r="IB348" s="119"/>
      <c r="IC348" s="119"/>
      <c r="ID348" s="119"/>
      <c r="IE348" s="119"/>
      <c r="IF348" s="119"/>
      <c r="IG348" s="119"/>
      <c r="IH348" s="119"/>
      <c r="II348" s="119"/>
      <c r="IJ348" s="119"/>
      <c r="IK348" s="119"/>
      <c r="IL348" s="119"/>
      <c r="IM348" s="119"/>
      <c r="IN348" s="119"/>
      <c r="IO348" s="119"/>
      <c r="IP348" s="119"/>
      <c r="IQ348" s="119"/>
      <c r="IR348" s="119"/>
      <c r="IS348" s="119"/>
    </row>
    <row r="349" spans="1:253" ht="48" customHeight="1">
      <c r="A349" s="3" t="s">
        <v>874</v>
      </c>
      <c r="B349" s="4" t="s">
        <v>143</v>
      </c>
      <c r="C349" s="4" t="s">
        <v>144</v>
      </c>
      <c r="D349" s="108" t="s">
        <v>1335</v>
      </c>
      <c r="E349" s="121" t="s">
        <v>1022</v>
      </c>
      <c r="F349" s="108"/>
      <c r="G349" s="121" t="s">
        <v>1336</v>
      </c>
      <c r="H349" s="122"/>
      <c r="I349" s="108"/>
      <c r="J349" s="108"/>
      <c r="K349" s="107" t="s">
        <v>154</v>
      </c>
      <c r="L349" s="107">
        <v>0</v>
      </c>
      <c r="M349" s="12" t="s">
        <v>920</v>
      </c>
      <c r="N349" s="107" t="s">
        <v>146</v>
      </c>
      <c r="O349" s="107" t="s">
        <v>1001</v>
      </c>
      <c r="P349" s="108" t="s">
        <v>146</v>
      </c>
      <c r="Q349" s="4" t="s">
        <v>148</v>
      </c>
      <c r="R349" s="4" t="s">
        <v>166</v>
      </c>
      <c r="S349" s="4" t="s">
        <v>159</v>
      </c>
      <c r="T349" s="110" t="s">
        <v>37</v>
      </c>
      <c r="U349" s="107" t="s">
        <v>251</v>
      </c>
      <c r="V349" s="109">
        <v>1</v>
      </c>
      <c r="W349" s="88">
        <v>50000</v>
      </c>
      <c r="X349" s="109">
        <f t="shared" si="19"/>
        <v>50000</v>
      </c>
      <c r="Y349" s="109">
        <f t="shared" si="20"/>
        <v>56000.00000000001</v>
      </c>
      <c r="Z349" s="107"/>
      <c r="AA349" s="4" t="s">
        <v>944</v>
      </c>
      <c r="AB349" s="108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  <c r="AX349" s="119"/>
      <c r="AY349" s="119"/>
      <c r="AZ349" s="119"/>
      <c r="BA349" s="119"/>
      <c r="BB349" s="119"/>
      <c r="BC349" s="119"/>
      <c r="BD349" s="119"/>
      <c r="BE349" s="119"/>
      <c r="BF349" s="119"/>
      <c r="BG349" s="119"/>
      <c r="BH349" s="119"/>
      <c r="BI349" s="119"/>
      <c r="BJ349" s="119"/>
      <c r="BK349" s="119"/>
      <c r="BL349" s="119"/>
      <c r="BM349" s="119"/>
      <c r="BN349" s="119"/>
      <c r="BO349" s="119"/>
      <c r="BP349" s="119"/>
      <c r="BQ349" s="119"/>
      <c r="BR349" s="119"/>
      <c r="BS349" s="119"/>
      <c r="BT349" s="119"/>
      <c r="BU349" s="119"/>
      <c r="BV349" s="119"/>
      <c r="BW349" s="119"/>
      <c r="BX349" s="119"/>
      <c r="BY349" s="119"/>
      <c r="BZ349" s="119"/>
      <c r="CA349" s="119"/>
      <c r="CB349" s="119"/>
      <c r="CC349" s="119"/>
      <c r="CD349" s="119"/>
      <c r="CE349" s="119"/>
      <c r="CF349" s="119"/>
      <c r="CG349" s="119"/>
      <c r="CH349" s="119"/>
      <c r="CI349" s="119"/>
      <c r="CJ349" s="119"/>
      <c r="CK349" s="119"/>
      <c r="CL349" s="119"/>
      <c r="CM349" s="119"/>
      <c r="CN349" s="119"/>
      <c r="CO349" s="119"/>
      <c r="CP349" s="119"/>
      <c r="CQ349" s="119"/>
      <c r="CR349" s="119"/>
      <c r="CS349" s="119"/>
      <c r="CT349" s="119"/>
      <c r="CU349" s="119"/>
      <c r="CV349" s="119"/>
      <c r="CW349" s="119"/>
      <c r="CX349" s="119"/>
      <c r="CY349" s="119"/>
      <c r="CZ349" s="119"/>
      <c r="DA349" s="119"/>
      <c r="DB349" s="119"/>
      <c r="DC349" s="119"/>
      <c r="DD349" s="119"/>
      <c r="DE349" s="119"/>
      <c r="DF349" s="119"/>
      <c r="DG349" s="119"/>
      <c r="DH349" s="119"/>
      <c r="DI349" s="119"/>
      <c r="DJ349" s="119"/>
      <c r="DK349" s="119"/>
      <c r="DL349" s="119"/>
      <c r="DM349" s="119"/>
      <c r="DN349" s="119"/>
      <c r="DO349" s="119"/>
      <c r="DP349" s="119"/>
      <c r="DQ349" s="119"/>
      <c r="DR349" s="119"/>
      <c r="DS349" s="119"/>
      <c r="DT349" s="119"/>
      <c r="DU349" s="119"/>
      <c r="DV349" s="119"/>
      <c r="DW349" s="119"/>
      <c r="DX349" s="119"/>
      <c r="DY349" s="119"/>
      <c r="DZ349" s="119"/>
      <c r="EA349" s="119"/>
      <c r="EB349" s="119"/>
      <c r="EC349" s="119"/>
      <c r="ED349" s="119"/>
      <c r="EE349" s="119"/>
      <c r="EF349" s="119"/>
      <c r="EG349" s="119"/>
      <c r="EH349" s="119"/>
      <c r="EI349" s="119"/>
      <c r="EJ349" s="119"/>
      <c r="EK349" s="119"/>
      <c r="EL349" s="119"/>
      <c r="EM349" s="119"/>
      <c r="EN349" s="119"/>
      <c r="EO349" s="119"/>
      <c r="EP349" s="119"/>
      <c r="EQ349" s="119"/>
      <c r="ER349" s="119"/>
      <c r="ES349" s="119"/>
      <c r="ET349" s="119"/>
      <c r="EU349" s="119"/>
      <c r="EV349" s="119"/>
      <c r="EW349" s="119"/>
      <c r="EX349" s="119"/>
      <c r="EY349" s="119"/>
      <c r="EZ349" s="119"/>
      <c r="FA349" s="119"/>
      <c r="FB349" s="119"/>
      <c r="FC349" s="119"/>
      <c r="FD349" s="119"/>
      <c r="FE349" s="119"/>
      <c r="FF349" s="119"/>
      <c r="FG349" s="119"/>
      <c r="FH349" s="119"/>
      <c r="FI349" s="119"/>
      <c r="FJ349" s="119"/>
      <c r="FK349" s="119"/>
      <c r="FL349" s="119"/>
      <c r="FM349" s="119"/>
      <c r="FN349" s="119"/>
      <c r="FO349" s="119"/>
      <c r="FP349" s="119"/>
      <c r="FQ349" s="119"/>
      <c r="FR349" s="119"/>
      <c r="FS349" s="119"/>
      <c r="FT349" s="119"/>
      <c r="FU349" s="119"/>
      <c r="FV349" s="119"/>
      <c r="FW349" s="119"/>
      <c r="FX349" s="119"/>
      <c r="FY349" s="119"/>
      <c r="FZ349" s="119"/>
      <c r="GA349" s="119"/>
      <c r="GB349" s="119"/>
      <c r="GC349" s="119"/>
      <c r="GD349" s="119"/>
      <c r="GE349" s="119"/>
      <c r="GF349" s="119"/>
      <c r="GG349" s="119"/>
      <c r="GH349" s="119"/>
      <c r="GI349" s="119"/>
      <c r="GJ349" s="119"/>
      <c r="GK349" s="119"/>
      <c r="GL349" s="119"/>
      <c r="GM349" s="119"/>
      <c r="GN349" s="119"/>
      <c r="GO349" s="119"/>
      <c r="GP349" s="119"/>
      <c r="GQ349" s="119"/>
      <c r="GR349" s="119"/>
      <c r="GS349" s="119"/>
      <c r="GT349" s="119"/>
      <c r="GU349" s="119"/>
      <c r="GV349" s="119"/>
      <c r="GW349" s="119"/>
      <c r="GX349" s="119"/>
      <c r="GY349" s="119"/>
      <c r="GZ349" s="119"/>
      <c r="HA349" s="119"/>
      <c r="HB349" s="119"/>
      <c r="HC349" s="119"/>
      <c r="HD349" s="119"/>
      <c r="HE349" s="119"/>
      <c r="HF349" s="119"/>
      <c r="HG349" s="119"/>
      <c r="HH349" s="119"/>
      <c r="HI349" s="119"/>
      <c r="HJ349" s="119"/>
      <c r="HK349" s="119"/>
      <c r="HL349" s="119"/>
      <c r="HM349" s="119"/>
      <c r="HN349" s="119"/>
      <c r="HO349" s="119"/>
      <c r="HP349" s="119"/>
      <c r="HQ349" s="119"/>
      <c r="HR349" s="119"/>
      <c r="HS349" s="119"/>
      <c r="HT349" s="119"/>
      <c r="HU349" s="119"/>
      <c r="HV349" s="119"/>
      <c r="HW349" s="119"/>
      <c r="HX349" s="119"/>
      <c r="HY349" s="119"/>
      <c r="HZ349" s="119"/>
      <c r="IA349" s="119"/>
      <c r="IB349" s="119"/>
      <c r="IC349" s="119"/>
      <c r="ID349" s="119"/>
      <c r="IE349" s="119"/>
      <c r="IF349" s="119"/>
      <c r="IG349" s="119"/>
      <c r="IH349" s="119"/>
      <c r="II349" s="119"/>
      <c r="IJ349" s="119"/>
      <c r="IK349" s="119"/>
      <c r="IL349" s="119"/>
      <c r="IM349" s="119"/>
      <c r="IN349" s="119"/>
      <c r="IO349" s="119"/>
      <c r="IP349" s="119"/>
      <c r="IQ349" s="119"/>
      <c r="IR349" s="119"/>
      <c r="IS349" s="119"/>
    </row>
    <row r="350" spans="1:253" ht="42" customHeight="1">
      <c r="A350" s="3" t="s">
        <v>875</v>
      </c>
      <c r="B350" s="4" t="s">
        <v>143</v>
      </c>
      <c r="C350" s="4" t="s">
        <v>144</v>
      </c>
      <c r="D350" s="108" t="s">
        <v>1337</v>
      </c>
      <c r="E350" s="121" t="s">
        <v>1023</v>
      </c>
      <c r="F350" s="108"/>
      <c r="G350" s="121" t="s">
        <v>1338</v>
      </c>
      <c r="H350" s="122"/>
      <c r="I350" s="108"/>
      <c r="J350" s="108"/>
      <c r="K350" s="107" t="s">
        <v>154</v>
      </c>
      <c r="L350" s="107">
        <v>0</v>
      </c>
      <c r="M350" s="12" t="s">
        <v>920</v>
      </c>
      <c r="N350" s="107" t="s">
        <v>146</v>
      </c>
      <c r="O350" s="110" t="s">
        <v>184</v>
      </c>
      <c r="P350" s="108" t="s">
        <v>146</v>
      </c>
      <c r="Q350" s="4" t="s">
        <v>148</v>
      </c>
      <c r="R350" s="4" t="s">
        <v>166</v>
      </c>
      <c r="S350" s="4" t="s">
        <v>159</v>
      </c>
      <c r="T350" s="110" t="s">
        <v>37</v>
      </c>
      <c r="U350" s="107" t="s">
        <v>251</v>
      </c>
      <c r="V350" s="109">
        <v>4</v>
      </c>
      <c r="W350" s="88">
        <v>3000</v>
      </c>
      <c r="X350" s="109">
        <f t="shared" si="19"/>
        <v>12000</v>
      </c>
      <c r="Y350" s="109">
        <f t="shared" si="20"/>
        <v>13440.000000000002</v>
      </c>
      <c r="Z350" s="107"/>
      <c r="AA350" s="4" t="s">
        <v>944</v>
      </c>
      <c r="AB350" s="108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  <c r="AX350" s="119"/>
      <c r="AY350" s="119"/>
      <c r="AZ350" s="119"/>
      <c r="BA350" s="119"/>
      <c r="BB350" s="119"/>
      <c r="BC350" s="119"/>
      <c r="BD350" s="119"/>
      <c r="BE350" s="119"/>
      <c r="BF350" s="119"/>
      <c r="BG350" s="119"/>
      <c r="BH350" s="119"/>
      <c r="BI350" s="119"/>
      <c r="BJ350" s="119"/>
      <c r="BK350" s="119"/>
      <c r="BL350" s="119"/>
      <c r="BM350" s="119"/>
      <c r="BN350" s="119"/>
      <c r="BO350" s="119"/>
      <c r="BP350" s="119"/>
      <c r="BQ350" s="119"/>
      <c r="BR350" s="119"/>
      <c r="BS350" s="119"/>
      <c r="BT350" s="119"/>
      <c r="BU350" s="119"/>
      <c r="BV350" s="119"/>
      <c r="BW350" s="119"/>
      <c r="BX350" s="119"/>
      <c r="BY350" s="119"/>
      <c r="BZ350" s="119"/>
      <c r="CA350" s="119"/>
      <c r="CB350" s="119"/>
      <c r="CC350" s="119"/>
      <c r="CD350" s="119"/>
      <c r="CE350" s="119"/>
      <c r="CF350" s="119"/>
      <c r="CG350" s="119"/>
      <c r="CH350" s="119"/>
      <c r="CI350" s="119"/>
      <c r="CJ350" s="119"/>
      <c r="CK350" s="119"/>
      <c r="CL350" s="119"/>
      <c r="CM350" s="119"/>
      <c r="CN350" s="119"/>
      <c r="CO350" s="119"/>
      <c r="CP350" s="119"/>
      <c r="CQ350" s="119"/>
      <c r="CR350" s="119"/>
      <c r="CS350" s="119"/>
      <c r="CT350" s="119"/>
      <c r="CU350" s="119"/>
      <c r="CV350" s="119"/>
      <c r="CW350" s="119"/>
      <c r="CX350" s="119"/>
      <c r="CY350" s="119"/>
      <c r="CZ350" s="119"/>
      <c r="DA350" s="119"/>
      <c r="DB350" s="119"/>
      <c r="DC350" s="119"/>
      <c r="DD350" s="119"/>
      <c r="DE350" s="119"/>
      <c r="DF350" s="119"/>
      <c r="DG350" s="119"/>
      <c r="DH350" s="119"/>
      <c r="DI350" s="119"/>
      <c r="DJ350" s="119"/>
      <c r="DK350" s="119"/>
      <c r="DL350" s="119"/>
      <c r="DM350" s="119"/>
      <c r="DN350" s="119"/>
      <c r="DO350" s="119"/>
      <c r="DP350" s="119"/>
      <c r="DQ350" s="119"/>
      <c r="DR350" s="119"/>
      <c r="DS350" s="119"/>
      <c r="DT350" s="119"/>
      <c r="DU350" s="119"/>
      <c r="DV350" s="119"/>
      <c r="DW350" s="119"/>
      <c r="DX350" s="119"/>
      <c r="DY350" s="119"/>
      <c r="DZ350" s="119"/>
      <c r="EA350" s="119"/>
      <c r="EB350" s="119"/>
      <c r="EC350" s="119"/>
      <c r="ED350" s="119"/>
      <c r="EE350" s="119"/>
      <c r="EF350" s="119"/>
      <c r="EG350" s="119"/>
      <c r="EH350" s="119"/>
      <c r="EI350" s="119"/>
      <c r="EJ350" s="119"/>
      <c r="EK350" s="119"/>
      <c r="EL350" s="119"/>
      <c r="EM350" s="119"/>
      <c r="EN350" s="119"/>
      <c r="EO350" s="119"/>
      <c r="EP350" s="119"/>
      <c r="EQ350" s="119"/>
      <c r="ER350" s="119"/>
      <c r="ES350" s="119"/>
      <c r="ET350" s="119"/>
      <c r="EU350" s="119"/>
      <c r="EV350" s="119"/>
      <c r="EW350" s="119"/>
      <c r="EX350" s="119"/>
      <c r="EY350" s="119"/>
      <c r="EZ350" s="119"/>
      <c r="FA350" s="119"/>
      <c r="FB350" s="119"/>
      <c r="FC350" s="119"/>
      <c r="FD350" s="119"/>
      <c r="FE350" s="119"/>
      <c r="FF350" s="119"/>
      <c r="FG350" s="119"/>
      <c r="FH350" s="119"/>
      <c r="FI350" s="119"/>
      <c r="FJ350" s="119"/>
      <c r="FK350" s="119"/>
      <c r="FL350" s="119"/>
      <c r="FM350" s="119"/>
      <c r="FN350" s="119"/>
      <c r="FO350" s="119"/>
      <c r="FP350" s="119"/>
      <c r="FQ350" s="119"/>
      <c r="FR350" s="119"/>
      <c r="FS350" s="119"/>
      <c r="FT350" s="119"/>
      <c r="FU350" s="119"/>
      <c r="FV350" s="119"/>
      <c r="FW350" s="119"/>
      <c r="FX350" s="119"/>
      <c r="FY350" s="119"/>
      <c r="FZ350" s="119"/>
      <c r="GA350" s="119"/>
      <c r="GB350" s="119"/>
      <c r="GC350" s="119"/>
      <c r="GD350" s="119"/>
      <c r="GE350" s="119"/>
      <c r="GF350" s="119"/>
      <c r="GG350" s="119"/>
      <c r="GH350" s="119"/>
      <c r="GI350" s="119"/>
      <c r="GJ350" s="119"/>
      <c r="GK350" s="119"/>
      <c r="GL350" s="119"/>
      <c r="GM350" s="119"/>
      <c r="GN350" s="119"/>
      <c r="GO350" s="119"/>
      <c r="GP350" s="119"/>
      <c r="GQ350" s="119"/>
      <c r="GR350" s="119"/>
      <c r="GS350" s="119"/>
      <c r="GT350" s="119"/>
      <c r="GU350" s="119"/>
      <c r="GV350" s="119"/>
      <c r="GW350" s="119"/>
      <c r="GX350" s="119"/>
      <c r="GY350" s="119"/>
      <c r="GZ350" s="119"/>
      <c r="HA350" s="119"/>
      <c r="HB350" s="119"/>
      <c r="HC350" s="119"/>
      <c r="HD350" s="119"/>
      <c r="HE350" s="119"/>
      <c r="HF350" s="119"/>
      <c r="HG350" s="119"/>
      <c r="HH350" s="119"/>
      <c r="HI350" s="119"/>
      <c r="HJ350" s="119"/>
      <c r="HK350" s="119"/>
      <c r="HL350" s="119"/>
      <c r="HM350" s="119"/>
      <c r="HN350" s="119"/>
      <c r="HO350" s="119"/>
      <c r="HP350" s="119"/>
      <c r="HQ350" s="119"/>
      <c r="HR350" s="119"/>
      <c r="HS350" s="119"/>
      <c r="HT350" s="119"/>
      <c r="HU350" s="119"/>
      <c r="HV350" s="119"/>
      <c r="HW350" s="119"/>
      <c r="HX350" s="119"/>
      <c r="HY350" s="119"/>
      <c r="HZ350" s="119"/>
      <c r="IA350" s="119"/>
      <c r="IB350" s="119"/>
      <c r="IC350" s="119"/>
      <c r="ID350" s="119"/>
      <c r="IE350" s="119"/>
      <c r="IF350" s="119"/>
      <c r="IG350" s="119"/>
      <c r="IH350" s="119"/>
      <c r="II350" s="119"/>
      <c r="IJ350" s="119"/>
      <c r="IK350" s="119"/>
      <c r="IL350" s="119"/>
      <c r="IM350" s="119"/>
      <c r="IN350" s="119"/>
      <c r="IO350" s="119"/>
      <c r="IP350" s="119"/>
      <c r="IQ350" s="119"/>
      <c r="IR350" s="119"/>
      <c r="IS350" s="119"/>
    </row>
    <row r="351" spans="1:253" ht="50.25" customHeight="1">
      <c r="A351" s="3" t="s">
        <v>876</v>
      </c>
      <c r="B351" s="4" t="s">
        <v>143</v>
      </c>
      <c r="C351" s="4" t="s">
        <v>144</v>
      </c>
      <c r="D351" s="108" t="s">
        <v>1339</v>
      </c>
      <c r="E351" s="121" t="s">
        <v>306</v>
      </c>
      <c r="F351" s="108"/>
      <c r="G351" s="121" t="s">
        <v>1340</v>
      </c>
      <c r="H351" s="122"/>
      <c r="I351" s="108"/>
      <c r="J351" s="108"/>
      <c r="K351" s="107" t="s">
        <v>154</v>
      </c>
      <c r="L351" s="107">
        <v>0</v>
      </c>
      <c r="M351" s="12" t="s">
        <v>920</v>
      </c>
      <c r="N351" s="107" t="s">
        <v>146</v>
      </c>
      <c r="O351" s="110" t="s">
        <v>184</v>
      </c>
      <c r="P351" s="107" t="s">
        <v>146</v>
      </c>
      <c r="Q351" s="4" t="s">
        <v>148</v>
      </c>
      <c r="R351" s="4" t="s">
        <v>166</v>
      </c>
      <c r="S351" s="4" t="s">
        <v>159</v>
      </c>
      <c r="T351" s="110" t="s">
        <v>181</v>
      </c>
      <c r="U351" s="110" t="s">
        <v>182</v>
      </c>
      <c r="V351" s="109">
        <v>48</v>
      </c>
      <c r="W351" s="88">
        <v>780</v>
      </c>
      <c r="X351" s="109">
        <v>0</v>
      </c>
      <c r="Y351" s="109">
        <v>0</v>
      </c>
      <c r="Z351" s="107"/>
      <c r="AA351" s="4" t="s">
        <v>944</v>
      </c>
      <c r="AB351" s="108" t="s">
        <v>2544</v>
      </c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19"/>
      <c r="AX351" s="119"/>
      <c r="AY351" s="119"/>
      <c r="AZ351" s="119"/>
      <c r="BA351" s="119"/>
      <c r="BB351" s="119"/>
      <c r="BC351" s="119"/>
      <c r="BD351" s="119"/>
      <c r="BE351" s="119"/>
      <c r="BF351" s="119"/>
      <c r="BG351" s="119"/>
      <c r="BH351" s="119"/>
      <c r="BI351" s="119"/>
      <c r="BJ351" s="119"/>
      <c r="BK351" s="119"/>
      <c r="BL351" s="119"/>
      <c r="BM351" s="119"/>
      <c r="BN351" s="119"/>
      <c r="BO351" s="119"/>
      <c r="BP351" s="119"/>
      <c r="BQ351" s="119"/>
      <c r="BR351" s="119"/>
      <c r="BS351" s="119"/>
      <c r="BT351" s="119"/>
      <c r="BU351" s="119"/>
      <c r="BV351" s="119"/>
      <c r="BW351" s="119"/>
      <c r="BX351" s="119"/>
      <c r="BY351" s="119"/>
      <c r="BZ351" s="119"/>
      <c r="CA351" s="119"/>
      <c r="CB351" s="119"/>
      <c r="CC351" s="119"/>
      <c r="CD351" s="119"/>
      <c r="CE351" s="119"/>
      <c r="CF351" s="119"/>
      <c r="CG351" s="119"/>
      <c r="CH351" s="119"/>
      <c r="CI351" s="119"/>
      <c r="CJ351" s="119"/>
      <c r="CK351" s="119"/>
      <c r="CL351" s="119"/>
      <c r="CM351" s="119"/>
      <c r="CN351" s="119"/>
      <c r="CO351" s="119"/>
      <c r="CP351" s="119"/>
      <c r="CQ351" s="119"/>
      <c r="CR351" s="119"/>
      <c r="CS351" s="119"/>
      <c r="CT351" s="119"/>
      <c r="CU351" s="119"/>
      <c r="CV351" s="119"/>
      <c r="CW351" s="119"/>
      <c r="CX351" s="119"/>
      <c r="CY351" s="119"/>
      <c r="CZ351" s="119"/>
      <c r="DA351" s="119"/>
      <c r="DB351" s="119"/>
      <c r="DC351" s="119"/>
      <c r="DD351" s="119"/>
      <c r="DE351" s="119"/>
      <c r="DF351" s="119"/>
      <c r="DG351" s="119"/>
      <c r="DH351" s="119"/>
      <c r="DI351" s="119"/>
      <c r="DJ351" s="119"/>
      <c r="DK351" s="119"/>
      <c r="DL351" s="119"/>
      <c r="DM351" s="119"/>
      <c r="DN351" s="119"/>
      <c r="DO351" s="119"/>
      <c r="DP351" s="119"/>
      <c r="DQ351" s="119"/>
      <c r="DR351" s="119"/>
      <c r="DS351" s="119"/>
      <c r="DT351" s="119"/>
      <c r="DU351" s="119"/>
      <c r="DV351" s="119"/>
      <c r="DW351" s="119"/>
      <c r="DX351" s="119"/>
      <c r="DY351" s="119"/>
      <c r="DZ351" s="119"/>
      <c r="EA351" s="119"/>
      <c r="EB351" s="119"/>
      <c r="EC351" s="119"/>
      <c r="ED351" s="119"/>
      <c r="EE351" s="119"/>
      <c r="EF351" s="119"/>
      <c r="EG351" s="119"/>
      <c r="EH351" s="119"/>
      <c r="EI351" s="119"/>
      <c r="EJ351" s="119"/>
      <c r="EK351" s="119"/>
      <c r="EL351" s="119"/>
      <c r="EM351" s="119"/>
      <c r="EN351" s="119"/>
      <c r="EO351" s="119"/>
      <c r="EP351" s="119"/>
      <c r="EQ351" s="119"/>
      <c r="ER351" s="119"/>
      <c r="ES351" s="119"/>
      <c r="ET351" s="119"/>
      <c r="EU351" s="119"/>
      <c r="EV351" s="119"/>
      <c r="EW351" s="119"/>
      <c r="EX351" s="119"/>
      <c r="EY351" s="119"/>
      <c r="EZ351" s="119"/>
      <c r="FA351" s="119"/>
      <c r="FB351" s="119"/>
      <c r="FC351" s="119"/>
      <c r="FD351" s="119"/>
      <c r="FE351" s="119"/>
      <c r="FF351" s="119"/>
      <c r="FG351" s="119"/>
      <c r="FH351" s="119"/>
      <c r="FI351" s="119"/>
      <c r="FJ351" s="119"/>
      <c r="FK351" s="119"/>
      <c r="FL351" s="119"/>
      <c r="FM351" s="119"/>
      <c r="FN351" s="119"/>
      <c r="FO351" s="119"/>
      <c r="FP351" s="119"/>
      <c r="FQ351" s="119"/>
      <c r="FR351" s="119"/>
      <c r="FS351" s="119"/>
      <c r="FT351" s="119"/>
      <c r="FU351" s="119"/>
      <c r="FV351" s="119"/>
      <c r="FW351" s="119"/>
      <c r="FX351" s="119"/>
      <c r="FY351" s="119"/>
      <c r="FZ351" s="119"/>
      <c r="GA351" s="119"/>
      <c r="GB351" s="119"/>
      <c r="GC351" s="119"/>
      <c r="GD351" s="119"/>
      <c r="GE351" s="119"/>
      <c r="GF351" s="119"/>
      <c r="GG351" s="119"/>
      <c r="GH351" s="119"/>
      <c r="GI351" s="119"/>
      <c r="GJ351" s="119"/>
      <c r="GK351" s="119"/>
      <c r="GL351" s="119"/>
      <c r="GM351" s="119"/>
      <c r="GN351" s="119"/>
      <c r="GO351" s="119"/>
      <c r="GP351" s="119"/>
      <c r="GQ351" s="119"/>
      <c r="GR351" s="119"/>
      <c r="GS351" s="119"/>
      <c r="GT351" s="119"/>
      <c r="GU351" s="119"/>
      <c r="GV351" s="119"/>
      <c r="GW351" s="119"/>
      <c r="GX351" s="119"/>
      <c r="GY351" s="119"/>
      <c r="GZ351" s="119"/>
      <c r="HA351" s="119"/>
      <c r="HB351" s="119"/>
      <c r="HC351" s="119"/>
      <c r="HD351" s="119"/>
      <c r="HE351" s="119"/>
      <c r="HF351" s="119"/>
      <c r="HG351" s="119"/>
      <c r="HH351" s="119"/>
      <c r="HI351" s="119"/>
      <c r="HJ351" s="119"/>
      <c r="HK351" s="119"/>
      <c r="HL351" s="119"/>
      <c r="HM351" s="119"/>
      <c r="HN351" s="119"/>
      <c r="HO351" s="119"/>
      <c r="HP351" s="119"/>
      <c r="HQ351" s="119"/>
      <c r="HR351" s="119"/>
      <c r="HS351" s="119"/>
      <c r="HT351" s="119"/>
      <c r="HU351" s="119"/>
      <c r="HV351" s="119"/>
      <c r="HW351" s="119"/>
      <c r="HX351" s="119"/>
      <c r="HY351" s="119"/>
      <c r="HZ351" s="119"/>
      <c r="IA351" s="119"/>
      <c r="IB351" s="119"/>
      <c r="IC351" s="119"/>
      <c r="ID351" s="119"/>
      <c r="IE351" s="119"/>
      <c r="IF351" s="119"/>
      <c r="IG351" s="119"/>
      <c r="IH351" s="119"/>
      <c r="II351" s="119"/>
      <c r="IJ351" s="119"/>
      <c r="IK351" s="119"/>
      <c r="IL351" s="119"/>
      <c r="IM351" s="119"/>
      <c r="IN351" s="119"/>
      <c r="IO351" s="119"/>
      <c r="IP351" s="119"/>
      <c r="IQ351" s="119"/>
      <c r="IR351" s="119"/>
      <c r="IS351" s="119"/>
    </row>
    <row r="352" spans="1:253" ht="50.25" customHeight="1">
      <c r="A352" s="3" t="s">
        <v>2542</v>
      </c>
      <c r="B352" s="4" t="s">
        <v>143</v>
      </c>
      <c r="C352" s="4" t="s">
        <v>144</v>
      </c>
      <c r="D352" s="108" t="s">
        <v>2543</v>
      </c>
      <c r="E352" s="121" t="s">
        <v>306</v>
      </c>
      <c r="F352" s="108"/>
      <c r="G352" s="121" t="s">
        <v>1340</v>
      </c>
      <c r="H352" s="122"/>
      <c r="I352" s="108"/>
      <c r="J352" s="108"/>
      <c r="K352" s="107" t="s">
        <v>154</v>
      </c>
      <c r="L352" s="107">
        <v>0</v>
      </c>
      <c r="M352" s="12" t="s">
        <v>920</v>
      </c>
      <c r="N352" s="107" t="s">
        <v>146</v>
      </c>
      <c r="O352" s="110" t="s">
        <v>2553</v>
      </c>
      <c r="P352" s="107" t="s">
        <v>146</v>
      </c>
      <c r="Q352" s="4" t="s">
        <v>148</v>
      </c>
      <c r="R352" s="4" t="s">
        <v>166</v>
      </c>
      <c r="S352" s="4" t="s">
        <v>159</v>
      </c>
      <c r="T352" s="110">
        <v>796</v>
      </c>
      <c r="U352" s="110" t="s">
        <v>251</v>
      </c>
      <c r="V352" s="109">
        <v>48</v>
      </c>
      <c r="W352" s="88">
        <v>780</v>
      </c>
      <c r="X352" s="109">
        <f>W352*V352</f>
        <v>37440</v>
      </c>
      <c r="Y352" s="109">
        <f>X352*(1+12%)</f>
        <v>41932.8</v>
      </c>
      <c r="Z352" s="107"/>
      <c r="AA352" s="4" t="s">
        <v>944</v>
      </c>
      <c r="AB352" s="108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  <c r="AX352" s="119"/>
      <c r="AY352" s="119"/>
      <c r="AZ352" s="119"/>
      <c r="BA352" s="119"/>
      <c r="BB352" s="119"/>
      <c r="BC352" s="119"/>
      <c r="BD352" s="119"/>
      <c r="BE352" s="119"/>
      <c r="BF352" s="119"/>
      <c r="BG352" s="119"/>
      <c r="BH352" s="119"/>
      <c r="BI352" s="119"/>
      <c r="BJ352" s="119"/>
      <c r="BK352" s="119"/>
      <c r="BL352" s="119"/>
      <c r="BM352" s="119"/>
      <c r="BN352" s="119"/>
      <c r="BO352" s="119"/>
      <c r="BP352" s="119"/>
      <c r="BQ352" s="119"/>
      <c r="BR352" s="119"/>
      <c r="BS352" s="119"/>
      <c r="BT352" s="119"/>
      <c r="BU352" s="119"/>
      <c r="BV352" s="119"/>
      <c r="BW352" s="119"/>
      <c r="BX352" s="119"/>
      <c r="BY352" s="119"/>
      <c r="BZ352" s="119"/>
      <c r="CA352" s="119"/>
      <c r="CB352" s="119"/>
      <c r="CC352" s="119"/>
      <c r="CD352" s="119"/>
      <c r="CE352" s="119"/>
      <c r="CF352" s="119"/>
      <c r="CG352" s="119"/>
      <c r="CH352" s="119"/>
      <c r="CI352" s="119"/>
      <c r="CJ352" s="119"/>
      <c r="CK352" s="119"/>
      <c r="CL352" s="119"/>
      <c r="CM352" s="119"/>
      <c r="CN352" s="119"/>
      <c r="CO352" s="119"/>
      <c r="CP352" s="119"/>
      <c r="CQ352" s="119"/>
      <c r="CR352" s="119"/>
      <c r="CS352" s="119"/>
      <c r="CT352" s="119"/>
      <c r="CU352" s="119"/>
      <c r="CV352" s="119"/>
      <c r="CW352" s="119"/>
      <c r="CX352" s="119"/>
      <c r="CY352" s="119"/>
      <c r="CZ352" s="119"/>
      <c r="DA352" s="119"/>
      <c r="DB352" s="119"/>
      <c r="DC352" s="119"/>
      <c r="DD352" s="119"/>
      <c r="DE352" s="119"/>
      <c r="DF352" s="119"/>
      <c r="DG352" s="119"/>
      <c r="DH352" s="119"/>
      <c r="DI352" s="119"/>
      <c r="DJ352" s="119"/>
      <c r="DK352" s="119"/>
      <c r="DL352" s="119"/>
      <c r="DM352" s="119"/>
      <c r="DN352" s="119"/>
      <c r="DO352" s="119"/>
      <c r="DP352" s="119"/>
      <c r="DQ352" s="119"/>
      <c r="DR352" s="119"/>
      <c r="DS352" s="119"/>
      <c r="DT352" s="119"/>
      <c r="DU352" s="119"/>
      <c r="DV352" s="119"/>
      <c r="DW352" s="119"/>
      <c r="DX352" s="119"/>
      <c r="DY352" s="119"/>
      <c r="DZ352" s="119"/>
      <c r="EA352" s="119"/>
      <c r="EB352" s="119"/>
      <c r="EC352" s="119"/>
      <c r="ED352" s="119"/>
      <c r="EE352" s="119"/>
      <c r="EF352" s="119"/>
      <c r="EG352" s="119"/>
      <c r="EH352" s="119"/>
      <c r="EI352" s="119"/>
      <c r="EJ352" s="119"/>
      <c r="EK352" s="119"/>
      <c r="EL352" s="119"/>
      <c r="EM352" s="119"/>
      <c r="EN352" s="119"/>
      <c r="EO352" s="119"/>
      <c r="EP352" s="119"/>
      <c r="EQ352" s="119"/>
      <c r="ER352" s="119"/>
      <c r="ES352" s="119"/>
      <c r="ET352" s="119"/>
      <c r="EU352" s="119"/>
      <c r="EV352" s="119"/>
      <c r="EW352" s="119"/>
      <c r="EX352" s="119"/>
      <c r="EY352" s="119"/>
      <c r="EZ352" s="119"/>
      <c r="FA352" s="119"/>
      <c r="FB352" s="119"/>
      <c r="FC352" s="119"/>
      <c r="FD352" s="119"/>
      <c r="FE352" s="119"/>
      <c r="FF352" s="119"/>
      <c r="FG352" s="119"/>
      <c r="FH352" s="119"/>
      <c r="FI352" s="119"/>
      <c r="FJ352" s="119"/>
      <c r="FK352" s="119"/>
      <c r="FL352" s="119"/>
      <c r="FM352" s="119"/>
      <c r="FN352" s="119"/>
      <c r="FO352" s="119"/>
      <c r="FP352" s="119"/>
      <c r="FQ352" s="119"/>
      <c r="FR352" s="119"/>
      <c r="FS352" s="119"/>
      <c r="FT352" s="119"/>
      <c r="FU352" s="119"/>
      <c r="FV352" s="119"/>
      <c r="FW352" s="119"/>
      <c r="FX352" s="119"/>
      <c r="FY352" s="119"/>
      <c r="FZ352" s="119"/>
      <c r="GA352" s="119"/>
      <c r="GB352" s="119"/>
      <c r="GC352" s="119"/>
      <c r="GD352" s="119"/>
      <c r="GE352" s="119"/>
      <c r="GF352" s="119"/>
      <c r="GG352" s="119"/>
      <c r="GH352" s="119"/>
      <c r="GI352" s="119"/>
      <c r="GJ352" s="119"/>
      <c r="GK352" s="119"/>
      <c r="GL352" s="119"/>
      <c r="GM352" s="119"/>
      <c r="GN352" s="119"/>
      <c r="GO352" s="119"/>
      <c r="GP352" s="119"/>
      <c r="GQ352" s="119"/>
      <c r="GR352" s="119"/>
      <c r="GS352" s="119"/>
      <c r="GT352" s="119"/>
      <c r="GU352" s="119"/>
      <c r="GV352" s="119"/>
      <c r="GW352" s="119"/>
      <c r="GX352" s="119"/>
      <c r="GY352" s="119"/>
      <c r="GZ352" s="119"/>
      <c r="HA352" s="119"/>
      <c r="HB352" s="119"/>
      <c r="HC352" s="119"/>
      <c r="HD352" s="119"/>
      <c r="HE352" s="119"/>
      <c r="HF352" s="119"/>
      <c r="HG352" s="119"/>
      <c r="HH352" s="119"/>
      <c r="HI352" s="119"/>
      <c r="HJ352" s="119"/>
      <c r="HK352" s="119"/>
      <c r="HL352" s="119"/>
      <c r="HM352" s="119"/>
      <c r="HN352" s="119"/>
      <c r="HO352" s="119"/>
      <c r="HP352" s="119"/>
      <c r="HQ352" s="119"/>
      <c r="HR352" s="119"/>
      <c r="HS352" s="119"/>
      <c r="HT352" s="119"/>
      <c r="HU352" s="119"/>
      <c r="HV352" s="119"/>
      <c r="HW352" s="119"/>
      <c r="HX352" s="119"/>
      <c r="HY352" s="119"/>
      <c r="HZ352" s="119"/>
      <c r="IA352" s="119"/>
      <c r="IB352" s="119"/>
      <c r="IC352" s="119"/>
      <c r="ID352" s="119"/>
      <c r="IE352" s="119"/>
      <c r="IF352" s="119"/>
      <c r="IG352" s="119"/>
      <c r="IH352" s="119"/>
      <c r="II352" s="119"/>
      <c r="IJ352" s="119"/>
      <c r="IK352" s="119"/>
      <c r="IL352" s="119"/>
      <c r="IM352" s="119"/>
      <c r="IN352" s="119"/>
      <c r="IO352" s="119"/>
      <c r="IP352" s="119"/>
      <c r="IQ352" s="119"/>
      <c r="IR352" s="119"/>
      <c r="IS352" s="119"/>
    </row>
    <row r="353" spans="1:253" ht="55.5" customHeight="1">
      <c r="A353" s="3" t="s">
        <v>877</v>
      </c>
      <c r="B353" s="4" t="s">
        <v>143</v>
      </c>
      <c r="C353" s="4" t="s">
        <v>144</v>
      </c>
      <c r="D353" s="108" t="s">
        <v>1341</v>
      </c>
      <c r="E353" s="121" t="s">
        <v>1024</v>
      </c>
      <c r="F353" s="108"/>
      <c r="G353" s="121" t="s">
        <v>1342</v>
      </c>
      <c r="H353" s="122"/>
      <c r="I353" s="108"/>
      <c r="J353" s="108"/>
      <c r="K353" s="107" t="s">
        <v>154</v>
      </c>
      <c r="L353" s="107">
        <v>0</v>
      </c>
      <c r="M353" s="12" t="s">
        <v>920</v>
      </c>
      <c r="N353" s="107" t="s">
        <v>146</v>
      </c>
      <c r="O353" s="110" t="s">
        <v>184</v>
      </c>
      <c r="P353" s="107" t="s">
        <v>146</v>
      </c>
      <c r="Q353" s="4" t="s">
        <v>148</v>
      </c>
      <c r="R353" s="4" t="s">
        <v>166</v>
      </c>
      <c r="S353" s="4" t="s">
        <v>159</v>
      </c>
      <c r="T353" s="110" t="s">
        <v>37</v>
      </c>
      <c r="U353" s="107" t="s">
        <v>251</v>
      </c>
      <c r="V353" s="109">
        <v>1</v>
      </c>
      <c r="W353" s="88">
        <v>20000</v>
      </c>
      <c r="X353" s="109">
        <f t="shared" si="19"/>
        <v>20000</v>
      </c>
      <c r="Y353" s="109">
        <f t="shared" si="20"/>
        <v>22400.000000000004</v>
      </c>
      <c r="Z353" s="107"/>
      <c r="AA353" s="4" t="s">
        <v>944</v>
      </c>
      <c r="AB353" s="108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  <c r="AX353" s="119"/>
      <c r="AY353" s="119"/>
      <c r="AZ353" s="119"/>
      <c r="BA353" s="119"/>
      <c r="BB353" s="119"/>
      <c r="BC353" s="119"/>
      <c r="BD353" s="119"/>
      <c r="BE353" s="119"/>
      <c r="BF353" s="119"/>
      <c r="BG353" s="119"/>
      <c r="BH353" s="119"/>
      <c r="BI353" s="119"/>
      <c r="BJ353" s="119"/>
      <c r="BK353" s="119"/>
      <c r="BL353" s="119"/>
      <c r="BM353" s="119"/>
      <c r="BN353" s="119"/>
      <c r="BO353" s="119"/>
      <c r="BP353" s="119"/>
      <c r="BQ353" s="119"/>
      <c r="BR353" s="119"/>
      <c r="BS353" s="119"/>
      <c r="BT353" s="119"/>
      <c r="BU353" s="119"/>
      <c r="BV353" s="119"/>
      <c r="BW353" s="119"/>
      <c r="BX353" s="119"/>
      <c r="BY353" s="119"/>
      <c r="BZ353" s="119"/>
      <c r="CA353" s="119"/>
      <c r="CB353" s="119"/>
      <c r="CC353" s="119"/>
      <c r="CD353" s="119"/>
      <c r="CE353" s="119"/>
      <c r="CF353" s="119"/>
      <c r="CG353" s="119"/>
      <c r="CH353" s="119"/>
      <c r="CI353" s="119"/>
      <c r="CJ353" s="119"/>
      <c r="CK353" s="119"/>
      <c r="CL353" s="119"/>
      <c r="CM353" s="119"/>
      <c r="CN353" s="119"/>
      <c r="CO353" s="119"/>
      <c r="CP353" s="119"/>
      <c r="CQ353" s="119"/>
      <c r="CR353" s="119"/>
      <c r="CS353" s="119"/>
      <c r="CT353" s="119"/>
      <c r="CU353" s="119"/>
      <c r="CV353" s="119"/>
      <c r="CW353" s="119"/>
      <c r="CX353" s="119"/>
      <c r="CY353" s="119"/>
      <c r="CZ353" s="119"/>
      <c r="DA353" s="119"/>
      <c r="DB353" s="119"/>
      <c r="DC353" s="119"/>
      <c r="DD353" s="119"/>
      <c r="DE353" s="119"/>
      <c r="DF353" s="119"/>
      <c r="DG353" s="119"/>
      <c r="DH353" s="119"/>
      <c r="DI353" s="119"/>
      <c r="DJ353" s="119"/>
      <c r="DK353" s="119"/>
      <c r="DL353" s="119"/>
      <c r="DM353" s="119"/>
      <c r="DN353" s="119"/>
      <c r="DO353" s="119"/>
      <c r="DP353" s="119"/>
      <c r="DQ353" s="119"/>
      <c r="DR353" s="119"/>
      <c r="DS353" s="119"/>
      <c r="DT353" s="119"/>
      <c r="DU353" s="119"/>
      <c r="DV353" s="119"/>
      <c r="DW353" s="119"/>
      <c r="DX353" s="119"/>
      <c r="DY353" s="119"/>
      <c r="DZ353" s="119"/>
      <c r="EA353" s="119"/>
      <c r="EB353" s="119"/>
      <c r="EC353" s="119"/>
      <c r="ED353" s="119"/>
      <c r="EE353" s="119"/>
      <c r="EF353" s="119"/>
      <c r="EG353" s="119"/>
      <c r="EH353" s="119"/>
      <c r="EI353" s="119"/>
      <c r="EJ353" s="119"/>
      <c r="EK353" s="119"/>
      <c r="EL353" s="119"/>
      <c r="EM353" s="119"/>
      <c r="EN353" s="119"/>
      <c r="EO353" s="119"/>
      <c r="EP353" s="119"/>
      <c r="EQ353" s="119"/>
      <c r="ER353" s="119"/>
      <c r="ES353" s="119"/>
      <c r="ET353" s="119"/>
      <c r="EU353" s="119"/>
      <c r="EV353" s="119"/>
      <c r="EW353" s="119"/>
      <c r="EX353" s="119"/>
      <c r="EY353" s="119"/>
      <c r="EZ353" s="119"/>
      <c r="FA353" s="119"/>
      <c r="FB353" s="119"/>
      <c r="FC353" s="119"/>
      <c r="FD353" s="119"/>
      <c r="FE353" s="119"/>
      <c r="FF353" s="119"/>
      <c r="FG353" s="119"/>
      <c r="FH353" s="119"/>
      <c r="FI353" s="119"/>
      <c r="FJ353" s="119"/>
      <c r="FK353" s="119"/>
      <c r="FL353" s="119"/>
      <c r="FM353" s="119"/>
      <c r="FN353" s="119"/>
      <c r="FO353" s="119"/>
      <c r="FP353" s="119"/>
      <c r="FQ353" s="119"/>
      <c r="FR353" s="119"/>
      <c r="FS353" s="119"/>
      <c r="FT353" s="119"/>
      <c r="FU353" s="119"/>
      <c r="FV353" s="119"/>
      <c r="FW353" s="119"/>
      <c r="FX353" s="119"/>
      <c r="FY353" s="119"/>
      <c r="FZ353" s="119"/>
      <c r="GA353" s="119"/>
      <c r="GB353" s="119"/>
      <c r="GC353" s="119"/>
      <c r="GD353" s="119"/>
      <c r="GE353" s="119"/>
      <c r="GF353" s="119"/>
      <c r="GG353" s="119"/>
      <c r="GH353" s="119"/>
      <c r="GI353" s="119"/>
      <c r="GJ353" s="119"/>
      <c r="GK353" s="119"/>
      <c r="GL353" s="119"/>
      <c r="GM353" s="119"/>
      <c r="GN353" s="119"/>
      <c r="GO353" s="119"/>
      <c r="GP353" s="119"/>
      <c r="GQ353" s="119"/>
      <c r="GR353" s="119"/>
      <c r="GS353" s="119"/>
      <c r="GT353" s="119"/>
      <c r="GU353" s="119"/>
      <c r="GV353" s="119"/>
      <c r="GW353" s="119"/>
      <c r="GX353" s="119"/>
      <c r="GY353" s="119"/>
      <c r="GZ353" s="119"/>
      <c r="HA353" s="119"/>
      <c r="HB353" s="119"/>
      <c r="HC353" s="119"/>
      <c r="HD353" s="119"/>
      <c r="HE353" s="119"/>
      <c r="HF353" s="119"/>
      <c r="HG353" s="119"/>
      <c r="HH353" s="119"/>
      <c r="HI353" s="119"/>
      <c r="HJ353" s="119"/>
      <c r="HK353" s="119"/>
      <c r="HL353" s="119"/>
      <c r="HM353" s="119"/>
      <c r="HN353" s="119"/>
      <c r="HO353" s="119"/>
      <c r="HP353" s="119"/>
      <c r="HQ353" s="119"/>
      <c r="HR353" s="119"/>
      <c r="HS353" s="119"/>
      <c r="HT353" s="119"/>
      <c r="HU353" s="119"/>
      <c r="HV353" s="119"/>
      <c r="HW353" s="119"/>
      <c r="HX353" s="119"/>
      <c r="HY353" s="119"/>
      <c r="HZ353" s="119"/>
      <c r="IA353" s="119"/>
      <c r="IB353" s="119"/>
      <c r="IC353" s="119"/>
      <c r="ID353" s="119"/>
      <c r="IE353" s="119"/>
      <c r="IF353" s="119"/>
      <c r="IG353" s="119"/>
      <c r="IH353" s="119"/>
      <c r="II353" s="119"/>
      <c r="IJ353" s="119"/>
      <c r="IK353" s="119"/>
      <c r="IL353" s="119"/>
      <c r="IM353" s="119"/>
      <c r="IN353" s="119"/>
      <c r="IO353" s="119"/>
      <c r="IP353" s="119"/>
      <c r="IQ353" s="119"/>
      <c r="IR353" s="119"/>
      <c r="IS353" s="119"/>
    </row>
    <row r="354" spans="1:28" s="106" customFormat="1" ht="131.25" customHeight="1">
      <c r="A354" s="3" t="s">
        <v>878</v>
      </c>
      <c r="B354" s="4" t="s">
        <v>143</v>
      </c>
      <c r="C354" s="4" t="s">
        <v>144</v>
      </c>
      <c r="D354" s="43" t="s">
        <v>2220</v>
      </c>
      <c r="E354" s="4" t="s">
        <v>1333</v>
      </c>
      <c r="F354" s="43"/>
      <c r="G354" s="4" t="s">
        <v>2221</v>
      </c>
      <c r="H354" s="43"/>
      <c r="I354" s="4" t="s">
        <v>2222</v>
      </c>
      <c r="J354" s="3"/>
      <c r="K354" s="3" t="s">
        <v>145</v>
      </c>
      <c r="L354" s="12" t="s">
        <v>13</v>
      </c>
      <c r="M354" s="12" t="s">
        <v>920</v>
      </c>
      <c r="N354" s="79" t="s">
        <v>146</v>
      </c>
      <c r="O354" s="3" t="s">
        <v>425</v>
      </c>
      <c r="P354" s="4" t="s">
        <v>146</v>
      </c>
      <c r="Q354" s="78" t="s">
        <v>148</v>
      </c>
      <c r="R354" s="4" t="s">
        <v>166</v>
      </c>
      <c r="S354" s="3" t="s">
        <v>159</v>
      </c>
      <c r="T354" s="45" t="s">
        <v>231</v>
      </c>
      <c r="U354" s="3" t="s">
        <v>232</v>
      </c>
      <c r="V354" s="57">
        <v>40</v>
      </c>
      <c r="W354" s="56">
        <v>150</v>
      </c>
      <c r="X354" s="56">
        <f>W354*V354</f>
        <v>6000</v>
      </c>
      <c r="Y354" s="56">
        <f>X354*(1+12%)</f>
        <v>6720.000000000001</v>
      </c>
      <c r="Z354" s="5"/>
      <c r="AA354" s="5" t="s">
        <v>944</v>
      </c>
      <c r="AB354" s="48"/>
    </row>
    <row r="355" spans="1:28" s="71" customFormat="1" ht="76.5">
      <c r="A355" s="3" t="s">
        <v>879</v>
      </c>
      <c r="B355" s="105" t="s">
        <v>362</v>
      </c>
      <c r="C355" s="104" t="s">
        <v>399</v>
      </c>
      <c r="D355" s="104" t="s">
        <v>1772</v>
      </c>
      <c r="E355" s="101" t="s">
        <v>64</v>
      </c>
      <c r="F355" s="101"/>
      <c r="G355" s="105" t="s">
        <v>1773</v>
      </c>
      <c r="H355" s="101"/>
      <c r="I355" s="104"/>
      <c r="J355" s="104"/>
      <c r="K355" s="105" t="s">
        <v>154</v>
      </c>
      <c r="L355" s="14">
        <v>90</v>
      </c>
      <c r="M355" s="103" t="s">
        <v>920</v>
      </c>
      <c r="N355" s="3" t="s">
        <v>146</v>
      </c>
      <c r="O355" s="3" t="s">
        <v>155</v>
      </c>
      <c r="P355" s="3" t="s">
        <v>146</v>
      </c>
      <c r="Q355" s="105" t="s">
        <v>148</v>
      </c>
      <c r="R355" s="103" t="s">
        <v>166</v>
      </c>
      <c r="S355" s="105" t="s">
        <v>943</v>
      </c>
      <c r="T355" s="103">
        <v>796</v>
      </c>
      <c r="U355" s="105" t="s">
        <v>156</v>
      </c>
      <c r="V355" s="24">
        <v>4</v>
      </c>
      <c r="W355" s="102">
        <v>20535.714285714283</v>
      </c>
      <c r="X355" s="24">
        <f>W355*V355</f>
        <v>82142.85714285713</v>
      </c>
      <c r="Y355" s="24">
        <f>X355*1.12</f>
        <v>92000</v>
      </c>
      <c r="Z355" s="105" t="s">
        <v>152</v>
      </c>
      <c r="AA355" s="105" t="s">
        <v>944</v>
      </c>
      <c r="AB355" s="105"/>
    </row>
    <row r="356" spans="1:28" s="71" customFormat="1" ht="76.5">
      <c r="A356" s="3" t="s">
        <v>880</v>
      </c>
      <c r="B356" s="105" t="s">
        <v>362</v>
      </c>
      <c r="C356" s="104" t="s">
        <v>144</v>
      </c>
      <c r="D356" s="104" t="s">
        <v>1774</v>
      </c>
      <c r="E356" s="101" t="s">
        <v>64</v>
      </c>
      <c r="F356" s="101"/>
      <c r="G356" s="105" t="s">
        <v>1775</v>
      </c>
      <c r="H356" s="101"/>
      <c r="I356" s="104"/>
      <c r="J356" s="104"/>
      <c r="K356" s="105" t="s">
        <v>154</v>
      </c>
      <c r="L356" s="14">
        <v>90</v>
      </c>
      <c r="M356" s="103" t="s">
        <v>920</v>
      </c>
      <c r="N356" s="3" t="s">
        <v>146</v>
      </c>
      <c r="O356" s="3" t="s">
        <v>155</v>
      </c>
      <c r="P356" s="3" t="s">
        <v>146</v>
      </c>
      <c r="Q356" s="105" t="s">
        <v>148</v>
      </c>
      <c r="R356" s="103" t="s">
        <v>166</v>
      </c>
      <c r="S356" s="105" t="s">
        <v>943</v>
      </c>
      <c r="T356" s="103">
        <v>796</v>
      </c>
      <c r="U356" s="105" t="s">
        <v>156</v>
      </c>
      <c r="V356" s="24">
        <v>5</v>
      </c>
      <c r="W356" s="102">
        <v>11607</v>
      </c>
      <c r="X356" s="24">
        <f aca="true" t="shared" si="21" ref="X356:X424">W356*V356</f>
        <v>58035</v>
      </c>
      <c r="Y356" s="24">
        <f aca="true" t="shared" si="22" ref="Y356:Y424">X356*1.12</f>
        <v>64999.200000000004</v>
      </c>
      <c r="Z356" s="105" t="s">
        <v>152</v>
      </c>
      <c r="AA356" s="105" t="s">
        <v>944</v>
      </c>
      <c r="AB356" s="105"/>
    </row>
    <row r="357" spans="1:28" s="71" customFormat="1" ht="76.5">
      <c r="A357" s="3" t="s">
        <v>881</v>
      </c>
      <c r="B357" s="105" t="s">
        <v>362</v>
      </c>
      <c r="C357" s="104" t="s">
        <v>144</v>
      </c>
      <c r="D357" s="104" t="s">
        <v>1776</v>
      </c>
      <c r="E357" s="104" t="s">
        <v>64</v>
      </c>
      <c r="F357" s="104"/>
      <c r="G357" s="104" t="s">
        <v>1777</v>
      </c>
      <c r="H357" s="104"/>
      <c r="I357" s="101"/>
      <c r="J357" s="101"/>
      <c r="K357" s="105" t="s">
        <v>154</v>
      </c>
      <c r="L357" s="3">
        <v>90</v>
      </c>
      <c r="M357" s="103" t="s">
        <v>920</v>
      </c>
      <c r="N357" s="3" t="s">
        <v>146</v>
      </c>
      <c r="O357" s="3" t="s">
        <v>155</v>
      </c>
      <c r="P357" s="3" t="s">
        <v>146</v>
      </c>
      <c r="Q357" s="105" t="s">
        <v>148</v>
      </c>
      <c r="R357" s="103" t="s">
        <v>166</v>
      </c>
      <c r="S357" s="105" t="s">
        <v>943</v>
      </c>
      <c r="T357" s="103">
        <v>796</v>
      </c>
      <c r="U357" s="105" t="s">
        <v>156</v>
      </c>
      <c r="V357" s="24">
        <v>5</v>
      </c>
      <c r="W357" s="102">
        <v>16000</v>
      </c>
      <c r="X357" s="24">
        <f t="shared" si="21"/>
        <v>80000</v>
      </c>
      <c r="Y357" s="24">
        <f t="shared" si="22"/>
        <v>89600.00000000001</v>
      </c>
      <c r="Z357" s="105" t="s">
        <v>152</v>
      </c>
      <c r="AA357" s="105" t="s">
        <v>944</v>
      </c>
      <c r="AB357" s="105"/>
    </row>
    <row r="358" spans="1:28" s="71" customFormat="1" ht="76.5">
      <c r="A358" s="3" t="s">
        <v>882</v>
      </c>
      <c r="B358" s="105" t="s">
        <v>362</v>
      </c>
      <c r="C358" s="104" t="s">
        <v>144</v>
      </c>
      <c r="D358" s="104" t="s">
        <v>1167</v>
      </c>
      <c r="E358" s="104" t="s">
        <v>64</v>
      </c>
      <c r="F358" s="104"/>
      <c r="G358" s="104" t="s">
        <v>1168</v>
      </c>
      <c r="H358" s="104"/>
      <c r="I358" s="101"/>
      <c r="J358" s="101"/>
      <c r="K358" s="105" t="s">
        <v>154</v>
      </c>
      <c r="L358" s="3">
        <v>90</v>
      </c>
      <c r="M358" s="103" t="s">
        <v>920</v>
      </c>
      <c r="N358" s="3" t="s">
        <v>146</v>
      </c>
      <c r="O358" s="3" t="s">
        <v>155</v>
      </c>
      <c r="P358" s="3" t="s">
        <v>146</v>
      </c>
      <c r="Q358" s="105" t="s">
        <v>148</v>
      </c>
      <c r="R358" s="103" t="s">
        <v>166</v>
      </c>
      <c r="S358" s="105" t="s">
        <v>943</v>
      </c>
      <c r="T358" s="103">
        <v>796</v>
      </c>
      <c r="U358" s="105" t="s">
        <v>156</v>
      </c>
      <c r="V358" s="24">
        <v>16</v>
      </c>
      <c r="W358" s="102">
        <v>33000</v>
      </c>
      <c r="X358" s="24">
        <f t="shared" si="21"/>
        <v>528000</v>
      </c>
      <c r="Y358" s="24">
        <f t="shared" si="22"/>
        <v>591360</v>
      </c>
      <c r="Z358" s="105" t="s">
        <v>152</v>
      </c>
      <c r="AA358" s="105" t="s">
        <v>944</v>
      </c>
      <c r="AB358" s="105"/>
    </row>
    <row r="359" spans="1:28" s="71" customFormat="1" ht="103.5" customHeight="1">
      <c r="A359" s="3" t="s">
        <v>883</v>
      </c>
      <c r="B359" s="105" t="s">
        <v>362</v>
      </c>
      <c r="C359" s="104" t="s">
        <v>144</v>
      </c>
      <c r="D359" s="104" t="s">
        <v>1778</v>
      </c>
      <c r="E359" s="104" t="s">
        <v>64</v>
      </c>
      <c r="F359" s="104"/>
      <c r="G359" s="104" t="s">
        <v>1779</v>
      </c>
      <c r="H359" s="104"/>
      <c r="I359" s="101"/>
      <c r="J359" s="101"/>
      <c r="K359" s="105" t="s">
        <v>154</v>
      </c>
      <c r="L359" s="3">
        <v>90</v>
      </c>
      <c r="M359" s="103" t="s">
        <v>920</v>
      </c>
      <c r="N359" s="3" t="s">
        <v>146</v>
      </c>
      <c r="O359" s="3" t="s">
        <v>155</v>
      </c>
      <c r="P359" s="3" t="s">
        <v>146</v>
      </c>
      <c r="Q359" s="105" t="s">
        <v>148</v>
      </c>
      <c r="R359" s="103" t="s">
        <v>166</v>
      </c>
      <c r="S359" s="105" t="s">
        <v>943</v>
      </c>
      <c r="T359" s="103">
        <v>796</v>
      </c>
      <c r="U359" s="105" t="s">
        <v>156</v>
      </c>
      <c r="V359" s="24">
        <v>8</v>
      </c>
      <c r="W359" s="102">
        <v>9821</v>
      </c>
      <c r="X359" s="24">
        <f t="shared" si="21"/>
        <v>78568</v>
      </c>
      <c r="Y359" s="24">
        <f t="shared" si="22"/>
        <v>87996.16</v>
      </c>
      <c r="Z359" s="105" t="s">
        <v>152</v>
      </c>
      <c r="AA359" s="105" t="s">
        <v>944</v>
      </c>
      <c r="AB359" s="105" t="s">
        <v>239</v>
      </c>
    </row>
    <row r="360" spans="1:28" s="71" customFormat="1" ht="103.5" customHeight="1">
      <c r="A360" s="3" t="s">
        <v>884</v>
      </c>
      <c r="B360" s="105" t="s">
        <v>143</v>
      </c>
      <c r="C360" s="104" t="s">
        <v>144</v>
      </c>
      <c r="D360" s="104" t="s">
        <v>1780</v>
      </c>
      <c r="E360" s="104" t="s">
        <v>1781</v>
      </c>
      <c r="F360" s="104"/>
      <c r="G360" s="104" t="s">
        <v>1782</v>
      </c>
      <c r="H360" s="104"/>
      <c r="I360" s="101" t="s">
        <v>249</v>
      </c>
      <c r="J360" s="101"/>
      <c r="K360" s="105" t="s">
        <v>154</v>
      </c>
      <c r="L360" s="3">
        <v>0</v>
      </c>
      <c r="M360" s="103" t="s">
        <v>920</v>
      </c>
      <c r="N360" s="3" t="s">
        <v>146</v>
      </c>
      <c r="O360" s="3" t="s">
        <v>429</v>
      </c>
      <c r="P360" s="3" t="s">
        <v>146</v>
      </c>
      <c r="Q360" s="105" t="s">
        <v>148</v>
      </c>
      <c r="R360" s="103" t="s">
        <v>163</v>
      </c>
      <c r="S360" s="105" t="s">
        <v>159</v>
      </c>
      <c r="T360" s="103">
        <v>796</v>
      </c>
      <c r="U360" s="105" t="s">
        <v>156</v>
      </c>
      <c r="V360" s="24">
        <v>1</v>
      </c>
      <c r="W360" s="102">
        <v>380000</v>
      </c>
      <c r="X360" s="24">
        <f t="shared" si="21"/>
        <v>380000</v>
      </c>
      <c r="Y360" s="24">
        <f t="shared" si="22"/>
        <v>425600.00000000006</v>
      </c>
      <c r="Z360" s="105"/>
      <c r="AA360" s="105" t="s">
        <v>944</v>
      </c>
      <c r="AB360" s="105"/>
    </row>
    <row r="361" spans="1:28" s="71" customFormat="1" ht="103.5" customHeight="1">
      <c r="A361" s="3" t="s">
        <v>885</v>
      </c>
      <c r="B361" s="105" t="s">
        <v>143</v>
      </c>
      <c r="C361" s="104" t="s">
        <v>144</v>
      </c>
      <c r="D361" s="104" t="s">
        <v>1783</v>
      </c>
      <c r="E361" s="104" t="s">
        <v>1784</v>
      </c>
      <c r="F361" s="104"/>
      <c r="G361" s="104" t="s">
        <v>1785</v>
      </c>
      <c r="H361" s="104"/>
      <c r="I361" s="101" t="s">
        <v>248</v>
      </c>
      <c r="J361" s="101"/>
      <c r="K361" s="105" t="s">
        <v>154</v>
      </c>
      <c r="L361" s="3">
        <v>0</v>
      </c>
      <c r="M361" s="103" t="s">
        <v>920</v>
      </c>
      <c r="N361" s="3" t="s">
        <v>146</v>
      </c>
      <c r="O361" s="3" t="s">
        <v>429</v>
      </c>
      <c r="P361" s="3" t="s">
        <v>146</v>
      </c>
      <c r="Q361" s="105" t="s">
        <v>148</v>
      </c>
      <c r="R361" s="103" t="s">
        <v>163</v>
      </c>
      <c r="S361" s="105" t="s">
        <v>159</v>
      </c>
      <c r="T361" s="103">
        <v>796</v>
      </c>
      <c r="U361" s="105" t="s">
        <v>156</v>
      </c>
      <c r="V361" s="24">
        <v>1</v>
      </c>
      <c r="W361" s="102">
        <v>560000</v>
      </c>
      <c r="X361" s="24">
        <f t="shared" si="21"/>
        <v>560000</v>
      </c>
      <c r="Y361" s="24">
        <f t="shared" si="22"/>
        <v>627200.0000000001</v>
      </c>
      <c r="Z361" s="105"/>
      <c r="AA361" s="105" t="s">
        <v>944</v>
      </c>
      <c r="AB361" s="105"/>
    </row>
    <row r="362" spans="1:28" s="71" customFormat="1" ht="103.5" customHeight="1">
      <c r="A362" s="3" t="s">
        <v>886</v>
      </c>
      <c r="B362" s="105" t="s">
        <v>143</v>
      </c>
      <c r="C362" s="104" t="s">
        <v>144</v>
      </c>
      <c r="D362" s="104" t="s">
        <v>1786</v>
      </c>
      <c r="E362" s="104" t="s">
        <v>1787</v>
      </c>
      <c r="F362" s="104"/>
      <c r="G362" s="104" t="s">
        <v>1788</v>
      </c>
      <c r="H362" s="104"/>
      <c r="I362" s="101" t="s">
        <v>82</v>
      </c>
      <c r="J362" s="101"/>
      <c r="K362" s="105" t="s">
        <v>154</v>
      </c>
      <c r="L362" s="3">
        <v>0</v>
      </c>
      <c r="M362" s="103" t="s">
        <v>920</v>
      </c>
      <c r="N362" s="3" t="s">
        <v>146</v>
      </c>
      <c r="O362" s="3" t="s">
        <v>429</v>
      </c>
      <c r="P362" s="3" t="s">
        <v>146</v>
      </c>
      <c r="Q362" s="105" t="s">
        <v>148</v>
      </c>
      <c r="R362" s="103" t="s">
        <v>166</v>
      </c>
      <c r="S362" s="105" t="s">
        <v>159</v>
      </c>
      <c r="T362" s="103" t="s">
        <v>70</v>
      </c>
      <c r="U362" s="105" t="s">
        <v>160</v>
      </c>
      <c r="V362" s="24">
        <v>1</v>
      </c>
      <c r="W362" s="102">
        <v>25999.999999999996</v>
      </c>
      <c r="X362" s="24">
        <f t="shared" si="21"/>
        <v>25999.999999999996</v>
      </c>
      <c r="Y362" s="24">
        <f t="shared" si="22"/>
        <v>29120</v>
      </c>
      <c r="Z362" s="105"/>
      <c r="AA362" s="105" t="s">
        <v>944</v>
      </c>
      <c r="AB362" s="105"/>
    </row>
    <row r="363" spans="1:28" s="71" customFormat="1" ht="103.5" customHeight="1">
      <c r="A363" s="3" t="s">
        <v>887</v>
      </c>
      <c r="B363" s="105" t="s">
        <v>143</v>
      </c>
      <c r="C363" s="104" t="s">
        <v>144</v>
      </c>
      <c r="D363" s="104" t="s">
        <v>1789</v>
      </c>
      <c r="E363" s="104" t="s">
        <v>1790</v>
      </c>
      <c r="F363" s="104"/>
      <c r="G363" s="104" t="s">
        <v>1791</v>
      </c>
      <c r="H363" s="104"/>
      <c r="I363" s="101" t="s">
        <v>83</v>
      </c>
      <c r="J363" s="101"/>
      <c r="K363" s="105" t="s">
        <v>154</v>
      </c>
      <c r="L363" s="3">
        <v>0</v>
      </c>
      <c r="M363" s="103" t="s">
        <v>920</v>
      </c>
      <c r="N363" s="3" t="s">
        <v>146</v>
      </c>
      <c r="O363" s="3" t="s">
        <v>429</v>
      </c>
      <c r="P363" s="3" t="s">
        <v>146</v>
      </c>
      <c r="Q363" s="105" t="s">
        <v>148</v>
      </c>
      <c r="R363" s="103" t="s">
        <v>166</v>
      </c>
      <c r="S363" s="105" t="s">
        <v>159</v>
      </c>
      <c r="T363" s="103">
        <v>796</v>
      </c>
      <c r="U363" s="105" t="s">
        <v>156</v>
      </c>
      <c r="V363" s="24">
        <v>4</v>
      </c>
      <c r="W363" s="102">
        <v>6000</v>
      </c>
      <c r="X363" s="24">
        <f t="shared" si="21"/>
        <v>24000</v>
      </c>
      <c r="Y363" s="24">
        <f t="shared" si="22"/>
        <v>26880.000000000004</v>
      </c>
      <c r="Z363" s="105"/>
      <c r="AA363" s="105" t="s">
        <v>944</v>
      </c>
      <c r="AB363" s="105"/>
    </row>
    <row r="364" spans="1:28" s="71" customFormat="1" ht="103.5" customHeight="1">
      <c r="A364" s="3" t="s">
        <v>888</v>
      </c>
      <c r="B364" s="105" t="s">
        <v>143</v>
      </c>
      <c r="C364" s="104" t="s">
        <v>144</v>
      </c>
      <c r="D364" s="104" t="s">
        <v>1792</v>
      </c>
      <c r="E364" s="104" t="s">
        <v>1793</v>
      </c>
      <c r="F364" s="104"/>
      <c r="G364" s="104" t="s">
        <v>1794</v>
      </c>
      <c r="H364" s="104"/>
      <c r="I364" s="101" t="s">
        <v>84</v>
      </c>
      <c r="J364" s="101"/>
      <c r="K364" s="105" t="s">
        <v>154</v>
      </c>
      <c r="L364" s="3">
        <v>0</v>
      </c>
      <c r="M364" s="103" t="s">
        <v>920</v>
      </c>
      <c r="N364" s="3" t="s">
        <v>146</v>
      </c>
      <c r="O364" s="3" t="s">
        <v>429</v>
      </c>
      <c r="P364" s="3" t="s">
        <v>146</v>
      </c>
      <c r="Q364" s="105" t="s">
        <v>148</v>
      </c>
      <c r="R364" s="103" t="s">
        <v>166</v>
      </c>
      <c r="S364" s="105" t="s">
        <v>159</v>
      </c>
      <c r="T364" s="103" t="s">
        <v>70</v>
      </c>
      <c r="U364" s="105" t="s">
        <v>160</v>
      </c>
      <c r="V364" s="24">
        <v>1</v>
      </c>
      <c r="W364" s="102">
        <v>45000</v>
      </c>
      <c r="X364" s="24">
        <f t="shared" si="21"/>
        <v>45000</v>
      </c>
      <c r="Y364" s="24">
        <f t="shared" si="22"/>
        <v>50400.00000000001</v>
      </c>
      <c r="Z364" s="105"/>
      <c r="AA364" s="105" t="s">
        <v>944</v>
      </c>
      <c r="AB364" s="105"/>
    </row>
    <row r="365" spans="1:28" s="71" customFormat="1" ht="103.5" customHeight="1">
      <c r="A365" s="3" t="s">
        <v>889</v>
      </c>
      <c r="B365" s="105" t="s">
        <v>143</v>
      </c>
      <c r="C365" s="104" t="s">
        <v>144</v>
      </c>
      <c r="D365" s="104" t="s">
        <v>1795</v>
      </c>
      <c r="E365" s="104" t="s">
        <v>85</v>
      </c>
      <c r="F365" s="104"/>
      <c r="G365" s="104" t="s">
        <v>1796</v>
      </c>
      <c r="H365" s="104"/>
      <c r="I365" s="101" t="s">
        <v>86</v>
      </c>
      <c r="J365" s="101"/>
      <c r="K365" s="105" t="s">
        <v>154</v>
      </c>
      <c r="L365" s="3">
        <v>0</v>
      </c>
      <c r="M365" s="103" t="s">
        <v>920</v>
      </c>
      <c r="N365" s="3" t="s">
        <v>146</v>
      </c>
      <c r="O365" s="3" t="s">
        <v>429</v>
      </c>
      <c r="P365" s="3" t="s">
        <v>146</v>
      </c>
      <c r="Q365" s="105" t="s">
        <v>148</v>
      </c>
      <c r="R365" s="103" t="s">
        <v>166</v>
      </c>
      <c r="S365" s="105" t="s">
        <v>159</v>
      </c>
      <c r="T365" s="103">
        <v>796</v>
      </c>
      <c r="U365" s="105" t="s">
        <v>156</v>
      </c>
      <c r="V365" s="24">
        <v>2</v>
      </c>
      <c r="W365" s="102">
        <v>133929.01785714284</v>
      </c>
      <c r="X365" s="24">
        <f t="shared" si="21"/>
        <v>267858.0357142857</v>
      </c>
      <c r="Y365" s="24">
        <f t="shared" si="22"/>
        <v>300001</v>
      </c>
      <c r="Z365" s="105"/>
      <c r="AA365" s="105" t="s">
        <v>944</v>
      </c>
      <c r="AB365" s="105"/>
    </row>
    <row r="366" spans="1:28" s="71" customFormat="1" ht="102">
      <c r="A366" s="3" t="s">
        <v>890</v>
      </c>
      <c r="B366" s="105" t="s">
        <v>143</v>
      </c>
      <c r="C366" s="104" t="s">
        <v>144</v>
      </c>
      <c r="D366" s="104" t="s">
        <v>1797</v>
      </c>
      <c r="E366" s="104" t="s">
        <v>1798</v>
      </c>
      <c r="F366" s="104"/>
      <c r="G366" s="104" t="s">
        <v>1799</v>
      </c>
      <c r="H366" s="104"/>
      <c r="I366" s="101" t="s">
        <v>87</v>
      </c>
      <c r="J366" s="101"/>
      <c r="K366" s="105" t="s">
        <v>154</v>
      </c>
      <c r="L366" s="3">
        <v>0</v>
      </c>
      <c r="M366" s="103" t="s">
        <v>920</v>
      </c>
      <c r="N366" s="3" t="s">
        <v>146</v>
      </c>
      <c r="O366" s="3" t="s">
        <v>454</v>
      </c>
      <c r="P366" s="3" t="s">
        <v>146</v>
      </c>
      <c r="Q366" s="105" t="s">
        <v>148</v>
      </c>
      <c r="R366" s="103" t="s">
        <v>166</v>
      </c>
      <c r="S366" s="105" t="s">
        <v>159</v>
      </c>
      <c r="T366" s="103">
        <v>796</v>
      </c>
      <c r="U366" s="105" t="s">
        <v>156</v>
      </c>
      <c r="V366" s="24">
        <v>3</v>
      </c>
      <c r="W366" s="102">
        <v>4999.999999999999</v>
      </c>
      <c r="X366" s="24">
        <f t="shared" si="21"/>
        <v>14999.999999999996</v>
      </c>
      <c r="Y366" s="24">
        <f t="shared" si="22"/>
        <v>16799.999999999996</v>
      </c>
      <c r="Z366" s="105"/>
      <c r="AA366" s="105" t="s">
        <v>944</v>
      </c>
      <c r="AB366" s="105"/>
    </row>
    <row r="367" spans="1:28" s="71" customFormat="1" ht="89.25">
      <c r="A367" s="3" t="s">
        <v>891</v>
      </c>
      <c r="B367" s="3" t="s">
        <v>143</v>
      </c>
      <c r="C367" s="3" t="s">
        <v>144</v>
      </c>
      <c r="D367" s="3" t="s">
        <v>1800</v>
      </c>
      <c r="E367" s="3" t="s">
        <v>250</v>
      </c>
      <c r="F367" s="3"/>
      <c r="G367" s="3" t="s">
        <v>1801</v>
      </c>
      <c r="H367" s="3"/>
      <c r="I367" s="3"/>
      <c r="J367" s="3"/>
      <c r="K367" s="105" t="s">
        <v>154</v>
      </c>
      <c r="L367" s="105">
        <v>0</v>
      </c>
      <c r="M367" s="103" t="s">
        <v>920</v>
      </c>
      <c r="N367" s="105" t="s">
        <v>146</v>
      </c>
      <c r="O367" s="105" t="s">
        <v>454</v>
      </c>
      <c r="P367" s="105" t="s">
        <v>146</v>
      </c>
      <c r="Q367" s="105" t="s">
        <v>148</v>
      </c>
      <c r="R367" s="105" t="s">
        <v>166</v>
      </c>
      <c r="S367" s="105" t="s">
        <v>159</v>
      </c>
      <c r="T367" s="105">
        <v>796</v>
      </c>
      <c r="U367" s="105" t="s">
        <v>156</v>
      </c>
      <c r="V367" s="102">
        <v>2</v>
      </c>
      <c r="W367" s="102">
        <v>6135</v>
      </c>
      <c r="X367" s="24">
        <v>0</v>
      </c>
      <c r="Y367" s="24">
        <f t="shared" si="22"/>
        <v>0</v>
      </c>
      <c r="Z367" s="105"/>
      <c r="AA367" s="105" t="s">
        <v>944</v>
      </c>
      <c r="AB367" s="105" t="s">
        <v>2427</v>
      </c>
    </row>
    <row r="368" spans="1:28" s="71" customFormat="1" ht="89.25">
      <c r="A368" s="3" t="s">
        <v>2405</v>
      </c>
      <c r="B368" s="3" t="s">
        <v>143</v>
      </c>
      <c r="C368" s="3" t="s">
        <v>144</v>
      </c>
      <c r="D368" s="3" t="s">
        <v>1800</v>
      </c>
      <c r="E368" s="3" t="s">
        <v>250</v>
      </c>
      <c r="F368" s="3"/>
      <c r="G368" s="3" t="s">
        <v>1801</v>
      </c>
      <c r="H368" s="3"/>
      <c r="I368" s="3" t="s">
        <v>2426</v>
      </c>
      <c r="J368" s="3"/>
      <c r="K368" s="105" t="s">
        <v>145</v>
      </c>
      <c r="L368" s="105">
        <v>0</v>
      </c>
      <c r="M368" s="103" t="s">
        <v>920</v>
      </c>
      <c r="N368" s="105" t="s">
        <v>146</v>
      </c>
      <c r="O368" s="105" t="s">
        <v>147</v>
      </c>
      <c r="P368" s="105" t="s">
        <v>146</v>
      </c>
      <c r="Q368" s="105" t="s">
        <v>148</v>
      </c>
      <c r="R368" s="105" t="s">
        <v>166</v>
      </c>
      <c r="S368" s="105" t="s">
        <v>159</v>
      </c>
      <c r="T368" s="105">
        <v>796</v>
      </c>
      <c r="U368" s="105" t="s">
        <v>156</v>
      </c>
      <c r="V368" s="102">
        <v>2</v>
      </c>
      <c r="W368" s="102">
        <v>2500</v>
      </c>
      <c r="X368" s="24">
        <f>W368*V368</f>
        <v>5000</v>
      </c>
      <c r="Y368" s="24">
        <f t="shared" si="22"/>
        <v>5600.000000000001</v>
      </c>
      <c r="Z368" s="105"/>
      <c r="AA368" s="105" t="s">
        <v>944</v>
      </c>
      <c r="AB368" s="105"/>
    </row>
    <row r="369" spans="1:28" s="71" customFormat="1" ht="114.75">
      <c r="A369" s="3" t="s">
        <v>892</v>
      </c>
      <c r="B369" s="3" t="s">
        <v>143</v>
      </c>
      <c r="C369" s="3" t="s">
        <v>144</v>
      </c>
      <c r="D369" s="3" t="s">
        <v>1797</v>
      </c>
      <c r="E369" s="3" t="s">
        <v>1798</v>
      </c>
      <c r="F369" s="3"/>
      <c r="G369" s="3" t="s">
        <v>1799</v>
      </c>
      <c r="H369" s="3"/>
      <c r="I369" s="3" t="s">
        <v>88</v>
      </c>
      <c r="J369" s="3"/>
      <c r="K369" s="105" t="s">
        <v>154</v>
      </c>
      <c r="L369" s="105">
        <v>0</v>
      </c>
      <c r="M369" s="103" t="s">
        <v>920</v>
      </c>
      <c r="N369" s="105" t="s">
        <v>146</v>
      </c>
      <c r="O369" s="105" t="s">
        <v>454</v>
      </c>
      <c r="P369" s="105" t="s">
        <v>146</v>
      </c>
      <c r="Q369" s="105" t="s">
        <v>148</v>
      </c>
      <c r="R369" s="105" t="s">
        <v>166</v>
      </c>
      <c r="S369" s="105" t="s">
        <v>159</v>
      </c>
      <c r="T369" s="105">
        <v>796</v>
      </c>
      <c r="U369" s="105" t="s">
        <v>156</v>
      </c>
      <c r="V369" s="102">
        <v>4</v>
      </c>
      <c r="W369" s="102">
        <v>5392.857142857142</v>
      </c>
      <c r="X369" s="24">
        <f t="shared" si="21"/>
        <v>21571.42857142857</v>
      </c>
      <c r="Y369" s="24">
        <f t="shared" si="22"/>
        <v>24160</v>
      </c>
      <c r="Z369" s="105"/>
      <c r="AA369" s="105" t="s">
        <v>944</v>
      </c>
      <c r="AB369" s="105"/>
    </row>
    <row r="370" spans="1:28" s="71" customFormat="1" ht="89.25">
      <c r="A370" s="3" t="s">
        <v>893</v>
      </c>
      <c r="B370" s="3" t="s">
        <v>143</v>
      </c>
      <c r="C370" s="3" t="s">
        <v>144</v>
      </c>
      <c r="D370" s="3" t="s">
        <v>1802</v>
      </c>
      <c r="E370" s="3" t="s">
        <v>1803</v>
      </c>
      <c r="F370" s="3"/>
      <c r="G370" s="3" t="s">
        <v>1804</v>
      </c>
      <c r="H370" s="3"/>
      <c r="I370" s="3" t="s">
        <v>89</v>
      </c>
      <c r="J370" s="3"/>
      <c r="K370" s="105" t="s">
        <v>154</v>
      </c>
      <c r="L370" s="105">
        <v>0</v>
      </c>
      <c r="M370" s="103" t="s">
        <v>920</v>
      </c>
      <c r="N370" s="105" t="s">
        <v>146</v>
      </c>
      <c r="O370" s="105" t="s">
        <v>454</v>
      </c>
      <c r="P370" s="105" t="s">
        <v>146</v>
      </c>
      <c r="Q370" s="105" t="s">
        <v>148</v>
      </c>
      <c r="R370" s="105" t="s">
        <v>166</v>
      </c>
      <c r="S370" s="105" t="s">
        <v>159</v>
      </c>
      <c r="T370" s="105">
        <v>796</v>
      </c>
      <c r="U370" s="105" t="s">
        <v>156</v>
      </c>
      <c r="V370" s="102">
        <v>4</v>
      </c>
      <c r="W370" s="102">
        <v>1999.9999999999998</v>
      </c>
      <c r="X370" s="24">
        <f t="shared" si="21"/>
        <v>7999.999999999999</v>
      </c>
      <c r="Y370" s="24">
        <f t="shared" si="22"/>
        <v>8960</v>
      </c>
      <c r="Z370" s="105"/>
      <c r="AA370" s="105" t="s">
        <v>944</v>
      </c>
      <c r="AB370" s="105"/>
    </row>
    <row r="371" spans="1:28" s="71" customFormat="1" ht="89.25">
      <c r="A371" s="3" t="s">
        <v>894</v>
      </c>
      <c r="B371" s="3" t="s">
        <v>143</v>
      </c>
      <c r="C371" s="3" t="s">
        <v>144</v>
      </c>
      <c r="D371" s="3" t="s">
        <v>1805</v>
      </c>
      <c r="E371" s="3" t="s">
        <v>1807</v>
      </c>
      <c r="F371" s="3"/>
      <c r="G371" s="3" t="s">
        <v>1806</v>
      </c>
      <c r="H371" s="3"/>
      <c r="I371" s="3" t="s">
        <v>90</v>
      </c>
      <c r="J371" s="3"/>
      <c r="K371" s="105" t="s">
        <v>154</v>
      </c>
      <c r="L371" s="105">
        <v>0</v>
      </c>
      <c r="M371" s="103" t="s">
        <v>920</v>
      </c>
      <c r="N371" s="105" t="s">
        <v>146</v>
      </c>
      <c r="O371" s="105" t="s">
        <v>454</v>
      </c>
      <c r="P371" s="105" t="s">
        <v>146</v>
      </c>
      <c r="Q371" s="105" t="s">
        <v>148</v>
      </c>
      <c r="R371" s="105" t="s">
        <v>166</v>
      </c>
      <c r="S371" s="105" t="s">
        <v>159</v>
      </c>
      <c r="T371" s="105">
        <v>796</v>
      </c>
      <c r="U371" s="105" t="s">
        <v>156</v>
      </c>
      <c r="V371" s="102">
        <v>1</v>
      </c>
      <c r="W371" s="102">
        <v>20000</v>
      </c>
      <c r="X371" s="24">
        <f t="shared" si="21"/>
        <v>20000</v>
      </c>
      <c r="Y371" s="24">
        <f t="shared" si="22"/>
        <v>22400.000000000004</v>
      </c>
      <c r="Z371" s="105"/>
      <c r="AA371" s="105" t="s">
        <v>944</v>
      </c>
      <c r="AB371" s="105"/>
    </row>
    <row r="372" spans="1:28" s="71" customFormat="1" ht="89.25">
      <c r="A372" s="3" t="s">
        <v>895</v>
      </c>
      <c r="B372" s="3" t="s">
        <v>143</v>
      </c>
      <c r="C372" s="3" t="s">
        <v>144</v>
      </c>
      <c r="D372" s="3" t="s">
        <v>1809</v>
      </c>
      <c r="E372" s="3" t="s">
        <v>1807</v>
      </c>
      <c r="F372" s="3"/>
      <c r="G372" s="3" t="s">
        <v>1808</v>
      </c>
      <c r="H372" s="3"/>
      <c r="I372" s="3" t="s">
        <v>91</v>
      </c>
      <c r="J372" s="3"/>
      <c r="K372" s="105" t="s">
        <v>154</v>
      </c>
      <c r="L372" s="105">
        <v>0</v>
      </c>
      <c r="M372" s="103" t="s">
        <v>920</v>
      </c>
      <c r="N372" s="105" t="s">
        <v>146</v>
      </c>
      <c r="O372" s="105" t="s">
        <v>454</v>
      </c>
      <c r="P372" s="105" t="s">
        <v>146</v>
      </c>
      <c r="Q372" s="105" t="s">
        <v>148</v>
      </c>
      <c r="R372" s="105" t="s">
        <v>166</v>
      </c>
      <c r="S372" s="105" t="s">
        <v>159</v>
      </c>
      <c r="T372" s="105">
        <v>796</v>
      </c>
      <c r="U372" s="105" t="s">
        <v>156</v>
      </c>
      <c r="V372" s="102">
        <v>1</v>
      </c>
      <c r="W372" s="102">
        <v>118000</v>
      </c>
      <c r="X372" s="24">
        <f t="shared" si="21"/>
        <v>118000</v>
      </c>
      <c r="Y372" s="24">
        <f t="shared" si="22"/>
        <v>132160</v>
      </c>
      <c r="Z372" s="105"/>
      <c r="AA372" s="105" t="s">
        <v>944</v>
      </c>
      <c r="AB372" s="105"/>
    </row>
    <row r="373" spans="1:28" s="71" customFormat="1" ht="102">
      <c r="A373" s="3" t="s">
        <v>896</v>
      </c>
      <c r="B373" s="3" t="s">
        <v>143</v>
      </c>
      <c r="C373" s="3" t="s">
        <v>144</v>
      </c>
      <c r="D373" s="3" t="s">
        <v>1809</v>
      </c>
      <c r="E373" s="3" t="s">
        <v>1807</v>
      </c>
      <c r="F373" s="3"/>
      <c r="G373" s="3" t="s">
        <v>1808</v>
      </c>
      <c r="H373" s="3"/>
      <c r="I373" s="3" t="s">
        <v>92</v>
      </c>
      <c r="J373" s="3"/>
      <c r="K373" s="105" t="s">
        <v>154</v>
      </c>
      <c r="L373" s="105">
        <v>0</v>
      </c>
      <c r="M373" s="103" t="s">
        <v>920</v>
      </c>
      <c r="N373" s="105" t="s">
        <v>146</v>
      </c>
      <c r="O373" s="105" t="s">
        <v>454</v>
      </c>
      <c r="P373" s="105" t="s">
        <v>146</v>
      </c>
      <c r="Q373" s="105" t="s">
        <v>148</v>
      </c>
      <c r="R373" s="105" t="s">
        <v>166</v>
      </c>
      <c r="S373" s="105" t="s">
        <v>159</v>
      </c>
      <c r="T373" s="105">
        <v>796</v>
      </c>
      <c r="U373" s="105" t="s">
        <v>156</v>
      </c>
      <c r="V373" s="102">
        <v>1</v>
      </c>
      <c r="W373" s="102">
        <v>85000</v>
      </c>
      <c r="X373" s="24">
        <v>0</v>
      </c>
      <c r="Y373" s="24">
        <f t="shared" si="22"/>
        <v>0</v>
      </c>
      <c r="Z373" s="105"/>
      <c r="AA373" s="105" t="s">
        <v>944</v>
      </c>
      <c r="AB373" s="105" t="s">
        <v>2460</v>
      </c>
    </row>
    <row r="374" spans="1:28" s="71" customFormat="1" ht="102">
      <c r="A374" s="3" t="s">
        <v>2459</v>
      </c>
      <c r="B374" s="3" t="s">
        <v>143</v>
      </c>
      <c r="C374" s="3" t="s">
        <v>144</v>
      </c>
      <c r="D374" s="3" t="s">
        <v>1809</v>
      </c>
      <c r="E374" s="3" t="s">
        <v>1807</v>
      </c>
      <c r="F374" s="3"/>
      <c r="G374" s="3" t="s">
        <v>1808</v>
      </c>
      <c r="H374" s="3"/>
      <c r="I374" s="3" t="s">
        <v>92</v>
      </c>
      <c r="J374" s="3"/>
      <c r="K374" s="105" t="s">
        <v>145</v>
      </c>
      <c r="L374" s="105">
        <v>0</v>
      </c>
      <c r="M374" s="103" t="s">
        <v>920</v>
      </c>
      <c r="N374" s="105" t="s">
        <v>146</v>
      </c>
      <c r="O374" s="105" t="s">
        <v>425</v>
      </c>
      <c r="P374" s="105" t="s">
        <v>146</v>
      </c>
      <c r="Q374" s="105" t="s">
        <v>148</v>
      </c>
      <c r="R374" s="105" t="s">
        <v>166</v>
      </c>
      <c r="S374" s="105" t="s">
        <v>159</v>
      </c>
      <c r="T374" s="105">
        <v>796</v>
      </c>
      <c r="U374" s="105" t="s">
        <v>156</v>
      </c>
      <c r="V374" s="102">
        <v>1</v>
      </c>
      <c r="W374" s="102">
        <v>122080</v>
      </c>
      <c r="X374" s="24">
        <f>W374*V374</f>
        <v>122080</v>
      </c>
      <c r="Y374" s="24">
        <f t="shared" si="22"/>
        <v>136729.6</v>
      </c>
      <c r="Z374" s="105"/>
      <c r="AA374" s="105" t="s">
        <v>944</v>
      </c>
      <c r="AB374" s="105"/>
    </row>
    <row r="375" spans="1:28" s="71" customFormat="1" ht="89.25">
      <c r="A375" s="3" t="s">
        <v>897</v>
      </c>
      <c r="B375" s="3" t="s">
        <v>143</v>
      </c>
      <c r="C375" s="3" t="s">
        <v>144</v>
      </c>
      <c r="D375" s="3" t="s">
        <v>1809</v>
      </c>
      <c r="E375" s="3" t="s">
        <v>1807</v>
      </c>
      <c r="F375" s="3"/>
      <c r="G375" s="3" t="s">
        <v>1808</v>
      </c>
      <c r="H375" s="3"/>
      <c r="I375" s="3" t="s">
        <v>93</v>
      </c>
      <c r="J375" s="3"/>
      <c r="K375" s="105" t="s">
        <v>154</v>
      </c>
      <c r="L375" s="105">
        <v>0</v>
      </c>
      <c r="M375" s="103" t="s">
        <v>920</v>
      </c>
      <c r="N375" s="105" t="s">
        <v>146</v>
      </c>
      <c r="O375" s="105" t="s">
        <v>454</v>
      </c>
      <c r="P375" s="105" t="s">
        <v>146</v>
      </c>
      <c r="Q375" s="105" t="s">
        <v>148</v>
      </c>
      <c r="R375" s="105" t="s">
        <v>166</v>
      </c>
      <c r="S375" s="105" t="s">
        <v>159</v>
      </c>
      <c r="T375" s="105">
        <v>796</v>
      </c>
      <c r="U375" s="105" t="s">
        <v>156</v>
      </c>
      <c r="V375" s="102">
        <v>1</v>
      </c>
      <c r="W375" s="102">
        <v>90000</v>
      </c>
      <c r="X375" s="24">
        <f t="shared" si="21"/>
        <v>90000</v>
      </c>
      <c r="Y375" s="24">
        <f t="shared" si="22"/>
        <v>100800.00000000001</v>
      </c>
      <c r="Z375" s="105"/>
      <c r="AA375" s="105" t="s">
        <v>944</v>
      </c>
      <c r="AB375" s="105"/>
    </row>
    <row r="376" spans="1:28" s="71" customFormat="1" ht="114.75">
      <c r="A376" s="3" t="s">
        <v>898</v>
      </c>
      <c r="B376" s="3" t="s">
        <v>143</v>
      </c>
      <c r="C376" s="3" t="s">
        <v>144</v>
      </c>
      <c r="D376" s="3" t="s">
        <v>1810</v>
      </c>
      <c r="E376" s="3" t="s">
        <v>1811</v>
      </c>
      <c r="F376" s="3"/>
      <c r="G376" s="3" t="s">
        <v>1812</v>
      </c>
      <c r="H376" s="3"/>
      <c r="I376" s="3" t="s">
        <v>94</v>
      </c>
      <c r="J376" s="3"/>
      <c r="K376" s="105" t="s">
        <v>154</v>
      </c>
      <c r="L376" s="105">
        <v>0</v>
      </c>
      <c r="M376" s="103" t="s">
        <v>920</v>
      </c>
      <c r="N376" s="105" t="s">
        <v>146</v>
      </c>
      <c r="O376" s="105" t="s">
        <v>435</v>
      </c>
      <c r="P376" s="105" t="s">
        <v>146</v>
      </c>
      <c r="Q376" s="105" t="s">
        <v>148</v>
      </c>
      <c r="R376" s="105" t="s">
        <v>166</v>
      </c>
      <c r="S376" s="105" t="s">
        <v>159</v>
      </c>
      <c r="T376" s="105">
        <v>796</v>
      </c>
      <c r="U376" s="105" t="s">
        <v>156</v>
      </c>
      <c r="V376" s="102">
        <v>2</v>
      </c>
      <c r="W376" s="102">
        <v>11999.999999999998</v>
      </c>
      <c r="X376" s="24">
        <f t="shared" si="21"/>
        <v>23999.999999999996</v>
      </c>
      <c r="Y376" s="24">
        <f t="shared" si="22"/>
        <v>26880</v>
      </c>
      <c r="Z376" s="105"/>
      <c r="AA376" s="105" t="s">
        <v>944</v>
      </c>
      <c r="AB376" s="105"/>
    </row>
    <row r="377" spans="1:28" s="71" customFormat="1" ht="89.25">
      <c r="A377" s="3" t="s">
        <v>899</v>
      </c>
      <c r="B377" s="3" t="s">
        <v>143</v>
      </c>
      <c r="C377" s="3" t="s">
        <v>144</v>
      </c>
      <c r="D377" s="3" t="s">
        <v>1813</v>
      </c>
      <c r="E377" s="3" t="s">
        <v>95</v>
      </c>
      <c r="F377" s="3"/>
      <c r="G377" s="3" t="s">
        <v>1814</v>
      </c>
      <c r="H377" s="3"/>
      <c r="I377" s="3" t="s">
        <v>96</v>
      </c>
      <c r="J377" s="3"/>
      <c r="K377" s="105" t="s">
        <v>154</v>
      </c>
      <c r="L377" s="105">
        <v>0</v>
      </c>
      <c r="M377" s="103" t="s">
        <v>920</v>
      </c>
      <c r="N377" s="105" t="s">
        <v>146</v>
      </c>
      <c r="O377" s="105" t="s">
        <v>435</v>
      </c>
      <c r="P377" s="105" t="s">
        <v>146</v>
      </c>
      <c r="Q377" s="105" t="s">
        <v>148</v>
      </c>
      <c r="R377" s="105" t="s">
        <v>166</v>
      </c>
      <c r="S377" s="105" t="s">
        <v>159</v>
      </c>
      <c r="T377" s="105">
        <v>796</v>
      </c>
      <c r="U377" s="105" t="s">
        <v>156</v>
      </c>
      <c r="V377" s="102">
        <v>1</v>
      </c>
      <c r="W377" s="102">
        <v>25000</v>
      </c>
      <c r="X377" s="24">
        <v>0</v>
      </c>
      <c r="Y377" s="24">
        <f t="shared" si="22"/>
        <v>0</v>
      </c>
      <c r="Z377" s="105"/>
      <c r="AA377" s="105" t="s">
        <v>944</v>
      </c>
      <c r="AB377" s="105" t="s">
        <v>2445</v>
      </c>
    </row>
    <row r="378" spans="1:28" s="71" customFormat="1" ht="114.75">
      <c r="A378" s="3" t="s">
        <v>2444</v>
      </c>
      <c r="B378" s="3" t="s">
        <v>143</v>
      </c>
      <c r="C378" s="3" t="s">
        <v>144</v>
      </c>
      <c r="D378" s="3" t="s">
        <v>1813</v>
      </c>
      <c r="E378" s="3" t="s">
        <v>95</v>
      </c>
      <c r="F378" s="3"/>
      <c r="G378" s="3" t="s">
        <v>1814</v>
      </c>
      <c r="H378" s="3"/>
      <c r="I378" s="3" t="s">
        <v>2446</v>
      </c>
      <c r="J378" s="3"/>
      <c r="K378" s="105" t="s">
        <v>145</v>
      </c>
      <c r="L378" s="105">
        <v>0</v>
      </c>
      <c r="M378" s="103" t="s">
        <v>920</v>
      </c>
      <c r="N378" s="105" t="s">
        <v>146</v>
      </c>
      <c r="O378" s="147" t="s">
        <v>147</v>
      </c>
      <c r="P378" s="105" t="s">
        <v>146</v>
      </c>
      <c r="Q378" s="105" t="s">
        <v>148</v>
      </c>
      <c r="R378" s="105" t="s">
        <v>166</v>
      </c>
      <c r="S378" s="105" t="s">
        <v>159</v>
      </c>
      <c r="T378" s="105">
        <v>796</v>
      </c>
      <c r="U378" s="105" t="s">
        <v>156</v>
      </c>
      <c r="V378" s="102">
        <v>1</v>
      </c>
      <c r="W378" s="102">
        <v>25000</v>
      </c>
      <c r="X378" s="24">
        <f>W378*V378</f>
        <v>25000</v>
      </c>
      <c r="Y378" s="24">
        <f t="shared" si="22"/>
        <v>28000.000000000004</v>
      </c>
      <c r="Z378" s="105"/>
      <c r="AA378" s="105" t="s">
        <v>944</v>
      </c>
      <c r="AB378" s="105"/>
    </row>
    <row r="379" spans="1:28" s="150" customFormat="1" ht="107.25" customHeight="1">
      <c r="A379" s="108" t="s">
        <v>900</v>
      </c>
      <c r="B379" s="108" t="s">
        <v>143</v>
      </c>
      <c r="C379" s="108" t="s">
        <v>144</v>
      </c>
      <c r="D379" s="108" t="s">
        <v>1815</v>
      </c>
      <c r="E379" s="108" t="s">
        <v>95</v>
      </c>
      <c r="F379" s="108"/>
      <c r="G379" s="108" t="s">
        <v>1816</v>
      </c>
      <c r="H379" s="108"/>
      <c r="I379" s="108" t="s">
        <v>97</v>
      </c>
      <c r="J379" s="108"/>
      <c r="K379" s="147" t="s">
        <v>154</v>
      </c>
      <c r="L379" s="147">
        <v>0</v>
      </c>
      <c r="M379" s="148" t="s">
        <v>920</v>
      </c>
      <c r="N379" s="147" t="s">
        <v>146</v>
      </c>
      <c r="O379" s="147" t="s">
        <v>435</v>
      </c>
      <c r="P379" s="147" t="s">
        <v>146</v>
      </c>
      <c r="Q379" s="147" t="s">
        <v>148</v>
      </c>
      <c r="R379" s="147" t="s">
        <v>166</v>
      </c>
      <c r="S379" s="147" t="s">
        <v>159</v>
      </c>
      <c r="T379" s="147">
        <v>796</v>
      </c>
      <c r="U379" s="147" t="s">
        <v>156</v>
      </c>
      <c r="V379" s="149">
        <v>1</v>
      </c>
      <c r="W379" s="149">
        <v>25000</v>
      </c>
      <c r="X379" s="109">
        <v>0</v>
      </c>
      <c r="Y379" s="109">
        <f t="shared" si="22"/>
        <v>0</v>
      </c>
      <c r="Z379" s="147"/>
      <c r="AA379" s="147" t="s">
        <v>944</v>
      </c>
      <c r="AB379" s="105" t="s">
        <v>2445</v>
      </c>
    </row>
    <row r="380" spans="1:28" s="150" customFormat="1" ht="84" customHeight="1">
      <c r="A380" s="108" t="s">
        <v>2410</v>
      </c>
      <c r="B380" s="108" t="s">
        <v>143</v>
      </c>
      <c r="C380" s="108" t="s">
        <v>144</v>
      </c>
      <c r="D380" s="108" t="s">
        <v>1815</v>
      </c>
      <c r="E380" s="108" t="s">
        <v>95</v>
      </c>
      <c r="F380" s="108"/>
      <c r="G380" s="108" t="s">
        <v>1816</v>
      </c>
      <c r="H380" s="108"/>
      <c r="I380" s="108" t="s">
        <v>2441</v>
      </c>
      <c r="J380" s="108"/>
      <c r="K380" s="147" t="s">
        <v>145</v>
      </c>
      <c r="L380" s="147">
        <v>0</v>
      </c>
      <c r="M380" s="148" t="s">
        <v>920</v>
      </c>
      <c r="N380" s="147" t="s">
        <v>146</v>
      </c>
      <c r="O380" s="147" t="s">
        <v>147</v>
      </c>
      <c r="P380" s="147" t="s">
        <v>146</v>
      </c>
      <c r="Q380" s="147" t="s">
        <v>148</v>
      </c>
      <c r="R380" s="147" t="s">
        <v>166</v>
      </c>
      <c r="S380" s="147" t="s">
        <v>159</v>
      </c>
      <c r="T380" s="147">
        <v>796</v>
      </c>
      <c r="U380" s="147" t="s">
        <v>156</v>
      </c>
      <c r="V380" s="149">
        <v>1</v>
      </c>
      <c r="W380" s="149">
        <v>25000</v>
      </c>
      <c r="X380" s="109">
        <f>W380*V380</f>
        <v>25000</v>
      </c>
      <c r="Y380" s="109">
        <f t="shared" si="22"/>
        <v>28000.000000000004</v>
      </c>
      <c r="Z380" s="147"/>
      <c r="AA380" s="147" t="s">
        <v>944</v>
      </c>
      <c r="AB380" s="147"/>
    </row>
    <row r="381" spans="1:28" s="71" customFormat="1" ht="89.25">
      <c r="A381" s="3" t="s">
        <v>901</v>
      </c>
      <c r="B381" s="3" t="s">
        <v>143</v>
      </c>
      <c r="C381" s="3" t="s">
        <v>144</v>
      </c>
      <c r="D381" s="3" t="s">
        <v>1815</v>
      </c>
      <c r="E381" s="3" t="s">
        <v>95</v>
      </c>
      <c r="F381" s="3"/>
      <c r="G381" s="3" t="s">
        <v>1816</v>
      </c>
      <c r="H381" s="3"/>
      <c r="I381" s="3" t="s">
        <v>98</v>
      </c>
      <c r="J381" s="3"/>
      <c r="K381" s="105" t="s">
        <v>154</v>
      </c>
      <c r="L381" s="105">
        <v>0</v>
      </c>
      <c r="M381" s="103" t="s">
        <v>920</v>
      </c>
      <c r="N381" s="105" t="s">
        <v>146</v>
      </c>
      <c r="O381" s="105" t="s">
        <v>435</v>
      </c>
      <c r="P381" s="105" t="s">
        <v>146</v>
      </c>
      <c r="Q381" s="105" t="s">
        <v>148</v>
      </c>
      <c r="R381" s="105" t="s">
        <v>166</v>
      </c>
      <c r="S381" s="105" t="s">
        <v>159</v>
      </c>
      <c r="T381" s="105">
        <v>796</v>
      </c>
      <c r="U381" s="105" t="s">
        <v>156</v>
      </c>
      <c r="V381" s="102">
        <v>1</v>
      </c>
      <c r="W381" s="102">
        <v>61999.99999999999</v>
      </c>
      <c r="X381" s="24">
        <f t="shared" si="21"/>
        <v>61999.99999999999</v>
      </c>
      <c r="Y381" s="24">
        <f t="shared" si="22"/>
        <v>69440</v>
      </c>
      <c r="Z381" s="105"/>
      <c r="AA381" s="105" t="s">
        <v>944</v>
      </c>
      <c r="AB381" s="105"/>
    </row>
    <row r="382" spans="1:28" s="71" customFormat="1" ht="89.25">
      <c r="A382" s="3" t="s">
        <v>902</v>
      </c>
      <c r="B382" s="3" t="s">
        <v>143</v>
      </c>
      <c r="C382" s="3" t="s">
        <v>144</v>
      </c>
      <c r="D382" s="3" t="s">
        <v>1815</v>
      </c>
      <c r="E382" s="3" t="s">
        <v>95</v>
      </c>
      <c r="F382" s="3"/>
      <c r="G382" s="3" t="s">
        <v>1816</v>
      </c>
      <c r="H382" s="3"/>
      <c r="I382" s="3" t="s">
        <v>99</v>
      </c>
      <c r="J382" s="3"/>
      <c r="K382" s="105" t="s">
        <v>154</v>
      </c>
      <c r="L382" s="105">
        <v>0</v>
      </c>
      <c r="M382" s="103" t="s">
        <v>920</v>
      </c>
      <c r="N382" s="105" t="s">
        <v>146</v>
      </c>
      <c r="O382" s="105" t="s">
        <v>435</v>
      </c>
      <c r="P382" s="105" t="s">
        <v>146</v>
      </c>
      <c r="Q382" s="105" t="s">
        <v>148</v>
      </c>
      <c r="R382" s="105" t="s">
        <v>166</v>
      </c>
      <c r="S382" s="105" t="s">
        <v>159</v>
      </c>
      <c r="T382" s="105">
        <v>796</v>
      </c>
      <c r="U382" s="105" t="s">
        <v>156</v>
      </c>
      <c r="V382" s="102">
        <v>1</v>
      </c>
      <c r="W382" s="102">
        <v>57000</v>
      </c>
      <c r="X382" s="24">
        <v>0</v>
      </c>
      <c r="Y382" s="24">
        <f t="shared" si="22"/>
        <v>0</v>
      </c>
      <c r="Z382" s="105"/>
      <c r="AA382" s="105" t="s">
        <v>944</v>
      </c>
      <c r="AB382" s="105" t="s">
        <v>2427</v>
      </c>
    </row>
    <row r="383" spans="1:28" s="71" customFormat="1" ht="89.25">
      <c r="A383" s="3" t="s">
        <v>2411</v>
      </c>
      <c r="B383" s="3" t="s">
        <v>143</v>
      </c>
      <c r="C383" s="3" t="s">
        <v>144</v>
      </c>
      <c r="D383" s="3" t="s">
        <v>1815</v>
      </c>
      <c r="E383" s="3" t="s">
        <v>95</v>
      </c>
      <c r="F383" s="3"/>
      <c r="G383" s="3" t="s">
        <v>1816</v>
      </c>
      <c r="H383" s="3"/>
      <c r="I383" s="3" t="s">
        <v>2416</v>
      </c>
      <c r="J383" s="3"/>
      <c r="K383" s="105" t="s">
        <v>145</v>
      </c>
      <c r="L383" s="105">
        <v>0</v>
      </c>
      <c r="M383" s="103" t="s">
        <v>920</v>
      </c>
      <c r="N383" s="105" t="s">
        <v>146</v>
      </c>
      <c r="O383" s="105" t="s">
        <v>147</v>
      </c>
      <c r="P383" s="105" t="s">
        <v>146</v>
      </c>
      <c r="Q383" s="105" t="s">
        <v>148</v>
      </c>
      <c r="R383" s="105" t="s">
        <v>166</v>
      </c>
      <c r="S383" s="105" t="s">
        <v>159</v>
      </c>
      <c r="T383" s="105">
        <v>796</v>
      </c>
      <c r="U383" s="105" t="s">
        <v>156</v>
      </c>
      <c r="V383" s="102">
        <v>1</v>
      </c>
      <c r="W383" s="102">
        <f>77300/1.12</f>
        <v>69017.85714285713</v>
      </c>
      <c r="X383" s="24">
        <f>W383*V383</f>
        <v>69017.85714285713</v>
      </c>
      <c r="Y383" s="24">
        <f t="shared" si="22"/>
        <v>77300</v>
      </c>
      <c r="Z383" s="105"/>
      <c r="AA383" s="105" t="s">
        <v>944</v>
      </c>
      <c r="AB383" s="105"/>
    </row>
    <row r="384" spans="1:28" s="71" customFormat="1" ht="89.25">
      <c r="A384" s="3" t="s">
        <v>903</v>
      </c>
      <c r="B384" s="3" t="s">
        <v>143</v>
      </c>
      <c r="C384" s="3" t="s">
        <v>144</v>
      </c>
      <c r="D384" s="3" t="s">
        <v>1817</v>
      </c>
      <c r="E384" s="3" t="s">
        <v>1819</v>
      </c>
      <c r="F384" s="3"/>
      <c r="G384" s="3" t="s">
        <v>1818</v>
      </c>
      <c r="H384" s="3"/>
      <c r="I384" s="3" t="s">
        <v>1025</v>
      </c>
      <c r="J384" s="3"/>
      <c r="K384" s="105" t="s">
        <v>154</v>
      </c>
      <c r="L384" s="105">
        <v>0</v>
      </c>
      <c r="M384" s="103" t="s">
        <v>920</v>
      </c>
      <c r="N384" s="105" t="s">
        <v>146</v>
      </c>
      <c r="O384" s="105" t="s">
        <v>435</v>
      </c>
      <c r="P384" s="105" t="s">
        <v>146</v>
      </c>
      <c r="Q384" s="105" t="s">
        <v>148</v>
      </c>
      <c r="R384" s="105" t="s">
        <v>166</v>
      </c>
      <c r="S384" s="105" t="s">
        <v>159</v>
      </c>
      <c r="T384" s="105">
        <v>796</v>
      </c>
      <c r="U384" s="105" t="s">
        <v>156</v>
      </c>
      <c r="V384" s="102">
        <v>1</v>
      </c>
      <c r="W384" s="102">
        <v>190000</v>
      </c>
      <c r="X384" s="24">
        <f t="shared" si="21"/>
        <v>190000</v>
      </c>
      <c r="Y384" s="24">
        <f t="shared" si="22"/>
        <v>212800.00000000003</v>
      </c>
      <c r="Z384" s="105"/>
      <c r="AA384" s="105" t="s">
        <v>944</v>
      </c>
      <c r="AB384" s="105"/>
    </row>
    <row r="385" spans="1:28" s="71" customFormat="1" ht="89.25">
      <c r="A385" s="3" t="s">
        <v>904</v>
      </c>
      <c r="B385" s="3" t="s">
        <v>143</v>
      </c>
      <c r="C385" s="3" t="s">
        <v>144</v>
      </c>
      <c r="D385" s="3" t="s">
        <v>1820</v>
      </c>
      <c r="E385" s="3" t="s">
        <v>1822</v>
      </c>
      <c r="F385" s="3"/>
      <c r="G385" s="3" t="s">
        <v>1821</v>
      </c>
      <c r="H385" s="3"/>
      <c r="I385" s="3" t="s">
        <v>100</v>
      </c>
      <c r="J385" s="3"/>
      <c r="K385" s="105" t="s">
        <v>154</v>
      </c>
      <c r="L385" s="105">
        <v>0</v>
      </c>
      <c r="M385" s="103" t="s">
        <v>920</v>
      </c>
      <c r="N385" s="105" t="s">
        <v>146</v>
      </c>
      <c r="O385" s="105" t="s">
        <v>435</v>
      </c>
      <c r="P385" s="105" t="s">
        <v>146</v>
      </c>
      <c r="Q385" s="105" t="s">
        <v>148</v>
      </c>
      <c r="R385" s="105" t="s">
        <v>166</v>
      </c>
      <c r="S385" s="105" t="s">
        <v>159</v>
      </c>
      <c r="T385" s="105">
        <v>796</v>
      </c>
      <c r="U385" s="105" t="s">
        <v>156</v>
      </c>
      <c r="V385" s="102">
        <v>1</v>
      </c>
      <c r="W385" s="102">
        <v>120000</v>
      </c>
      <c r="X385" s="24">
        <f t="shared" si="21"/>
        <v>120000</v>
      </c>
      <c r="Y385" s="24">
        <f t="shared" si="22"/>
        <v>134400</v>
      </c>
      <c r="Z385" s="105"/>
      <c r="AA385" s="105" t="s">
        <v>944</v>
      </c>
      <c r="AB385" s="105"/>
    </row>
    <row r="386" spans="1:28" s="71" customFormat="1" ht="141.75" customHeight="1">
      <c r="A386" s="3" t="s">
        <v>905</v>
      </c>
      <c r="B386" s="3" t="s">
        <v>143</v>
      </c>
      <c r="C386" s="3" t="s">
        <v>144</v>
      </c>
      <c r="D386" s="3" t="s">
        <v>1823</v>
      </c>
      <c r="E386" s="3" t="s">
        <v>1824</v>
      </c>
      <c r="F386" s="3"/>
      <c r="G386" s="3" t="s">
        <v>1825</v>
      </c>
      <c r="H386" s="3"/>
      <c r="I386" s="3" t="s">
        <v>101</v>
      </c>
      <c r="J386" s="3"/>
      <c r="K386" s="105" t="s">
        <v>154</v>
      </c>
      <c r="L386" s="105">
        <v>0</v>
      </c>
      <c r="M386" s="103" t="s">
        <v>920</v>
      </c>
      <c r="N386" s="105" t="s">
        <v>146</v>
      </c>
      <c r="O386" s="105" t="s">
        <v>435</v>
      </c>
      <c r="P386" s="105" t="s">
        <v>146</v>
      </c>
      <c r="Q386" s="105" t="s">
        <v>148</v>
      </c>
      <c r="R386" s="105" t="s">
        <v>166</v>
      </c>
      <c r="S386" s="105" t="s">
        <v>159</v>
      </c>
      <c r="T386" s="105">
        <v>796</v>
      </c>
      <c r="U386" s="105" t="s">
        <v>156</v>
      </c>
      <c r="V386" s="102">
        <v>1</v>
      </c>
      <c r="W386" s="102">
        <v>199999.99999999997</v>
      </c>
      <c r="X386" s="24">
        <v>0</v>
      </c>
      <c r="Y386" s="24">
        <f t="shared" si="22"/>
        <v>0</v>
      </c>
      <c r="Z386" s="105"/>
      <c r="AA386" s="105" t="s">
        <v>944</v>
      </c>
      <c r="AB386" s="105" t="s">
        <v>2404</v>
      </c>
    </row>
    <row r="387" spans="1:28" s="71" customFormat="1" ht="89.25">
      <c r="A387" s="3" t="s">
        <v>906</v>
      </c>
      <c r="B387" s="3" t="s">
        <v>143</v>
      </c>
      <c r="C387" s="3" t="s">
        <v>144</v>
      </c>
      <c r="D387" s="3" t="s">
        <v>1826</v>
      </c>
      <c r="E387" s="3" t="s">
        <v>1787</v>
      </c>
      <c r="F387" s="3"/>
      <c r="G387" s="3" t="s">
        <v>1827</v>
      </c>
      <c r="H387" s="3"/>
      <c r="I387" s="3" t="s">
        <v>1026</v>
      </c>
      <c r="J387" s="3"/>
      <c r="K387" s="105" t="s">
        <v>154</v>
      </c>
      <c r="L387" s="105">
        <v>0</v>
      </c>
      <c r="M387" s="103" t="s">
        <v>920</v>
      </c>
      <c r="N387" s="105" t="s">
        <v>146</v>
      </c>
      <c r="O387" s="105" t="s">
        <v>435</v>
      </c>
      <c r="P387" s="105" t="s">
        <v>146</v>
      </c>
      <c r="Q387" s="105" t="s">
        <v>148</v>
      </c>
      <c r="R387" s="105" t="s">
        <v>166</v>
      </c>
      <c r="S387" s="105" t="s">
        <v>159</v>
      </c>
      <c r="T387" s="105" t="s">
        <v>70</v>
      </c>
      <c r="U387" s="105" t="s">
        <v>7</v>
      </c>
      <c r="V387" s="102">
        <v>6</v>
      </c>
      <c r="W387" s="102">
        <v>20000</v>
      </c>
      <c r="X387" s="24">
        <f t="shared" si="21"/>
        <v>120000</v>
      </c>
      <c r="Y387" s="24">
        <f t="shared" si="22"/>
        <v>134400</v>
      </c>
      <c r="Z387" s="105"/>
      <c r="AA387" s="105" t="s">
        <v>944</v>
      </c>
      <c r="AB387" s="105"/>
    </row>
    <row r="388" spans="1:28" s="71" customFormat="1" ht="102">
      <c r="A388" s="3" t="s">
        <v>907</v>
      </c>
      <c r="B388" s="3" t="s">
        <v>143</v>
      </c>
      <c r="C388" s="3" t="s">
        <v>144</v>
      </c>
      <c r="D388" s="3" t="s">
        <v>1828</v>
      </c>
      <c r="E388" s="3" t="s">
        <v>72</v>
      </c>
      <c r="F388" s="3"/>
      <c r="G388" s="3" t="s">
        <v>1829</v>
      </c>
      <c r="H388" s="3"/>
      <c r="I388" s="3" t="s">
        <v>73</v>
      </c>
      <c r="J388" s="3"/>
      <c r="K388" s="105" t="s">
        <v>154</v>
      </c>
      <c r="L388" s="105">
        <v>0</v>
      </c>
      <c r="M388" s="103" t="s">
        <v>920</v>
      </c>
      <c r="N388" s="105" t="s">
        <v>146</v>
      </c>
      <c r="O388" s="105" t="s">
        <v>212</v>
      </c>
      <c r="P388" s="105" t="s">
        <v>146</v>
      </c>
      <c r="Q388" s="105" t="s">
        <v>148</v>
      </c>
      <c r="R388" s="105" t="s">
        <v>166</v>
      </c>
      <c r="S388" s="105" t="s">
        <v>159</v>
      </c>
      <c r="T388" s="105">
        <v>796</v>
      </c>
      <c r="U388" s="105" t="s">
        <v>156</v>
      </c>
      <c r="V388" s="102">
        <v>1</v>
      </c>
      <c r="W388" s="102">
        <v>25999.999999999996</v>
      </c>
      <c r="X388" s="24">
        <f t="shared" si="21"/>
        <v>25999.999999999996</v>
      </c>
      <c r="Y388" s="24">
        <f t="shared" si="22"/>
        <v>29120</v>
      </c>
      <c r="Z388" s="105"/>
      <c r="AA388" s="105" t="s">
        <v>944</v>
      </c>
      <c r="AB388" s="105"/>
    </row>
    <row r="389" spans="1:28" s="71" customFormat="1" ht="89.25">
      <c r="A389" s="3" t="s">
        <v>908</v>
      </c>
      <c r="B389" s="3" t="s">
        <v>143</v>
      </c>
      <c r="C389" s="3" t="s">
        <v>144</v>
      </c>
      <c r="D389" s="3" t="s">
        <v>1830</v>
      </c>
      <c r="E389" s="3" t="s">
        <v>1832</v>
      </c>
      <c r="F389" s="3"/>
      <c r="G389" s="3" t="s">
        <v>1831</v>
      </c>
      <c r="H389" s="3"/>
      <c r="I389" s="3" t="s">
        <v>74</v>
      </c>
      <c r="J389" s="3"/>
      <c r="K389" s="105" t="s">
        <v>154</v>
      </c>
      <c r="L389" s="105">
        <v>0</v>
      </c>
      <c r="M389" s="103" t="s">
        <v>920</v>
      </c>
      <c r="N389" s="105" t="s">
        <v>146</v>
      </c>
      <c r="O389" s="105" t="s">
        <v>212</v>
      </c>
      <c r="P389" s="105" t="s">
        <v>146</v>
      </c>
      <c r="Q389" s="105" t="s">
        <v>148</v>
      </c>
      <c r="R389" s="105" t="s">
        <v>166</v>
      </c>
      <c r="S389" s="105" t="s">
        <v>159</v>
      </c>
      <c r="T389" s="105">
        <v>796</v>
      </c>
      <c r="U389" s="105" t="s">
        <v>156</v>
      </c>
      <c r="V389" s="102">
        <v>1</v>
      </c>
      <c r="W389" s="102">
        <v>23999.999999999996</v>
      </c>
      <c r="X389" s="24">
        <v>0</v>
      </c>
      <c r="Y389" s="24">
        <f t="shared" si="22"/>
        <v>0</v>
      </c>
      <c r="Z389" s="105"/>
      <c r="AA389" s="105" t="s">
        <v>944</v>
      </c>
      <c r="AB389" s="105" t="s">
        <v>2456</v>
      </c>
    </row>
    <row r="390" spans="1:28" s="71" customFormat="1" ht="89.25">
      <c r="A390" s="3" t="s">
        <v>909</v>
      </c>
      <c r="B390" s="3" t="s">
        <v>143</v>
      </c>
      <c r="C390" s="3" t="s">
        <v>144</v>
      </c>
      <c r="D390" s="3" t="s">
        <v>1833</v>
      </c>
      <c r="E390" s="3" t="s">
        <v>1835</v>
      </c>
      <c r="F390" s="3"/>
      <c r="G390" s="3" t="s">
        <v>1834</v>
      </c>
      <c r="H390" s="3"/>
      <c r="I390" s="3" t="s">
        <v>75</v>
      </c>
      <c r="J390" s="3"/>
      <c r="K390" s="105" t="s">
        <v>154</v>
      </c>
      <c r="L390" s="105">
        <v>0</v>
      </c>
      <c r="M390" s="103" t="s">
        <v>920</v>
      </c>
      <c r="N390" s="105" t="s">
        <v>146</v>
      </c>
      <c r="O390" s="105" t="s">
        <v>212</v>
      </c>
      <c r="P390" s="105" t="s">
        <v>146</v>
      </c>
      <c r="Q390" s="105" t="s">
        <v>148</v>
      </c>
      <c r="R390" s="105" t="s">
        <v>166</v>
      </c>
      <c r="S390" s="105" t="s">
        <v>159</v>
      </c>
      <c r="T390" s="105">
        <v>796</v>
      </c>
      <c r="U390" s="105" t="s">
        <v>156</v>
      </c>
      <c r="V390" s="102">
        <v>1</v>
      </c>
      <c r="W390" s="102">
        <v>72000</v>
      </c>
      <c r="X390" s="24">
        <f t="shared" si="21"/>
        <v>72000</v>
      </c>
      <c r="Y390" s="24">
        <f t="shared" si="22"/>
        <v>80640.00000000001</v>
      </c>
      <c r="Z390" s="105"/>
      <c r="AA390" s="105" t="s">
        <v>944</v>
      </c>
      <c r="AB390" s="105"/>
    </row>
    <row r="391" spans="1:28" s="71" customFormat="1" ht="89.25">
      <c r="A391" s="3" t="s">
        <v>910</v>
      </c>
      <c r="B391" s="3" t="s">
        <v>143</v>
      </c>
      <c r="C391" s="3" t="s">
        <v>144</v>
      </c>
      <c r="D391" s="3" t="s">
        <v>1836</v>
      </c>
      <c r="E391" s="3" t="s">
        <v>414</v>
      </c>
      <c r="F391" s="3"/>
      <c r="G391" s="3" t="s">
        <v>1837</v>
      </c>
      <c r="H391" s="3"/>
      <c r="I391" s="3" t="s">
        <v>76</v>
      </c>
      <c r="J391" s="3"/>
      <c r="K391" s="105" t="s">
        <v>154</v>
      </c>
      <c r="L391" s="105">
        <v>0</v>
      </c>
      <c r="M391" s="103" t="s">
        <v>920</v>
      </c>
      <c r="N391" s="105" t="s">
        <v>146</v>
      </c>
      <c r="O391" s="105" t="s">
        <v>157</v>
      </c>
      <c r="P391" s="105" t="s">
        <v>146</v>
      </c>
      <c r="Q391" s="105" t="s">
        <v>148</v>
      </c>
      <c r="R391" s="105" t="s">
        <v>166</v>
      </c>
      <c r="S391" s="105" t="s">
        <v>159</v>
      </c>
      <c r="T391" s="105">
        <v>796</v>
      </c>
      <c r="U391" s="105" t="s">
        <v>156</v>
      </c>
      <c r="V391" s="102">
        <v>2</v>
      </c>
      <c r="W391" s="102">
        <v>20999.999999999996</v>
      </c>
      <c r="X391" s="24">
        <f t="shared" si="21"/>
        <v>41999.99999999999</v>
      </c>
      <c r="Y391" s="24">
        <f t="shared" si="22"/>
        <v>47039.99999999999</v>
      </c>
      <c r="Z391" s="105"/>
      <c r="AA391" s="105" t="s">
        <v>944</v>
      </c>
      <c r="AB391" s="105"/>
    </row>
    <row r="392" spans="1:28" s="71" customFormat="1" ht="102">
      <c r="A392" s="3" t="s">
        <v>911</v>
      </c>
      <c r="B392" s="3" t="s">
        <v>143</v>
      </c>
      <c r="C392" s="3" t="s">
        <v>144</v>
      </c>
      <c r="D392" s="3" t="s">
        <v>1836</v>
      </c>
      <c r="E392" s="3" t="s">
        <v>414</v>
      </c>
      <c r="F392" s="3"/>
      <c r="G392" s="3" t="s">
        <v>1837</v>
      </c>
      <c r="H392" s="3"/>
      <c r="I392" s="3" t="s">
        <v>77</v>
      </c>
      <c r="J392" s="3"/>
      <c r="K392" s="105" t="s">
        <v>154</v>
      </c>
      <c r="L392" s="105">
        <v>0</v>
      </c>
      <c r="M392" s="103" t="s">
        <v>920</v>
      </c>
      <c r="N392" s="105" t="s">
        <v>146</v>
      </c>
      <c r="O392" s="105" t="s">
        <v>157</v>
      </c>
      <c r="P392" s="105" t="s">
        <v>146</v>
      </c>
      <c r="Q392" s="105" t="s">
        <v>148</v>
      </c>
      <c r="R392" s="105" t="s">
        <v>166</v>
      </c>
      <c r="S392" s="105" t="s">
        <v>159</v>
      </c>
      <c r="T392" s="105">
        <v>796</v>
      </c>
      <c r="U392" s="105" t="s">
        <v>156</v>
      </c>
      <c r="V392" s="102">
        <v>1</v>
      </c>
      <c r="W392" s="102">
        <v>20999.999999999996</v>
      </c>
      <c r="X392" s="24">
        <f t="shared" si="21"/>
        <v>20999.999999999996</v>
      </c>
      <c r="Y392" s="24">
        <f t="shared" si="22"/>
        <v>23519.999999999996</v>
      </c>
      <c r="Z392" s="105"/>
      <c r="AA392" s="105" t="s">
        <v>944</v>
      </c>
      <c r="AB392" s="105"/>
    </row>
    <row r="393" spans="1:28" s="71" customFormat="1" ht="89.25">
      <c r="A393" s="3" t="s">
        <v>912</v>
      </c>
      <c r="B393" s="3" t="s">
        <v>143</v>
      </c>
      <c r="C393" s="3" t="s">
        <v>144</v>
      </c>
      <c r="D393" s="3" t="s">
        <v>1836</v>
      </c>
      <c r="E393" s="3" t="s">
        <v>414</v>
      </c>
      <c r="F393" s="3"/>
      <c r="G393" s="3" t="s">
        <v>1837</v>
      </c>
      <c r="H393" s="3"/>
      <c r="I393" s="3" t="s">
        <v>78</v>
      </c>
      <c r="J393" s="3"/>
      <c r="K393" s="105" t="s">
        <v>154</v>
      </c>
      <c r="L393" s="105">
        <v>0</v>
      </c>
      <c r="M393" s="103" t="s">
        <v>920</v>
      </c>
      <c r="N393" s="105" t="s">
        <v>146</v>
      </c>
      <c r="O393" s="105" t="s">
        <v>157</v>
      </c>
      <c r="P393" s="105" t="s">
        <v>146</v>
      </c>
      <c r="Q393" s="105" t="s">
        <v>148</v>
      </c>
      <c r="R393" s="105" t="s">
        <v>166</v>
      </c>
      <c r="S393" s="105" t="s">
        <v>159</v>
      </c>
      <c r="T393" s="105">
        <v>796</v>
      </c>
      <c r="U393" s="105" t="s">
        <v>156</v>
      </c>
      <c r="V393" s="102">
        <v>1</v>
      </c>
      <c r="W393" s="102">
        <v>37000</v>
      </c>
      <c r="X393" s="24">
        <f t="shared" si="21"/>
        <v>37000</v>
      </c>
      <c r="Y393" s="24">
        <f t="shared" si="22"/>
        <v>41440.00000000001</v>
      </c>
      <c r="Z393" s="105"/>
      <c r="AA393" s="105" t="s">
        <v>944</v>
      </c>
      <c r="AB393" s="105"/>
    </row>
    <row r="394" spans="1:28" s="71" customFormat="1" ht="89.25">
      <c r="A394" s="3" t="s">
        <v>913</v>
      </c>
      <c r="B394" s="3" t="s">
        <v>143</v>
      </c>
      <c r="C394" s="3" t="s">
        <v>144</v>
      </c>
      <c r="D394" s="3" t="s">
        <v>1838</v>
      </c>
      <c r="E394" s="3" t="s">
        <v>79</v>
      </c>
      <c r="F394" s="3"/>
      <c r="G394" s="3" t="s">
        <v>1839</v>
      </c>
      <c r="H394" s="3"/>
      <c r="I394" s="3" t="s">
        <v>80</v>
      </c>
      <c r="J394" s="3"/>
      <c r="K394" s="105" t="s">
        <v>154</v>
      </c>
      <c r="L394" s="105">
        <v>0</v>
      </c>
      <c r="M394" s="103" t="s">
        <v>920</v>
      </c>
      <c r="N394" s="105" t="s">
        <v>146</v>
      </c>
      <c r="O394" s="105" t="s">
        <v>157</v>
      </c>
      <c r="P394" s="105" t="s">
        <v>146</v>
      </c>
      <c r="Q394" s="105" t="s">
        <v>148</v>
      </c>
      <c r="R394" s="105" t="s">
        <v>166</v>
      </c>
      <c r="S394" s="105" t="s">
        <v>159</v>
      </c>
      <c r="T394" s="105">
        <v>796</v>
      </c>
      <c r="U394" s="105" t="s">
        <v>156</v>
      </c>
      <c r="V394" s="102">
        <v>1</v>
      </c>
      <c r="W394" s="102">
        <v>27000</v>
      </c>
      <c r="X394" s="24">
        <f t="shared" si="21"/>
        <v>27000</v>
      </c>
      <c r="Y394" s="24">
        <f t="shared" si="22"/>
        <v>30240.000000000004</v>
      </c>
      <c r="Z394" s="105"/>
      <c r="AA394" s="105" t="s">
        <v>944</v>
      </c>
      <c r="AB394" s="105"/>
    </row>
    <row r="395" spans="1:28" s="71" customFormat="1" ht="89.25">
      <c r="A395" s="3" t="s">
        <v>914</v>
      </c>
      <c r="B395" s="3" t="s">
        <v>143</v>
      </c>
      <c r="C395" s="3" t="s">
        <v>144</v>
      </c>
      <c r="D395" s="3" t="s">
        <v>1838</v>
      </c>
      <c r="E395" s="3" t="s">
        <v>79</v>
      </c>
      <c r="F395" s="3"/>
      <c r="G395" s="3" t="s">
        <v>1839</v>
      </c>
      <c r="H395" s="3"/>
      <c r="I395" s="3" t="s">
        <v>81</v>
      </c>
      <c r="J395" s="3"/>
      <c r="K395" s="105" t="s">
        <v>154</v>
      </c>
      <c r="L395" s="105">
        <v>0</v>
      </c>
      <c r="M395" s="103" t="s">
        <v>920</v>
      </c>
      <c r="N395" s="105" t="s">
        <v>146</v>
      </c>
      <c r="O395" s="105" t="s">
        <v>157</v>
      </c>
      <c r="P395" s="105" t="s">
        <v>146</v>
      </c>
      <c r="Q395" s="105" t="s">
        <v>148</v>
      </c>
      <c r="R395" s="105" t="s">
        <v>166</v>
      </c>
      <c r="S395" s="105" t="s">
        <v>159</v>
      </c>
      <c r="T395" s="105">
        <v>796</v>
      </c>
      <c r="U395" s="105" t="s">
        <v>156</v>
      </c>
      <c r="V395" s="102">
        <v>1</v>
      </c>
      <c r="W395" s="102">
        <v>18000</v>
      </c>
      <c r="X395" s="24">
        <f t="shared" si="21"/>
        <v>18000</v>
      </c>
      <c r="Y395" s="24">
        <f t="shared" si="22"/>
        <v>20160.000000000004</v>
      </c>
      <c r="Z395" s="105"/>
      <c r="AA395" s="105" t="s">
        <v>944</v>
      </c>
      <c r="AB395" s="105"/>
    </row>
    <row r="396" spans="1:28" s="71" customFormat="1" ht="89.25">
      <c r="A396" s="3" t="s">
        <v>915</v>
      </c>
      <c r="B396" s="3" t="s">
        <v>143</v>
      </c>
      <c r="C396" s="3" t="s">
        <v>144</v>
      </c>
      <c r="D396" s="3" t="s">
        <v>2085</v>
      </c>
      <c r="E396" s="3" t="s">
        <v>1194</v>
      </c>
      <c r="F396" s="3"/>
      <c r="G396" s="3" t="s">
        <v>2086</v>
      </c>
      <c r="H396" s="3"/>
      <c r="I396" s="3" t="s">
        <v>2087</v>
      </c>
      <c r="J396" s="3"/>
      <c r="K396" s="105" t="s">
        <v>154</v>
      </c>
      <c r="L396" s="105">
        <v>0</v>
      </c>
      <c r="M396" s="103" t="s">
        <v>920</v>
      </c>
      <c r="N396" s="105" t="s">
        <v>146</v>
      </c>
      <c r="O396" s="105" t="s">
        <v>157</v>
      </c>
      <c r="P396" s="105" t="s">
        <v>146</v>
      </c>
      <c r="Q396" s="105" t="s">
        <v>148</v>
      </c>
      <c r="R396" s="105" t="s">
        <v>166</v>
      </c>
      <c r="S396" s="105" t="s">
        <v>159</v>
      </c>
      <c r="T396" s="105" t="s">
        <v>37</v>
      </c>
      <c r="U396" s="105" t="s">
        <v>156</v>
      </c>
      <c r="V396" s="102">
        <v>6</v>
      </c>
      <c r="W396" s="102">
        <v>22990</v>
      </c>
      <c r="X396" s="24">
        <f t="shared" si="21"/>
        <v>137940</v>
      </c>
      <c r="Y396" s="24">
        <f t="shared" si="22"/>
        <v>154492.80000000002</v>
      </c>
      <c r="Z396" s="105"/>
      <c r="AA396" s="105" t="s">
        <v>944</v>
      </c>
      <c r="AB396" s="105"/>
    </row>
    <row r="397" spans="1:28" s="71" customFormat="1" ht="153">
      <c r="A397" s="3" t="s">
        <v>2232</v>
      </c>
      <c r="B397" s="3" t="s">
        <v>143</v>
      </c>
      <c r="C397" s="3" t="s">
        <v>144</v>
      </c>
      <c r="D397" s="3" t="s">
        <v>1840</v>
      </c>
      <c r="E397" s="3" t="s">
        <v>412</v>
      </c>
      <c r="F397" s="3"/>
      <c r="G397" s="3" t="s">
        <v>1841</v>
      </c>
      <c r="H397" s="3"/>
      <c r="I397" s="3" t="s">
        <v>413</v>
      </c>
      <c r="J397" s="3"/>
      <c r="K397" s="105" t="s">
        <v>154</v>
      </c>
      <c r="L397" s="105">
        <v>0</v>
      </c>
      <c r="M397" s="103" t="s">
        <v>920</v>
      </c>
      <c r="N397" s="105" t="s">
        <v>146</v>
      </c>
      <c r="O397" s="105" t="s">
        <v>425</v>
      </c>
      <c r="P397" s="105" t="s">
        <v>146</v>
      </c>
      <c r="Q397" s="105" t="s">
        <v>148</v>
      </c>
      <c r="R397" s="105" t="s">
        <v>166</v>
      </c>
      <c r="S397" s="105" t="s">
        <v>159</v>
      </c>
      <c r="T397" s="105">
        <v>796</v>
      </c>
      <c r="U397" s="105" t="s">
        <v>156</v>
      </c>
      <c r="V397" s="102">
        <v>31</v>
      </c>
      <c r="W397" s="102">
        <v>4600</v>
      </c>
      <c r="X397" s="24">
        <f t="shared" si="21"/>
        <v>142600</v>
      </c>
      <c r="Y397" s="24">
        <f t="shared" si="22"/>
        <v>159712.00000000003</v>
      </c>
      <c r="Z397" s="105"/>
      <c r="AA397" s="105" t="s">
        <v>944</v>
      </c>
      <c r="AB397" s="105"/>
    </row>
    <row r="398" spans="1:28" s="71" customFormat="1" ht="89.25">
      <c r="A398" s="3" t="s">
        <v>2233</v>
      </c>
      <c r="B398" s="3" t="s">
        <v>143</v>
      </c>
      <c r="C398" s="3" t="s">
        <v>144</v>
      </c>
      <c r="D398" s="3" t="s">
        <v>1842</v>
      </c>
      <c r="E398" s="3" t="s">
        <v>414</v>
      </c>
      <c r="F398" s="3"/>
      <c r="G398" s="3" t="s">
        <v>1843</v>
      </c>
      <c r="H398" s="3"/>
      <c r="I398" s="3" t="s">
        <v>415</v>
      </c>
      <c r="J398" s="3"/>
      <c r="K398" s="105" t="s">
        <v>154</v>
      </c>
      <c r="L398" s="105">
        <v>0</v>
      </c>
      <c r="M398" s="103" t="s">
        <v>920</v>
      </c>
      <c r="N398" s="105" t="s">
        <v>146</v>
      </c>
      <c r="O398" s="105" t="s">
        <v>425</v>
      </c>
      <c r="P398" s="105" t="s">
        <v>146</v>
      </c>
      <c r="Q398" s="105" t="s">
        <v>148</v>
      </c>
      <c r="R398" s="105" t="s">
        <v>166</v>
      </c>
      <c r="S398" s="105" t="s">
        <v>159</v>
      </c>
      <c r="T398" s="105">
        <v>796</v>
      </c>
      <c r="U398" s="105" t="s">
        <v>156</v>
      </c>
      <c r="V398" s="102">
        <v>300</v>
      </c>
      <c r="W398" s="102">
        <v>747</v>
      </c>
      <c r="X398" s="24">
        <f t="shared" si="21"/>
        <v>224100</v>
      </c>
      <c r="Y398" s="24">
        <f t="shared" si="22"/>
        <v>250992.00000000003</v>
      </c>
      <c r="Z398" s="105"/>
      <c r="AA398" s="105" t="s">
        <v>944</v>
      </c>
      <c r="AB398" s="105"/>
    </row>
    <row r="399" spans="1:28" s="71" customFormat="1" ht="114.75">
      <c r="A399" s="3" t="s">
        <v>2234</v>
      </c>
      <c r="B399" s="3" t="s">
        <v>143</v>
      </c>
      <c r="C399" s="3" t="s">
        <v>144</v>
      </c>
      <c r="D399" s="3" t="s">
        <v>1842</v>
      </c>
      <c r="E399" s="3" t="s">
        <v>414</v>
      </c>
      <c r="F399" s="3"/>
      <c r="G399" s="3" t="s">
        <v>1843</v>
      </c>
      <c r="H399" s="3"/>
      <c r="I399" s="3" t="s">
        <v>416</v>
      </c>
      <c r="J399" s="3"/>
      <c r="K399" s="105" t="s">
        <v>154</v>
      </c>
      <c r="L399" s="105">
        <v>0</v>
      </c>
      <c r="M399" s="103" t="s">
        <v>920</v>
      </c>
      <c r="N399" s="105" t="s">
        <v>146</v>
      </c>
      <c r="O399" s="105" t="s">
        <v>425</v>
      </c>
      <c r="P399" s="105" t="s">
        <v>146</v>
      </c>
      <c r="Q399" s="105" t="s">
        <v>148</v>
      </c>
      <c r="R399" s="105" t="s">
        <v>166</v>
      </c>
      <c r="S399" s="105" t="s">
        <v>159</v>
      </c>
      <c r="T399" s="105">
        <v>796</v>
      </c>
      <c r="U399" s="105" t="s">
        <v>156</v>
      </c>
      <c r="V399" s="102">
        <v>400</v>
      </c>
      <c r="W399" s="102">
        <v>1875</v>
      </c>
      <c r="X399" s="24">
        <f t="shared" si="21"/>
        <v>750000</v>
      </c>
      <c r="Y399" s="24">
        <f t="shared" si="22"/>
        <v>840000.0000000001</v>
      </c>
      <c r="Z399" s="105"/>
      <c r="AA399" s="105" t="s">
        <v>944</v>
      </c>
      <c r="AB399" s="105"/>
    </row>
    <row r="400" spans="1:28" s="71" customFormat="1" ht="76.5">
      <c r="A400" s="3" t="s">
        <v>2235</v>
      </c>
      <c r="B400" s="3" t="s">
        <v>143</v>
      </c>
      <c r="C400" s="3" t="s">
        <v>144</v>
      </c>
      <c r="D400" s="3" t="s">
        <v>1844</v>
      </c>
      <c r="E400" s="3" t="s">
        <v>1846</v>
      </c>
      <c r="F400" s="3"/>
      <c r="G400" s="3" t="s">
        <v>1845</v>
      </c>
      <c r="H400" s="3"/>
      <c r="I400" s="3"/>
      <c r="J400" s="3"/>
      <c r="K400" s="105" t="s">
        <v>154</v>
      </c>
      <c r="L400" s="105">
        <v>30</v>
      </c>
      <c r="M400" s="103" t="s">
        <v>920</v>
      </c>
      <c r="N400" s="105" t="s">
        <v>146</v>
      </c>
      <c r="O400" s="105" t="s">
        <v>450</v>
      </c>
      <c r="P400" s="105" t="s">
        <v>146</v>
      </c>
      <c r="Q400" s="105" t="s">
        <v>148</v>
      </c>
      <c r="R400" s="105" t="s">
        <v>158</v>
      </c>
      <c r="S400" s="4" t="s">
        <v>943</v>
      </c>
      <c r="T400" s="105">
        <v>112</v>
      </c>
      <c r="U400" s="105" t="s">
        <v>170</v>
      </c>
      <c r="V400" s="102">
        <v>100</v>
      </c>
      <c r="W400" s="102">
        <v>974.9999999999998</v>
      </c>
      <c r="X400" s="24">
        <f t="shared" si="21"/>
        <v>97499.99999999997</v>
      </c>
      <c r="Y400" s="24">
        <f t="shared" si="22"/>
        <v>109199.99999999997</v>
      </c>
      <c r="Z400" s="105" t="s">
        <v>152</v>
      </c>
      <c r="AA400" s="105" t="s">
        <v>944</v>
      </c>
      <c r="AB400" s="105"/>
    </row>
    <row r="401" spans="1:28" s="71" customFormat="1" ht="76.5">
      <c r="A401" s="3" t="s">
        <v>2236</v>
      </c>
      <c r="B401" s="3" t="s">
        <v>143</v>
      </c>
      <c r="C401" s="3" t="s">
        <v>144</v>
      </c>
      <c r="D401" s="3" t="s">
        <v>1847</v>
      </c>
      <c r="E401" s="3" t="s">
        <v>1846</v>
      </c>
      <c r="F401" s="3"/>
      <c r="G401" s="3" t="s">
        <v>1848</v>
      </c>
      <c r="H401" s="3"/>
      <c r="I401" s="3"/>
      <c r="J401" s="3"/>
      <c r="K401" s="105" t="s">
        <v>154</v>
      </c>
      <c r="L401" s="105">
        <v>30</v>
      </c>
      <c r="M401" s="103" t="s">
        <v>920</v>
      </c>
      <c r="N401" s="105" t="s">
        <v>146</v>
      </c>
      <c r="O401" s="105" t="s">
        <v>450</v>
      </c>
      <c r="P401" s="105" t="s">
        <v>146</v>
      </c>
      <c r="Q401" s="105" t="s">
        <v>148</v>
      </c>
      <c r="R401" s="105" t="s">
        <v>158</v>
      </c>
      <c r="S401" s="4" t="s">
        <v>943</v>
      </c>
      <c r="T401" s="105">
        <v>112</v>
      </c>
      <c r="U401" s="105" t="s">
        <v>170</v>
      </c>
      <c r="V401" s="102">
        <v>150</v>
      </c>
      <c r="W401" s="102">
        <v>974.9999999999999</v>
      </c>
      <c r="X401" s="24">
        <f t="shared" si="21"/>
        <v>146249.99999999997</v>
      </c>
      <c r="Y401" s="24">
        <f t="shared" si="22"/>
        <v>163799.99999999997</v>
      </c>
      <c r="Z401" s="105" t="s">
        <v>152</v>
      </c>
      <c r="AA401" s="105" t="s">
        <v>944</v>
      </c>
      <c r="AB401" s="105"/>
    </row>
    <row r="402" spans="1:28" s="71" customFormat="1" ht="76.5">
      <c r="A402" s="3" t="s">
        <v>2237</v>
      </c>
      <c r="B402" s="3" t="s">
        <v>143</v>
      </c>
      <c r="C402" s="3" t="s">
        <v>144</v>
      </c>
      <c r="D402" s="3" t="s">
        <v>1849</v>
      </c>
      <c r="E402" s="3" t="s">
        <v>1846</v>
      </c>
      <c r="F402" s="3"/>
      <c r="G402" s="3" t="s">
        <v>1850</v>
      </c>
      <c r="H402" s="3"/>
      <c r="I402" s="3" t="s">
        <v>215</v>
      </c>
      <c r="J402" s="3"/>
      <c r="K402" s="105" t="s">
        <v>154</v>
      </c>
      <c r="L402" s="105">
        <v>30</v>
      </c>
      <c r="M402" s="103" t="s">
        <v>920</v>
      </c>
      <c r="N402" s="105" t="s">
        <v>146</v>
      </c>
      <c r="O402" s="105" t="s">
        <v>450</v>
      </c>
      <c r="P402" s="105" t="s">
        <v>146</v>
      </c>
      <c r="Q402" s="105" t="s">
        <v>148</v>
      </c>
      <c r="R402" s="105" t="s">
        <v>158</v>
      </c>
      <c r="S402" s="4" t="s">
        <v>943</v>
      </c>
      <c r="T402" s="105">
        <v>112</v>
      </c>
      <c r="U402" s="105" t="s">
        <v>170</v>
      </c>
      <c r="V402" s="102">
        <v>1500</v>
      </c>
      <c r="W402" s="102">
        <v>300</v>
      </c>
      <c r="X402" s="24">
        <f t="shared" si="21"/>
        <v>450000</v>
      </c>
      <c r="Y402" s="24">
        <f t="shared" si="22"/>
        <v>504000.00000000006</v>
      </c>
      <c r="Z402" s="105" t="s">
        <v>152</v>
      </c>
      <c r="AA402" s="105" t="s">
        <v>944</v>
      </c>
      <c r="AB402" s="105"/>
    </row>
    <row r="403" spans="1:28" s="71" customFormat="1" ht="102">
      <c r="A403" s="3" t="s">
        <v>2238</v>
      </c>
      <c r="B403" s="3" t="s">
        <v>143</v>
      </c>
      <c r="C403" s="3" t="s">
        <v>144</v>
      </c>
      <c r="D403" s="3" t="s">
        <v>1851</v>
      </c>
      <c r="E403" s="3" t="s">
        <v>1846</v>
      </c>
      <c r="F403" s="3"/>
      <c r="G403" s="3" t="s">
        <v>1852</v>
      </c>
      <c r="H403" s="3"/>
      <c r="I403" s="3" t="s">
        <v>216</v>
      </c>
      <c r="J403" s="3"/>
      <c r="K403" s="105" t="s">
        <v>154</v>
      </c>
      <c r="L403" s="105">
        <v>30</v>
      </c>
      <c r="M403" s="103" t="s">
        <v>920</v>
      </c>
      <c r="N403" s="105" t="s">
        <v>146</v>
      </c>
      <c r="O403" s="105" t="s">
        <v>450</v>
      </c>
      <c r="P403" s="105" t="s">
        <v>146</v>
      </c>
      <c r="Q403" s="105" t="s">
        <v>148</v>
      </c>
      <c r="R403" s="105" t="s">
        <v>158</v>
      </c>
      <c r="S403" s="4" t="s">
        <v>943</v>
      </c>
      <c r="T403" s="105">
        <v>112</v>
      </c>
      <c r="U403" s="105" t="s">
        <v>170</v>
      </c>
      <c r="V403" s="102">
        <v>1000</v>
      </c>
      <c r="W403" s="102">
        <v>399.99999999999994</v>
      </c>
      <c r="X403" s="24">
        <f t="shared" si="21"/>
        <v>399999.99999999994</v>
      </c>
      <c r="Y403" s="24">
        <f t="shared" si="22"/>
        <v>448000</v>
      </c>
      <c r="Z403" s="105" t="s">
        <v>152</v>
      </c>
      <c r="AA403" s="105" t="s">
        <v>1027</v>
      </c>
      <c r="AB403" s="105"/>
    </row>
    <row r="404" spans="1:28" s="71" customFormat="1" ht="76.5">
      <c r="A404" s="3" t="s">
        <v>2239</v>
      </c>
      <c r="B404" s="3" t="s">
        <v>143</v>
      </c>
      <c r="C404" s="3" t="s">
        <v>144</v>
      </c>
      <c r="D404" s="3" t="s">
        <v>1853</v>
      </c>
      <c r="E404" s="3" t="s">
        <v>1846</v>
      </c>
      <c r="F404" s="3"/>
      <c r="G404" s="3" t="s">
        <v>1854</v>
      </c>
      <c r="H404" s="3"/>
      <c r="I404" s="3"/>
      <c r="J404" s="3"/>
      <c r="K404" s="105" t="s">
        <v>154</v>
      </c>
      <c r="L404" s="105">
        <v>30</v>
      </c>
      <c r="M404" s="103" t="s">
        <v>920</v>
      </c>
      <c r="N404" s="105" t="s">
        <v>146</v>
      </c>
      <c r="O404" s="105" t="s">
        <v>450</v>
      </c>
      <c r="P404" s="105" t="s">
        <v>146</v>
      </c>
      <c r="Q404" s="105" t="s">
        <v>148</v>
      </c>
      <c r="R404" s="105" t="s">
        <v>158</v>
      </c>
      <c r="S404" s="4" t="s">
        <v>943</v>
      </c>
      <c r="T404" s="105">
        <v>112</v>
      </c>
      <c r="U404" s="105" t="s">
        <v>170</v>
      </c>
      <c r="V404" s="102">
        <v>600</v>
      </c>
      <c r="W404" s="102">
        <v>749.9999999999999</v>
      </c>
      <c r="X404" s="24">
        <f t="shared" si="21"/>
        <v>449999.99999999994</v>
      </c>
      <c r="Y404" s="24">
        <f t="shared" si="22"/>
        <v>504000</v>
      </c>
      <c r="Z404" s="105" t="s">
        <v>152</v>
      </c>
      <c r="AA404" s="105" t="s">
        <v>944</v>
      </c>
      <c r="AB404" s="105"/>
    </row>
    <row r="405" spans="1:28" s="71" customFormat="1" ht="76.5">
      <c r="A405" s="3" t="s">
        <v>2240</v>
      </c>
      <c r="B405" s="3" t="s">
        <v>143</v>
      </c>
      <c r="C405" s="3" t="s">
        <v>144</v>
      </c>
      <c r="D405" s="3" t="s">
        <v>1855</v>
      </c>
      <c r="E405" s="3" t="s">
        <v>1846</v>
      </c>
      <c r="F405" s="3"/>
      <c r="G405" s="3" t="s">
        <v>1856</v>
      </c>
      <c r="H405" s="3"/>
      <c r="I405" s="3" t="s">
        <v>217</v>
      </c>
      <c r="J405" s="3"/>
      <c r="K405" s="105" t="s">
        <v>154</v>
      </c>
      <c r="L405" s="105">
        <v>30</v>
      </c>
      <c r="M405" s="103" t="s">
        <v>920</v>
      </c>
      <c r="N405" s="105" t="s">
        <v>146</v>
      </c>
      <c r="O405" s="105" t="s">
        <v>450</v>
      </c>
      <c r="P405" s="105" t="s">
        <v>146</v>
      </c>
      <c r="Q405" s="105" t="s">
        <v>148</v>
      </c>
      <c r="R405" s="105" t="s">
        <v>158</v>
      </c>
      <c r="S405" s="4" t="s">
        <v>943</v>
      </c>
      <c r="T405" s="105">
        <v>112</v>
      </c>
      <c r="U405" s="105" t="s">
        <v>170</v>
      </c>
      <c r="V405" s="102">
        <v>500</v>
      </c>
      <c r="W405" s="102">
        <v>340</v>
      </c>
      <c r="X405" s="24">
        <f t="shared" si="21"/>
        <v>170000</v>
      </c>
      <c r="Y405" s="24">
        <f t="shared" si="22"/>
        <v>190400.00000000003</v>
      </c>
      <c r="Z405" s="105" t="s">
        <v>152</v>
      </c>
      <c r="AA405" s="105" t="s">
        <v>944</v>
      </c>
      <c r="AB405" s="105"/>
    </row>
    <row r="406" spans="1:28" s="71" customFormat="1" ht="76.5">
      <c r="A406" s="3" t="s">
        <v>2241</v>
      </c>
      <c r="B406" s="3" t="s">
        <v>143</v>
      </c>
      <c r="C406" s="3" t="s">
        <v>144</v>
      </c>
      <c r="D406" s="3" t="s">
        <v>1857</v>
      </c>
      <c r="E406" s="3" t="s">
        <v>1846</v>
      </c>
      <c r="F406" s="3"/>
      <c r="G406" s="3" t="s">
        <v>1858</v>
      </c>
      <c r="H406" s="3"/>
      <c r="I406" s="3"/>
      <c r="J406" s="3"/>
      <c r="K406" s="105" t="s">
        <v>154</v>
      </c>
      <c r="L406" s="105">
        <v>30</v>
      </c>
      <c r="M406" s="103" t="s">
        <v>920</v>
      </c>
      <c r="N406" s="105" t="s">
        <v>146</v>
      </c>
      <c r="O406" s="105" t="s">
        <v>450</v>
      </c>
      <c r="P406" s="105" t="s">
        <v>146</v>
      </c>
      <c r="Q406" s="105" t="s">
        <v>148</v>
      </c>
      <c r="R406" s="105" t="s">
        <v>158</v>
      </c>
      <c r="S406" s="4" t="s">
        <v>943</v>
      </c>
      <c r="T406" s="105">
        <v>112</v>
      </c>
      <c r="U406" s="105" t="s">
        <v>170</v>
      </c>
      <c r="V406" s="102">
        <v>1500</v>
      </c>
      <c r="W406" s="102">
        <v>300</v>
      </c>
      <c r="X406" s="24">
        <f t="shared" si="21"/>
        <v>450000</v>
      </c>
      <c r="Y406" s="24">
        <f t="shared" si="22"/>
        <v>504000.00000000006</v>
      </c>
      <c r="Z406" s="105" t="s">
        <v>152</v>
      </c>
      <c r="AA406" s="105" t="s">
        <v>944</v>
      </c>
      <c r="AB406" s="105"/>
    </row>
    <row r="407" spans="1:28" s="71" customFormat="1" ht="76.5">
      <c r="A407" s="3" t="s">
        <v>2242</v>
      </c>
      <c r="B407" s="3" t="s">
        <v>143</v>
      </c>
      <c r="C407" s="3" t="s">
        <v>144</v>
      </c>
      <c r="D407" s="3" t="s">
        <v>1859</v>
      </c>
      <c r="E407" s="3" t="s">
        <v>1846</v>
      </c>
      <c r="F407" s="3"/>
      <c r="G407" s="3" t="s">
        <v>1860</v>
      </c>
      <c r="H407" s="3"/>
      <c r="I407" s="3"/>
      <c r="J407" s="3"/>
      <c r="K407" s="105" t="s">
        <v>154</v>
      </c>
      <c r="L407" s="105">
        <v>30</v>
      </c>
      <c r="M407" s="103" t="s">
        <v>920</v>
      </c>
      <c r="N407" s="105" t="s">
        <v>146</v>
      </c>
      <c r="O407" s="105" t="s">
        <v>450</v>
      </c>
      <c r="P407" s="105" t="s">
        <v>146</v>
      </c>
      <c r="Q407" s="105" t="s">
        <v>148</v>
      </c>
      <c r="R407" s="105" t="s">
        <v>158</v>
      </c>
      <c r="S407" s="4" t="s">
        <v>943</v>
      </c>
      <c r="T407" s="105">
        <v>112</v>
      </c>
      <c r="U407" s="105" t="s">
        <v>170</v>
      </c>
      <c r="V407" s="102">
        <v>100</v>
      </c>
      <c r="W407" s="102">
        <v>449.99999999999994</v>
      </c>
      <c r="X407" s="24">
        <f t="shared" si="21"/>
        <v>44999.99999999999</v>
      </c>
      <c r="Y407" s="24">
        <f t="shared" si="22"/>
        <v>50400</v>
      </c>
      <c r="Z407" s="105" t="s">
        <v>152</v>
      </c>
      <c r="AA407" s="105" t="s">
        <v>398</v>
      </c>
      <c r="AB407" s="105"/>
    </row>
    <row r="408" spans="1:28" s="71" customFormat="1" ht="76.5">
      <c r="A408" s="3" t="s">
        <v>2243</v>
      </c>
      <c r="B408" s="3" t="s">
        <v>143</v>
      </c>
      <c r="C408" s="3" t="s">
        <v>144</v>
      </c>
      <c r="D408" s="3" t="s">
        <v>1844</v>
      </c>
      <c r="E408" s="3" t="s">
        <v>1846</v>
      </c>
      <c r="F408" s="3"/>
      <c r="G408" s="3" t="s">
        <v>1845</v>
      </c>
      <c r="H408" s="3"/>
      <c r="I408" s="3"/>
      <c r="J408" s="3"/>
      <c r="K408" s="105" t="s">
        <v>154</v>
      </c>
      <c r="L408" s="105">
        <v>30</v>
      </c>
      <c r="M408" s="103" t="s">
        <v>920</v>
      </c>
      <c r="N408" s="105" t="s">
        <v>146</v>
      </c>
      <c r="O408" s="105" t="s">
        <v>450</v>
      </c>
      <c r="P408" s="105" t="s">
        <v>146</v>
      </c>
      <c r="Q408" s="105" t="s">
        <v>148</v>
      </c>
      <c r="R408" s="105" t="s">
        <v>158</v>
      </c>
      <c r="S408" s="4" t="s">
        <v>943</v>
      </c>
      <c r="T408" s="105">
        <v>112</v>
      </c>
      <c r="U408" s="105" t="s">
        <v>170</v>
      </c>
      <c r="V408" s="102">
        <v>100</v>
      </c>
      <c r="W408" s="102">
        <v>1000</v>
      </c>
      <c r="X408" s="24">
        <f t="shared" si="21"/>
        <v>100000</v>
      </c>
      <c r="Y408" s="24">
        <f t="shared" si="22"/>
        <v>112000.00000000001</v>
      </c>
      <c r="Z408" s="105" t="s">
        <v>152</v>
      </c>
      <c r="AA408" s="105" t="s">
        <v>944</v>
      </c>
      <c r="AB408" s="105"/>
    </row>
    <row r="409" spans="1:28" s="71" customFormat="1" ht="89.25">
      <c r="A409" s="3" t="s">
        <v>2244</v>
      </c>
      <c r="B409" s="3" t="s">
        <v>143</v>
      </c>
      <c r="C409" s="3" t="s">
        <v>144</v>
      </c>
      <c r="D409" s="3" t="s">
        <v>1700</v>
      </c>
      <c r="E409" s="3" t="s">
        <v>218</v>
      </c>
      <c r="F409" s="3"/>
      <c r="G409" s="3" t="s">
        <v>1701</v>
      </c>
      <c r="H409" s="3"/>
      <c r="I409" s="3" t="s">
        <v>220</v>
      </c>
      <c r="J409" s="3"/>
      <c r="K409" s="105" t="s">
        <v>154</v>
      </c>
      <c r="L409" s="105">
        <v>30</v>
      </c>
      <c r="M409" s="103" t="s">
        <v>920</v>
      </c>
      <c r="N409" s="105" t="s">
        <v>146</v>
      </c>
      <c r="O409" s="105" t="s">
        <v>450</v>
      </c>
      <c r="P409" s="105" t="s">
        <v>146</v>
      </c>
      <c r="Q409" s="105" t="s">
        <v>148</v>
      </c>
      <c r="R409" s="105" t="s">
        <v>158</v>
      </c>
      <c r="S409" s="4" t="s">
        <v>943</v>
      </c>
      <c r="T409" s="105">
        <v>166</v>
      </c>
      <c r="U409" s="105" t="s">
        <v>165</v>
      </c>
      <c r="V409" s="102">
        <v>100</v>
      </c>
      <c r="W409" s="102">
        <v>269.99999999999994</v>
      </c>
      <c r="X409" s="24">
        <f t="shared" si="21"/>
        <v>26999.999999999993</v>
      </c>
      <c r="Y409" s="24">
        <f t="shared" si="22"/>
        <v>30239.999999999996</v>
      </c>
      <c r="Z409" s="105" t="s">
        <v>152</v>
      </c>
      <c r="AA409" s="105" t="s">
        <v>944</v>
      </c>
      <c r="AB409" s="105"/>
    </row>
    <row r="410" spans="1:28" s="71" customFormat="1" ht="76.5">
      <c r="A410" s="3" t="s">
        <v>2245</v>
      </c>
      <c r="B410" s="3" t="s">
        <v>143</v>
      </c>
      <c r="C410" s="3" t="s">
        <v>144</v>
      </c>
      <c r="D410" s="3" t="s">
        <v>1861</v>
      </c>
      <c r="E410" s="3" t="s">
        <v>1863</v>
      </c>
      <c r="F410" s="3"/>
      <c r="G410" s="3" t="s">
        <v>1862</v>
      </c>
      <c r="H410" s="3"/>
      <c r="I410" s="3" t="s">
        <v>223</v>
      </c>
      <c r="J410" s="3"/>
      <c r="K410" s="105" t="s">
        <v>154</v>
      </c>
      <c r="L410" s="105">
        <v>30</v>
      </c>
      <c r="M410" s="103" t="s">
        <v>920</v>
      </c>
      <c r="N410" s="105" t="s">
        <v>146</v>
      </c>
      <c r="O410" s="105" t="s">
        <v>450</v>
      </c>
      <c r="P410" s="105" t="s">
        <v>146</v>
      </c>
      <c r="Q410" s="105" t="s">
        <v>148</v>
      </c>
      <c r="R410" s="105" t="s">
        <v>158</v>
      </c>
      <c r="S410" s="4" t="s">
        <v>943</v>
      </c>
      <c r="T410" s="105">
        <v>112</v>
      </c>
      <c r="U410" s="105" t="s">
        <v>170</v>
      </c>
      <c r="V410" s="102">
        <v>1000</v>
      </c>
      <c r="W410" s="102">
        <v>190</v>
      </c>
      <c r="X410" s="24">
        <f t="shared" si="21"/>
        <v>190000</v>
      </c>
      <c r="Y410" s="24">
        <f t="shared" si="22"/>
        <v>212800.00000000003</v>
      </c>
      <c r="Z410" s="105" t="s">
        <v>152</v>
      </c>
      <c r="AA410" s="105" t="s">
        <v>944</v>
      </c>
      <c r="AB410" s="105"/>
    </row>
    <row r="411" spans="1:28" s="71" customFormat="1" ht="76.5">
      <c r="A411" s="3" t="s">
        <v>2246</v>
      </c>
      <c r="B411" s="3" t="s">
        <v>143</v>
      </c>
      <c r="C411" s="3" t="s">
        <v>144</v>
      </c>
      <c r="D411" s="3" t="s">
        <v>1864</v>
      </c>
      <c r="E411" s="3" t="s">
        <v>1865</v>
      </c>
      <c r="F411" s="3"/>
      <c r="G411" s="3" t="s">
        <v>1866</v>
      </c>
      <c r="H411" s="3"/>
      <c r="I411" s="3"/>
      <c r="J411" s="3"/>
      <c r="K411" s="105" t="s">
        <v>154</v>
      </c>
      <c r="L411" s="105">
        <v>30</v>
      </c>
      <c r="M411" s="103" t="s">
        <v>920</v>
      </c>
      <c r="N411" s="105" t="s">
        <v>146</v>
      </c>
      <c r="O411" s="105" t="s">
        <v>450</v>
      </c>
      <c r="P411" s="105" t="s">
        <v>146</v>
      </c>
      <c r="Q411" s="105" t="s">
        <v>148</v>
      </c>
      <c r="R411" s="105" t="s">
        <v>158</v>
      </c>
      <c r="S411" s="4" t="s">
        <v>943</v>
      </c>
      <c r="T411" s="105">
        <v>112</v>
      </c>
      <c r="U411" s="105" t="s">
        <v>170</v>
      </c>
      <c r="V411" s="102">
        <v>50</v>
      </c>
      <c r="W411" s="102">
        <v>535</v>
      </c>
      <c r="X411" s="24">
        <f t="shared" si="21"/>
        <v>26750</v>
      </c>
      <c r="Y411" s="24">
        <f t="shared" si="22"/>
        <v>29960.000000000004</v>
      </c>
      <c r="Z411" s="105" t="s">
        <v>152</v>
      </c>
      <c r="AA411" s="105" t="s">
        <v>944</v>
      </c>
      <c r="AB411" s="105"/>
    </row>
    <row r="412" spans="1:28" s="71" customFormat="1" ht="102">
      <c r="A412" s="3" t="s">
        <v>2247</v>
      </c>
      <c r="B412" s="3" t="s">
        <v>143</v>
      </c>
      <c r="C412" s="3" t="s">
        <v>144</v>
      </c>
      <c r="D412" s="3" t="s">
        <v>1867</v>
      </c>
      <c r="E412" s="3" t="s">
        <v>225</v>
      </c>
      <c r="F412" s="3"/>
      <c r="G412" s="3" t="s">
        <v>1868</v>
      </c>
      <c r="H412" s="3"/>
      <c r="I412" s="3"/>
      <c r="J412" s="3"/>
      <c r="K412" s="105" t="s">
        <v>154</v>
      </c>
      <c r="L412" s="105">
        <v>0</v>
      </c>
      <c r="M412" s="103" t="s">
        <v>920</v>
      </c>
      <c r="N412" s="105" t="s">
        <v>146</v>
      </c>
      <c r="O412" s="105" t="s">
        <v>423</v>
      </c>
      <c r="P412" s="105" t="s">
        <v>146</v>
      </c>
      <c r="Q412" s="105" t="s">
        <v>148</v>
      </c>
      <c r="R412" s="105" t="s">
        <v>166</v>
      </c>
      <c r="S412" s="4" t="s">
        <v>159</v>
      </c>
      <c r="T412" s="105">
        <v>796</v>
      </c>
      <c r="U412" s="105" t="s">
        <v>156</v>
      </c>
      <c r="V412" s="102">
        <v>10</v>
      </c>
      <c r="W412" s="102">
        <v>62000</v>
      </c>
      <c r="X412" s="24">
        <f t="shared" si="21"/>
        <v>620000</v>
      </c>
      <c r="Y412" s="24">
        <f t="shared" si="22"/>
        <v>694400.0000000001</v>
      </c>
      <c r="Z412" s="105"/>
      <c r="AA412" s="105" t="s">
        <v>944</v>
      </c>
      <c r="AB412" s="105"/>
    </row>
    <row r="413" spans="1:28" s="71" customFormat="1" ht="114.75">
      <c r="A413" s="3" t="s">
        <v>2248</v>
      </c>
      <c r="B413" s="3" t="s">
        <v>143</v>
      </c>
      <c r="C413" s="3" t="s">
        <v>144</v>
      </c>
      <c r="D413" s="3" t="s">
        <v>1870</v>
      </c>
      <c r="E413" s="3" t="s">
        <v>225</v>
      </c>
      <c r="F413" s="3"/>
      <c r="G413" s="3" t="s">
        <v>1869</v>
      </c>
      <c r="H413" s="3"/>
      <c r="I413" s="3"/>
      <c r="J413" s="3"/>
      <c r="K413" s="105" t="s">
        <v>154</v>
      </c>
      <c r="L413" s="105">
        <v>0</v>
      </c>
      <c r="M413" s="103" t="s">
        <v>920</v>
      </c>
      <c r="N413" s="105" t="s">
        <v>146</v>
      </c>
      <c r="O413" s="105" t="s">
        <v>423</v>
      </c>
      <c r="P413" s="105" t="s">
        <v>146</v>
      </c>
      <c r="Q413" s="105" t="s">
        <v>148</v>
      </c>
      <c r="R413" s="105" t="s">
        <v>166</v>
      </c>
      <c r="S413" s="105" t="s">
        <v>159</v>
      </c>
      <c r="T413" s="105">
        <v>796</v>
      </c>
      <c r="U413" s="105" t="s">
        <v>156</v>
      </c>
      <c r="V413" s="102">
        <v>4</v>
      </c>
      <c r="W413" s="102">
        <v>6000</v>
      </c>
      <c r="X413" s="24">
        <f t="shared" si="21"/>
        <v>24000</v>
      </c>
      <c r="Y413" s="24">
        <f t="shared" si="22"/>
        <v>26880.000000000004</v>
      </c>
      <c r="Z413" s="105"/>
      <c r="AA413" s="105" t="s">
        <v>944</v>
      </c>
      <c r="AB413" s="105"/>
    </row>
    <row r="414" spans="1:28" s="71" customFormat="1" ht="102">
      <c r="A414" s="3" t="s">
        <v>2249</v>
      </c>
      <c r="B414" s="3" t="s">
        <v>143</v>
      </c>
      <c r="C414" s="3" t="s">
        <v>144</v>
      </c>
      <c r="D414" s="3" t="s">
        <v>1871</v>
      </c>
      <c r="E414" s="3" t="s">
        <v>225</v>
      </c>
      <c r="F414" s="3"/>
      <c r="G414" s="3" t="s">
        <v>1872</v>
      </c>
      <c r="H414" s="3"/>
      <c r="I414" s="3"/>
      <c r="J414" s="3"/>
      <c r="K414" s="105" t="s">
        <v>154</v>
      </c>
      <c r="L414" s="105">
        <v>0</v>
      </c>
      <c r="M414" s="103" t="s">
        <v>920</v>
      </c>
      <c r="N414" s="105" t="s">
        <v>146</v>
      </c>
      <c r="O414" s="105" t="s">
        <v>423</v>
      </c>
      <c r="P414" s="105" t="s">
        <v>146</v>
      </c>
      <c r="Q414" s="105" t="s">
        <v>148</v>
      </c>
      <c r="R414" s="105" t="s">
        <v>166</v>
      </c>
      <c r="S414" s="105" t="s">
        <v>159</v>
      </c>
      <c r="T414" s="105">
        <v>796</v>
      </c>
      <c r="U414" s="105" t="s">
        <v>156</v>
      </c>
      <c r="V414" s="102">
        <v>12</v>
      </c>
      <c r="W414" s="102">
        <v>26199.999999999996</v>
      </c>
      <c r="X414" s="24">
        <f t="shared" si="21"/>
        <v>314399.99999999994</v>
      </c>
      <c r="Y414" s="24">
        <f t="shared" si="22"/>
        <v>352127.99999999994</v>
      </c>
      <c r="Z414" s="105"/>
      <c r="AA414" s="105" t="s">
        <v>944</v>
      </c>
      <c r="AB414" s="105"/>
    </row>
    <row r="415" spans="1:28" s="71" customFormat="1" ht="150" customHeight="1">
      <c r="A415" s="3" t="s">
        <v>2250</v>
      </c>
      <c r="B415" s="3" t="s">
        <v>143</v>
      </c>
      <c r="C415" s="3" t="s">
        <v>144</v>
      </c>
      <c r="D415" s="3" t="s">
        <v>1873</v>
      </c>
      <c r="E415" s="3" t="s">
        <v>225</v>
      </c>
      <c r="F415" s="3"/>
      <c r="G415" s="3" t="s">
        <v>1874</v>
      </c>
      <c r="H415" s="3"/>
      <c r="I415" s="3"/>
      <c r="J415" s="3"/>
      <c r="K415" s="105" t="s">
        <v>154</v>
      </c>
      <c r="L415" s="105">
        <v>0</v>
      </c>
      <c r="M415" s="103" t="s">
        <v>920</v>
      </c>
      <c r="N415" s="105" t="s">
        <v>146</v>
      </c>
      <c r="O415" s="105" t="s">
        <v>423</v>
      </c>
      <c r="P415" s="105" t="s">
        <v>146</v>
      </c>
      <c r="Q415" s="105" t="s">
        <v>148</v>
      </c>
      <c r="R415" s="105" t="s">
        <v>166</v>
      </c>
      <c r="S415" s="105" t="s">
        <v>159</v>
      </c>
      <c r="T415" s="105">
        <v>796</v>
      </c>
      <c r="U415" s="105" t="s">
        <v>156</v>
      </c>
      <c r="V415" s="102">
        <v>14</v>
      </c>
      <c r="W415" s="102">
        <v>13999.999999999998</v>
      </c>
      <c r="X415" s="24">
        <f t="shared" si="21"/>
        <v>195999.99999999997</v>
      </c>
      <c r="Y415" s="24">
        <f t="shared" si="22"/>
        <v>219520</v>
      </c>
      <c r="Z415" s="105"/>
      <c r="AA415" s="105" t="s">
        <v>944</v>
      </c>
      <c r="AB415" s="105"/>
    </row>
    <row r="416" spans="1:28" s="71" customFormat="1" ht="147.75" customHeight="1">
      <c r="A416" s="3" t="s">
        <v>2251</v>
      </c>
      <c r="B416" s="3" t="s">
        <v>143</v>
      </c>
      <c r="C416" s="3" t="s">
        <v>144</v>
      </c>
      <c r="D416" s="3" t="s">
        <v>1875</v>
      </c>
      <c r="E416" s="3" t="s">
        <v>225</v>
      </c>
      <c r="F416" s="3"/>
      <c r="G416" s="3" t="s">
        <v>1876</v>
      </c>
      <c r="H416" s="3"/>
      <c r="I416" s="3"/>
      <c r="J416" s="3"/>
      <c r="K416" s="105" t="s">
        <v>154</v>
      </c>
      <c r="L416" s="105">
        <v>0</v>
      </c>
      <c r="M416" s="103" t="s">
        <v>920</v>
      </c>
      <c r="N416" s="105" t="s">
        <v>146</v>
      </c>
      <c r="O416" s="105" t="s">
        <v>423</v>
      </c>
      <c r="P416" s="105" t="s">
        <v>146</v>
      </c>
      <c r="Q416" s="105" t="s">
        <v>148</v>
      </c>
      <c r="R416" s="105" t="s">
        <v>166</v>
      </c>
      <c r="S416" s="105" t="s">
        <v>159</v>
      </c>
      <c r="T416" s="105">
        <v>796</v>
      </c>
      <c r="U416" s="105" t="s">
        <v>156</v>
      </c>
      <c r="V416" s="102">
        <v>6</v>
      </c>
      <c r="W416" s="102">
        <v>45000</v>
      </c>
      <c r="X416" s="24">
        <f t="shared" si="21"/>
        <v>270000</v>
      </c>
      <c r="Y416" s="24">
        <f t="shared" si="22"/>
        <v>302400</v>
      </c>
      <c r="Z416" s="105"/>
      <c r="AA416" s="105" t="s">
        <v>944</v>
      </c>
      <c r="AB416" s="105"/>
    </row>
    <row r="417" spans="1:28" s="71" customFormat="1" ht="155.25" customHeight="1">
      <c r="A417" s="3" t="s">
        <v>2252</v>
      </c>
      <c r="B417" s="3" t="s">
        <v>143</v>
      </c>
      <c r="C417" s="3" t="s">
        <v>144</v>
      </c>
      <c r="D417" s="3" t="s">
        <v>2088</v>
      </c>
      <c r="E417" s="3" t="s">
        <v>225</v>
      </c>
      <c r="F417" s="3"/>
      <c r="G417" s="3" t="s">
        <v>2089</v>
      </c>
      <c r="H417" s="3"/>
      <c r="I417" s="3"/>
      <c r="J417" s="3"/>
      <c r="K417" s="105" t="s">
        <v>154</v>
      </c>
      <c r="L417" s="105">
        <v>0</v>
      </c>
      <c r="M417" s="103" t="s">
        <v>920</v>
      </c>
      <c r="N417" s="105" t="s">
        <v>146</v>
      </c>
      <c r="O417" s="105" t="s">
        <v>423</v>
      </c>
      <c r="P417" s="105" t="s">
        <v>146</v>
      </c>
      <c r="Q417" s="105" t="s">
        <v>148</v>
      </c>
      <c r="R417" s="105" t="s">
        <v>166</v>
      </c>
      <c r="S417" s="105" t="s">
        <v>159</v>
      </c>
      <c r="T417" s="105">
        <v>796</v>
      </c>
      <c r="U417" s="105" t="s">
        <v>156</v>
      </c>
      <c r="V417" s="102">
        <v>24</v>
      </c>
      <c r="W417" s="102">
        <v>53499.99999999999</v>
      </c>
      <c r="X417" s="24">
        <f t="shared" si="21"/>
        <v>1283999.9999999998</v>
      </c>
      <c r="Y417" s="24">
        <f t="shared" si="22"/>
        <v>1438079.9999999998</v>
      </c>
      <c r="Z417" s="105"/>
      <c r="AA417" s="105" t="s">
        <v>944</v>
      </c>
      <c r="AB417" s="105"/>
    </row>
    <row r="418" spans="1:28" s="71" customFormat="1" ht="102">
      <c r="A418" s="3" t="s">
        <v>2253</v>
      </c>
      <c r="B418" s="3" t="s">
        <v>143</v>
      </c>
      <c r="C418" s="3" t="s">
        <v>144</v>
      </c>
      <c r="D418" s="3" t="s">
        <v>1877</v>
      </c>
      <c r="E418" s="3" t="s">
        <v>225</v>
      </c>
      <c r="F418" s="3"/>
      <c r="G418" s="3" t="s">
        <v>1878</v>
      </c>
      <c r="H418" s="3"/>
      <c r="I418" s="3"/>
      <c r="J418" s="3"/>
      <c r="K418" s="105" t="s">
        <v>154</v>
      </c>
      <c r="L418" s="105">
        <v>0</v>
      </c>
      <c r="M418" s="103" t="s">
        <v>920</v>
      </c>
      <c r="N418" s="105" t="s">
        <v>146</v>
      </c>
      <c r="O418" s="105" t="s">
        <v>423</v>
      </c>
      <c r="P418" s="105" t="s">
        <v>146</v>
      </c>
      <c r="Q418" s="105" t="s">
        <v>148</v>
      </c>
      <c r="R418" s="105" t="s">
        <v>166</v>
      </c>
      <c r="S418" s="105" t="s">
        <v>159</v>
      </c>
      <c r="T418" s="105">
        <v>796</v>
      </c>
      <c r="U418" s="105" t="s">
        <v>156</v>
      </c>
      <c r="V418" s="102">
        <v>8</v>
      </c>
      <c r="W418" s="102">
        <v>100000</v>
      </c>
      <c r="X418" s="24">
        <f t="shared" si="21"/>
        <v>800000</v>
      </c>
      <c r="Y418" s="24">
        <f t="shared" si="22"/>
        <v>896000.0000000001</v>
      </c>
      <c r="Z418" s="105"/>
      <c r="AA418" s="105" t="s">
        <v>944</v>
      </c>
      <c r="AB418" s="105"/>
    </row>
    <row r="419" spans="1:28" s="71" customFormat="1" ht="89.25">
      <c r="A419" s="3" t="s">
        <v>2254</v>
      </c>
      <c r="B419" s="3" t="s">
        <v>143</v>
      </c>
      <c r="C419" s="3" t="s">
        <v>144</v>
      </c>
      <c r="D419" s="3" t="s">
        <v>1879</v>
      </c>
      <c r="E419" s="3" t="s">
        <v>225</v>
      </c>
      <c r="F419" s="3"/>
      <c r="G419" s="3" t="s">
        <v>1880</v>
      </c>
      <c r="H419" s="3"/>
      <c r="I419" s="3"/>
      <c r="J419" s="3"/>
      <c r="K419" s="105" t="s">
        <v>154</v>
      </c>
      <c r="L419" s="105">
        <v>0</v>
      </c>
      <c r="M419" s="103" t="s">
        <v>920</v>
      </c>
      <c r="N419" s="105" t="s">
        <v>146</v>
      </c>
      <c r="O419" s="105" t="s">
        <v>423</v>
      </c>
      <c r="P419" s="105" t="s">
        <v>146</v>
      </c>
      <c r="Q419" s="105" t="s">
        <v>148</v>
      </c>
      <c r="R419" s="105" t="s">
        <v>166</v>
      </c>
      <c r="S419" s="105" t="s">
        <v>159</v>
      </c>
      <c r="T419" s="105">
        <v>796</v>
      </c>
      <c r="U419" s="105" t="s">
        <v>156</v>
      </c>
      <c r="V419" s="102">
        <v>8</v>
      </c>
      <c r="W419" s="102">
        <v>15000</v>
      </c>
      <c r="X419" s="24">
        <f t="shared" si="21"/>
        <v>120000</v>
      </c>
      <c r="Y419" s="24">
        <f t="shared" si="22"/>
        <v>134400</v>
      </c>
      <c r="Z419" s="105"/>
      <c r="AA419" s="105" t="s">
        <v>944</v>
      </c>
      <c r="AB419" s="105"/>
    </row>
    <row r="420" spans="1:28" s="71" customFormat="1" ht="89.25">
      <c r="A420" s="3" t="s">
        <v>2255</v>
      </c>
      <c r="B420" s="3" t="s">
        <v>143</v>
      </c>
      <c r="C420" s="3" t="s">
        <v>144</v>
      </c>
      <c r="D420" s="3" t="s">
        <v>1881</v>
      </c>
      <c r="E420" s="3" t="s">
        <v>225</v>
      </c>
      <c r="F420" s="3"/>
      <c r="G420" s="3" t="s">
        <v>1882</v>
      </c>
      <c r="H420" s="3"/>
      <c r="I420" s="3"/>
      <c r="J420" s="3"/>
      <c r="K420" s="105" t="s">
        <v>154</v>
      </c>
      <c r="L420" s="105">
        <v>0</v>
      </c>
      <c r="M420" s="103" t="s">
        <v>920</v>
      </c>
      <c r="N420" s="105" t="s">
        <v>146</v>
      </c>
      <c r="O420" s="105" t="s">
        <v>423</v>
      </c>
      <c r="P420" s="105" t="s">
        <v>146</v>
      </c>
      <c r="Q420" s="105" t="s">
        <v>148</v>
      </c>
      <c r="R420" s="105" t="s">
        <v>166</v>
      </c>
      <c r="S420" s="105" t="s">
        <v>159</v>
      </c>
      <c r="T420" s="105">
        <v>796</v>
      </c>
      <c r="U420" s="105" t="s">
        <v>156</v>
      </c>
      <c r="V420" s="102">
        <v>4</v>
      </c>
      <c r="W420" s="102">
        <v>25000</v>
      </c>
      <c r="X420" s="24">
        <f t="shared" si="21"/>
        <v>100000</v>
      </c>
      <c r="Y420" s="24">
        <f t="shared" si="22"/>
        <v>112000.00000000001</v>
      </c>
      <c r="Z420" s="105"/>
      <c r="AA420" s="105" t="s">
        <v>944</v>
      </c>
      <c r="AB420" s="105"/>
    </row>
    <row r="421" spans="1:28" s="71" customFormat="1" ht="89.25">
      <c r="A421" s="3" t="s">
        <v>2256</v>
      </c>
      <c r="B421" s="105" t="s">
        <v>143</v>
      </c>
      <c r="C421" s="105" t="s">
        <v>144</v>
      </c>
      <c r="D421" s="3" t="s">
        <v>1881</v>
      </c>
      <c r="E421" s="3" t="s">
        <v>225</v>
      </c>
      <c r="F421" s="3"/>
      <c r="G421" s="3" t="s">
        <v>1882</v>
      </c>
      <c r="H421" s="105"/>
      <c r="I421" s="105"/>
      <c r="J421" s="105"/>
      <c r="K421" s="105" t="s">
        <v>154</v>
      </c>
      <c r="L421" s="105">
        <v>0</v>
      </c>
      <c r="M421" s="103" t="s">
        <v>920</v>
      </c>
      <c r="N421" s="105" t="s">
        <v>146</v>
      </c>
      <c r="O421" s="105" t="s">
        <v>423</v>
      </c>
      <c r="P421" s="105" t="s">
        <v>146</v>
      </c>
      <c r="Q421" s="105" t="s">
        <v>148</v>
      </c>
      <c r="R421" s="105" t="s">
        <v>166</v>
      </c>
      <c r="S421" s="105" t="s">
        <v>159</v>
      </c>
      <c r="T421" s="105">
        <v>796</v>
      </c>
      <c r="U421" s="105" t="s">
        <v>156</v>
      </c>
      <c r="V421" s="102">
        <v>4</v>
      </c>
      <c r="W421" s="102">
        <v>25000</v>
      </c>
      <c r="X421" s="24">
        <f t="shared" si="21"/>
        <v>100000</v>
      </c>
      <c r="Y421" s="24">
        <f t="shared" si="22"/>
        <v>112000.00000000001</v>
      </c>
      <c r="Z421" s="105"/>
      <c r="AA421" s="105" t="s">
        <v>944</v>
      </c>
      <c r="AB421" s="105"/>
    </row>
    <row r="422" spans="1:28" s="71" customFormat="1" ht="153">
      <c r="A422" s="3" t="s">
        <v>2257</v>
      </c>
      <c r="B422" s="3" t="s">
        <v>143</v>
      </c>
      <c r="C422" s="3" t="s">
        <v>144</v>
      </c>
      <c r="D422" s="3" t="s">
        <v>1883</v>
      </c>
      <c r="E422" s="3" t="s">
        <v>210</v>
      </c>
      <c r="F422" s="3"/>
      <c r="G422" s="3" t="s">
        <v>1884</v>
      </c>
      <c r="H422" s="3"/>
      <c r="I422" s="3" t="s">
        <v>1885</v>
      </c>
      <c r="J422" s="3"/>
      <c r="K422" s="105" t="s">
        <v>154</v>
      </c>
      <c r="L422" s="105">
        <v>0</v>
      </c>
      <c r="M422" s="103" t="s">
        <v>920</v>
      </c>
      <c r="N422" s="105" t="s">
        <v>146</v>
      </c>
      <c r="O422" s="105" t="s">
        <v>429</v>
      </c>
      <c r="P422" s="105" t="s">
        <v>146</v>
      </c>
      <c r="Q422" s="105" t="s">
        <v>148</v>
      </c>
      <c r="R422" s="105" t="s">
        <v>166</v>
      </c>
      <c r="S422" s="105" t="s">
        <v>159</v>
      </c>
      <c r="T422" s="105" t="s">
        <v>457</v>
      </c>
      <c r="U422" s="105" t="s">
        <v>458</v>
      </c>
      <c r="V422" s="102">
        <v>35</v>
      </c>
      <c r="W422" s="102">
        <v>1800</v>
      </c>
      <c r="X422" s="24">
        <f t="shared" si="21"/>
        <v>63000</v>
      </c>
      <c r="Y422" s="24">
        <f t="shared" si="22"/>
        <v>70560</v>
      </c>
      <c r="Z422" s="105"/>
      <c r="AA422" s="105" t="s">
        <v>944</v>
      </c>
      <c r="AB422" s="105"/>
    </row>
    <row r="423" spans="1:28" s="71" customFormat="1" ht="140.25">
      <c r="A423" s="3" t="s">
        <v>2258</v>
      </c>
      <c r="B423" s="105" t="s">
        <v>143</v>
      </c>
      <c r="C423" s="105" t="s">
        <v>144</v>
      </c>
      <c r="D423" s="3" t="s">
        <v>1883</v>
      </c>
      <c r="E423" s="3" t="s">
        <v>210</v>
      </c>
      <c r="F423" s="3"/>
      <c r="G423" s="3" t="s">
        <v>1884</v>
      </c>
      <c r="H423" s="105"/>
      <c r="I423" s="105" t="s">
        <v>1886</v>
      </c>
      <c r="J423" s="105"/>
      <c r="K423" s="105" t="s">
        <v>154</v>
      </c>
      <c r="L423" s="105">
        <v>0</v>
      </c>
      <c r="M423" s="103" t="s">
        <v>920</v>
      </c>
      <c r="N423" s="105" t="s">
        <v>146</v>
      </c>
      <c r="O423" s="105" t="s">
        <v>429</v>
      </c>
      <c r="P423" s="105" t="s">
        <v>146</v>
      </c>
      <c r="Q423" s="105" t="s">
        <v>148</v>
      </c>
      <c r="R423" s="105" t="s">
        <v>166</v>
      </c>
      <c r="S423" s="105" t="s">
        <v>159</v>
      </c>
      <c r="T423" s="105" t="s">
        <v>457</v>
      </c>
      <c r="U423" s="105" t="s">
        <v>458</v>
      </c>
      <c r="V423" s="102">
        <v>60</v>
      </c>
      <c r="W423" s="102">
        <v>1700</v>
      </c>
      <c r="X423" s="24">
        <f t="shared" si="21"/>
        <v>102000</v>
      </c>
      <c r="Y423" s="24">
        <f t="shared" si="22"/>
        <v>114240.00000000001</v>
      </c>
      <c r="Z423" s="105"/>
      <c r="AA423" s="105" t="s">
        <v>944</v>
      </c>
      <c r="AB423" s="105"/>
    </row>
    <row r="424" spans="1:28" s="71" customFormat="1" ht="140.25">
      <c r="A424" s="3" t="s">
        <v>2259</v>
      </c>
      <c r="B424" s="105" t="s">
        <v>143</v>
      </c>
      <c r="C424" s="105" t="s">
        <v>144</v>
      </c>
      <c r="D424" s="3" t="s">
        <v>1883</v>
      </c>
      <c r="E424" s="3" t="s">
        <v>210</v>
      </c>
      <c r="F424" s="3"/>
      <c r="G424" s="3" t="s">
        <v>1884</v>
      </c>
      <c r="H424" s="105"/>
      <c r="I424" s="105" t="s">
        <v>1887</v>
      </c>
      <c r="J424" s="105"/>
      <c r="K424" s="105" t="s">
        <v>154</v>
      </c>
      <c r="L424" s="105">
        <v>0</v>
      </c>
      <c r="M424" s="103" t="s">
        <v>920</v>
      </c>
      <c r="N424" s="105" t="s">
        <v>146</v>
      </c>
      <c r="O424" s="105" t="s">
        <v>429</v>
      </c>
      <c r="P424" s="105" t="s">
        <v>146</v>
      </c>
      <c r="Q424" s="105" t="s">
        <v>148</v>
      </c>
      <c r="R424" s="105" t="s">
        <v>166</v>
      </c>
      <c r="S424" s="105" t="s">
        <v>159</v>
      </c>
      <c r="T424" s="105" t="s">
        <v>457</v>
      </c>
      <c r="U424" s="105" t="s">
        <v>458</v>
      </c>
      <c r="V424" s="102">
        <v>20</v>
      </c>
      <c r="W424" s="102">
        <v>1800</v>
      </c>
      <c r="X424" s="24">
        <f t="shared" si="21"/>
        <v>36000</v>
      </c>
      <c r="Y424" s="24">
        <f t="shared" si="22"/>
        <v>40320.00000000001</v>
      </c>
      <c r="Z424" s="105"/>
      <c r="AA424" s="105" t="s">
        <v>944</v>
      </c>
      <c r="AB424" s="105"/>
    </row>
    <row r="425" spans="1:28" s="71" customFormat="1" ht="165.75">
      <c r="A425" s="3" t="s">
        <v>2260</v>
      </c>
      <c r="B425" s="105" t="s">
        <v>143</v>
      </c>
      <c r="C425" s="105" t="s">
        <v>144</v>
      </c>
      <c r="D425" s="3" t="s">
        <v>1883</v>
      </c>
      <c r="E425" s="3" t="s">
        <v>210</v>
      </c>
      <c r="F425" s="3"/>
      <c r="G425" s="3" t="s">
        <v>1884</v>
      </c>
      <c r="H425" s="105"/>
      <c r="I425" s="105" t="s">
        <v>1888</v>
      </c>
      <c r="J425" s="105"/>
      <c r="K425" s="105" t="s">
        <v>154</v>
      </c>
      <c r="L425" s="105">
        <v>0</v>
      </c>
      <c r="M425" s="103" t="s">
        <v>920</v>
      </c>
      <c r="N425" s="105" t="s">
        <v>146</v>
      </c>
      <c r="O425" s="105" t="s">
        <v>429</v>
      </c>
      <c r="P425" s="105" t="s">
        <v>146</v>
      </c>
      <c r="Q425" s="105" t="s">
        <v>148</v>
      </c>
      <c r="R425" s="105" t="s">
        <v>166</v>
      </c>
      <c r="S425" s="105" t="s">
        <v>159</v>
      </c>
      <c r="T425" s="105" t="s">
        <v>457</v>
      </c>
      <c r="U425" s="105" t="s">
        <v>458</v>
      </c>
      <c r="V425" s="102">
        <v>55</v>
      </c>
      <c r="W425" s="102">
        <v>1700</v>
      </c>
      <c r="X425" s="24">
        <f aca="true" t="shared" si="23" ref="X425:X489">W425*V425</f>
        <v>93500</v>
      </c>
      <c r="Y425" s="24">
        <f aca="true" t="shared" si="24" ref="Y425:Y489">X425*1.12</f>
        <v>104720.00000000001</v>
      </c>
      <c r="Z425" s="105"/>
      <c r="AA425" s="105" t="s">
        <v>944</v>
      </c>
      <c r="AB425" s="105"/>
    </row>
    <row r="426" spans="1:28" s="71" customFormat="1" ht="89.25">
      <c r="A426" s="3" t="s">
        <v>2261</v>
      </c>
      <c r="B426" s="105" t="s">
        <v>143</v>
      </c>
      <c r="C426" s="105" t="s">
        <v>144</v>
      </c>
      <c r="D426" s="3" t="s">
        <v>1889</v>
      </c>
      <c r="E426" s="3" t="s">
        <v>459</v>
      </c>
      <c r="F426" s="3"/>
      <c r="G426" s="3" t="s">
        <v>1890</v>
      </c>
      <c r="H426" s="105"/>
      <c r="I426" s="105"/>
      <c r="J426" s="105"/>
      <c r="K426" s="105" t="s">
        <v>154</v>
      </c>
      <c r="L426" s="105">
        <v>0</v>
      </c>
      <c r="M426" s="103" t="s">
        <v>920</v>
      </c>
      <c r="N426" s="105" t="s">
        <v>146</v>
      </c>
      <c r="O426" s="105" t="s">
        <v>429</v>
      </c>
      <c r="P426" s="105" t="s">
        <v>146</v>
      </c>
      <c r="Q426" s="105" t="s">
        <v>148</v>
      </c>
      <c r="R426" s="105" t="s">
        <v>166</v>
      </c>
      <c r="S426" s="105" t="s">
        <v>159</v>
      </c>
      <c r="T426" s="105">
        <v>166</v>
      </c>
      <c r="U426" s="105" t="s">
        <v>165</v>
      </c>
      <c r="V426" s="143">
        <v>13.6</v>
      </c>
      <c r="W426" s="102">
        <v>5000</v>
      </c>
      <c r="X426" s="24">
        <f t="shared" si="23"/>
        <v>68000</v>
      </c>
      <c r="Y426" s="24">
        <f t="shared" si="24"/>
        <v>76160</v>
      </c>
      <c r="Z426" s="105"/>
      <c r="AA426" s="105" t="s">
        <v>944</v>
      </c>
      <c r="AB426" s="105"/>
    </row>
    <row r="427" spans="1:28" s="71" customFormat="1" ht="67.5" customHeight="1">
      <c r="A427" s="3" t="s">
        <v>2262</v>
      </c>
      <c r="B427" s="105" t="s">
        <v>143</v>
      </c>
      <c r="C427" s="105" t="s">
        <v>144</v>
      </c>
      <c r="D427" s="3" t="s">
        <v>1817</v>
      </c>
      <c r="E427" s="3" t="s">
        <v>1819</v>
      </c>
      <c r="F427" s="3"/>
      <c r="G427" s="3" t="s">
        <v>1818</v>
      </c>
      <c r="H427" s="105"/>
      <c r="I427" s="105" t="s">
        <v>1028</v>
      </c>
      <c r="J427" s="105"/>
      <c r="K427" s="105" t="s">
        <v>154</v>
      </c>
      <c r="L427" s="105">
        <v>0</v>
      </c>
      <c r="M427" s="103" t="s">
        <v>920</v>
      </c>
      <c r="N427" s="105" t="s">
        <v>146</v>
      </c>
      <c r="O427" s="105" t="s">
        <v>435</v>
      </c>
      <c r="P427" s="105" t="s">
        <v>146</v>
      </c>
      <c r="Q427" s="105" t="s">
        <v>148</v>
      </c>
      <c r="R427" s="105" t="s">
        <v>166</v>
      </c>
      <c r="S427" s="105" t="s">
        <v>159</v>
      </c>
      <c r="T427" s="105">
        <v>796</v>
      </c>
      <c r="U427" s="105" t="s">
        <v>156</v>
      </c>
      <c r="V427" s="102">
        <v>1</v>
      </c>
      <c r="W427" s="102">
        <v>155000</v>
      </c>
      <c r="X427" s="24">
        <f t="shared" si="23"/>
        <v>155000</v>
      </c>
      <c r="Y427" s="24">
        <f t="shared" si="24"/>
        <v>173600.00000000003</v>
      </c>
      <c r="Z427" s="105"/>
      <c r="AA427" s="105" t="s">
        <v>944</v>
      </c>
      <c r="AB427" s="105"/>
    </row>
    <row r="428" spans="1:28" s="71" customFormat="1" ht="76.5" customHeight="1">
      <c r="A428" s="3" t="s">
        <v>2263</v>
      </c>
      <c r="B428" s="105" t="s">
        <v>143</v>
      </c>
      <c r="C428" s="105" t="s">
        <v>144</v>
      </c>
      <c r="D428" s="3" t="s">
        <v>2090</v>
      </c>
      <c r="E428" s="3" t="s">
        <v>2091</v>
      </c>
      <c r="F428" s="3"/>
      <c r="G428" s="3" t="s">
        <v>2092</v>
      </c>
      <c r="H428" s="105"/>
      <c r="I428" s="105" t="s">
        <v>1029</v>
      </c>
      <c r="J428" s="105"/>
      <c r="K428" s="105" t="s">
        <v>154</v>
      </c>
      <c r="L428" s="105">
        <v>0</v>
      </c>
      <c r="M428" s="103" t="s">
        <v>920</v>
      </c>
      <c r="N428" s="105" t="s">
        <v>146</v>
      </c>
      <c r="O428" s="105" t="s">
        <v>435</v>
      </c>
      <c r="P428" s="105" t="s">
        <v>146</v>
      </c>
      <c r="Q428" s="105" t="s">
        <v>148</v>
      </c>
      <c r="R428" s="105" t="s">
        <v>166</v>
      </c>
      <c r="S428" s="105" t="s">
        <v>159</v>
      </c>
      <c r="T428" s="105">
        <v>796</v>
      </c>
      <c r="U428" s="105" t="s">
        <v>156</v>
      </c>
      <c r="V428" s="102">
        <v>1</v>
      </c>
      <c r="W428" s="102">
        <v>5515.32</v>
      </c>
      <c r="X428" s="24">
        <f t="shared" si="23"/>
        <v>5515.32</v>
      </c>
      <c r="Y428" s="24">
        <f t="shared" si="24"/>
        <v>6177.1584</v>
      </c>
      <c r="Z428" s="105"/>
      <c r="AA428" s="105" t="s">
        <v>944</v>
      </c>
      <c r="AB428" s="105"/>
    </row>
    <row r="429" spans="1:28" s="71" customFormat="1" ht="70.5" customHeight="1">
      <c r="A429" s="3" t="s">
        <v>2264</v>
      </c>
      <c r="B429" s="105" t="s">
        <v>143</v>
      </c>
      <c r="C429" s="105" t="s">
        <v>144</v>
      </c>
      <c r="D429" s="3" t="s">
        <v>1897</v>
      </c>
      <c r="E429" s="3" t="s">
        <v>1898</v>
      </c>
      <c r="F429" s="3" t="s">
        <v>339</v>
      </c>
      <c r="G429" s="3" t="s">
        <v>1899</v>
      </c>
      <c r="H429" s="105"/>
      <c r="I429" s="105" t="s">
        <v>1900</v>
      </c>
      <c r="J429" s="105"/>
      <c r="K429" s="105" t="s">
        <v>154</v>
      </c>
      <c r="L429" s="105">
        <v>0</v>
      </c>
      <c r="M429" s="103" t="s">
        <v>920</v>
      </c>
      <c r="N429" s="105" t="s">
        <v>146</v>
      </c>
      <c r="O429" s="105" t="s">
        <v>435</v>
      </c>
      <c r="P429" s="105" t="s">
        <v>146</v>
      </c>
      <c r="Q429" s="105" t="s">
        <v>148</v>
      </c>
      <c r="R429" s="105" t="s">
        <v>166</v>
      </c>
      <c r="S429" s="105" t="s">
        <v>159</v>
      </c>
      <c r="T429" s="105">
        <v>796</v>
      </c>
      <c r="U429" s="105" t="s">
        <v>156</v>
      </c>
      <c r="V429" s="102">
        <v>10</v>
      </c>
      <c r="W429" s="102">
        <v>5918</v>
      </c>
      <c r="X429" s="24">
        <f t="shared" si="23"/>
        <v>59180</v>
      </c>
      <c r="Y429" s="24">
        <f t="shared" si="24"/>
        <v>66281.6</v>
      </c>
      <c r="Z429" s="105"/>
      <c r="AA429" s="105" t="s">
        <v>944</v>
      </c>
      <c r="AB429" s="105"/>
    </row>
    <row r="430" spans="1:28" s="71" customFormat="1" ht="72.75" customHeight="1">
      <c r="A430" s="3" t="s">
        <v>2265</v>
      </c>
      <c r="B430" s="105" t="s">
        <v>143</v>
      </c>
      <c r="C430" s="105" t="s">
        <v>144</v>
      </c>
      <c r="D430" s="3" t="s">
        <v>2093</v>
      </c>
      <c r="E430" s="3" t="s">
        <v>2096</v>
      </c>
      <c r="F430" s="3" t="s">
        <v>339</v>
      </c>
      <c r="G430" s="3" t="s">
        <v>2097</v>
      </c>
      <c r="H430" s="105"/>
      <c r="I430" s="105" t="s">
        <v>1030</v>
      </c>
      <c r="J430" s="105"/>
      <c r="K430" s="105" t="s">
        <v>154</v>
      </c>
      <c r="L430" s="105">
        <v>0</v>
      </c>
      <c r="M430" s="103" t="s">
        <v>920</v>
      </c>
      <c r="N430" s="105" t="s">
        <v>146</v>
      </c>
      <c r="O430" s="105" t="s">
        <v>435</v>
      </c>
      <c r="P430" s="105" t="s">
        <v>146</v>
      </c>
      <c r="Q430" s="105" t="s">
        <v>148</v>
      </c>
      <c r="R430" s="105" t="s">
        <v>166</v>
      </c>
      <c r="S430" s="105" t="s">
        <v>159</v>
      </c>
      <c r="T430" s="105">
        <v>796</v>
      </c>
      <c r="U430" s="105" t="s">
        <v>156</v>
      </c>
      <c r="V430" s="102">
        <v>20</v>
      </c>
      <c r="W430" s="102">
        <v>595</v>
      </c>
      <c r="X430" s="24">
        <f t="shared" si="23"/>
        <v>11900</v>
      </c>
      <c r="Y430" s="24">
        <f t="shared" si="24"/>
        <v>13328.000000000002</v>
      </c>
      <c r="Z430" s="105"/>
      <c r="AA430" s="105" t="s">
        <v>944</v>
      </c>
      <c r="AB430" s="105"/>
    </row>
    <row r="431" spans="1:28" s="71" customFormat="1" ht="89.25">
      <c r="A431" s="3" t="s">
        <v>2266</v>
      </c>
      <c r="B431" s="105" t="s">
        <v>143</v>
      </c>
      <c r="C431" s="105" t="s">
        <v>144</v>
      </c>
      <c r="D431" s="3" t="s">
        <v>2094</v>
      </c>
      <c r="E431" s="3" t="s">
        <v>2099</v>
      </c>
      <c r="F431" s="3" t="s">
        <v>339</v>
      </c>
      <c r="G431" s="3" t="s">
        <v>2098</v>
      </c>
      <c r="H431" s="105"/>
      <c r="I431" s="105" t="s">
        <v>1031</v>
      </c>
      <c r="J431" s="105"/>
      <c r="K431" s="105" t="s">
        <v>154</v>
      </c>
      <c r="L431" s="105">
        <v>0</v>
      </c>
      <c r="M431" s="103" t="s">
        <v>920</v>
      </c>
      <c r="N431" s="105" t="s">
        <v>146</v>
      </c>
      <c r="O431" s="105" t="s">
        <v>435</v>
      </c>
      <c r="P431" s="105" t="s">
        <v>146</v>
      </c>
      <c r="Q431" s="105" t="s">
        <v>148</v>
      </c>
      <c r="R431" s="105" t="s">
        <v>166</v>
      </c>
      <c r="S431" s="105" t="s">
        <v>159</v>
      </c>
      <c r="T431" s="105">
        <v>796</v>
      </c>
      <c r="U431" s="105" t="s">
        <v>156</v>
      </c>
      <c r="V431" s="102">
        <v>2</v>
      </c>
      <c r="W431" s="102">
        <v>2555</v>
      </c>
      <c r="X431" s="24">
        <f t="shared" si="23"/>
        <v>5110</v>
      </c>
      <c r="Y431" s="24">
        <f t="shared" si="24"/>
        <v>5723.200000000001</v>
      </c>
      <c r="Z431" s="105"/>
      <c r="AA431" s="105" t="s">
        <v>944</v>
      </c>
      <c r="AB431" s="105"/>
    </row>
    <row r="432" spans="1:28" s="71" customFormat="1" ht="102">
      <c r="A432" s="3" t="s">
        <v>2267</v>
      </c>
      <c r="B432" s="105" t="s">
        <v>143</v>
      </c>
      <c r="C432" s="105" t="s">
        <v>144</v>
      </c>
      <c r="D432" s="3" t="s">
        <v>2095</v>
      </c>
      <c r="E432" s="3" t="s">
        <v>2100</v>
      </c>
      <c r="F432" s="3" t="s">
        <v>339</v>
      </c>
      <c r="G432" s="3" t="s">
        <v>2101</v>
      </c>
      <c r="H432" s="105"/>
      <c r="I432" s="105" t="s">
        <v>1032</v>
      </c>
      <c r="J432" s="105"/>
      <c r="K432" s="105" t="s">
        <v>154</v>
      </c>
      <c r="L432" s="105">
        <v>0</v>
      </c>
      <c r="M432" s="103" t="s">
        <v>920</v>
      </c>
      <c r="N432" s="105" t="s">
        <v>146</v>
      </c>
      <c r="O432" s="105" t="s">
        <v>435</v>
      </c>
      <c r="P432" s="105" t="s">
        <v>146</v>
      </c>
      <c r="Q432" s="105" t="s">
        <v>148</v>
      </c>
      <c r="R432" s="105" t="s">
        <v>166</v>
      </c>
      <c r="S432" s="105" t="s">
        <v>159</v>
      </c>
      <c r="T432" s="105">
        <v>796</v>
      </c>
      <c r="U432" s="105" t="s">
        <v>156</v>
      </c>
      <c r="V432" s="102">
        <v>1</v>
      </c>
      <c r="W432" s="102">
        <v>51727</v>
      </c>
      <c r="X432" s="24">
        <f t="shared" si="23"/>
        <v>51727</v>
      </c>
      <c r="Y432" s="24">
        <f t="shared" si="24"/>
        <v>57934.240000000005</v>
      </c>
      <c r="Z432" s="105"/>
      <c r="AA432" s="105" t="s">
        <v>944</v>
      </c>
      <c r="AB432" s="105"/>
    </row>
    <row r="433" spans="1:28" s="71" customFormat="1" ht="89.25">
      <c r="A433" s="3" t="s">
        <v>2268</v>
      </c>
      <c r="B433" s="105" t="s">
        <v>143</v>
      </c>
      <c r="C433" s="105" t="s">
        <v>144</v>
      </c>
      <c r="D433" s="3" t="s">
        <v>2095</v>
      </c>
      <c r="E433" s="3" t="s">
        <v>2100</v>
      </c>
      <c r="F433" s="3" t="s">
        <v>339</v>
      </c>
      <c r="G433" s="3" t="s">
        <v>2101</v>
      </c>
      <c r="H433" s="105"/>
      <c r="I433" s="105" t="s">
        <v>1033</v>
      </c>
      <c r="J433" s="105"/>
      <c r="K433" s="105" t="s">
        <v>154</v>
      </c>
      <c r="L433" s="105">
        <v>0</v>
      </c>
      <c r="M433" s="103" t="s">
        <v>920</v>
      </c>
      <c r="N433" s="105" t="s">
        <v>146</v>
      </c>
      <c r="O433" s="105" t="s">
        <v>435</v>
      </c>
      <c r="P433" s="105" t="s">
        <v>146</v>
      </c>
      <c r="Q433" s="105" t="s">
        <v>148</v>
      </c>
      <c r="R433" s="105" t="s">
        <v>166</v>
      </c>
      <c r="S433" s="105" t="s">
        <v>159</v>
      </c>
      <c r="T433" s="105">
        <v>796</v>
      </c>
      <c r="U433" s="105" t="s">
        <v>156</v>
      </c>
      <c r="V433" s="102">
        <v>2</v>
      </c>
      <c r="W433" s="102">
        <v>3700</v>
      </c>
      <c r="X433" s="24">
        <f t="shared" si="23"/>
        <v>7400</v>
      </c>
      <c r="Y433" s="24">
        <f t="shared" si="24"/>
        <v>8288</v>
      </c>
      <c r="Z433" s="105"/>
      <c r="AA433" s="105" t="s">
        <v>944</v>
      </c>
      <c r="AB433" s="105"/>
    </row>
    <row r="434" spans="1:28" s="71" customFormat="1" ht="89.25">
      <c r="A434" s="3" t="s">
        <v>2269</v>
      </c>
      <c r="B434" s="3" t="s">
        <v>143</v>
      </c>
      <c r="C434" s="3" t="s">
        <v>144</v>
      </c>
      <c r="D434" s="104" t="s">
        <v>1789</v>
      </c>
      <c r="E434" s="104" t="s">
        <v>1790</v>
      </c>
      <c r="F434" s="104"/>
      <c r="G434" s="104" t="s">
        <v>1791</v>
      </c>
      <c r="H434" s="3"/>
      <c r="I434" s="3" t="s">
        <v>1034</v>
      </c>
      <c r="J434" s="3"/>
      <c r="K434" s="105" t="s">
        <v>154</v>
      </c>
      <c r="L434" s="105">
        <v>0</v>
      </c>
      <c r="M434" s="103" t="s">
        <v>920</v>
      </c>
      <c r="N434" s="105" t="s">
        <v>146</v>
      </c>
      <c r="O434" s="105" t="s">
        <v>435</v>
      </c>
      <c r="P434" s="105" t="s">
        <v>146</v>
      </c>
      <c r="Q434" s="105" t="s">
        <v>148</v>
      </c>
      <c r="R434" s="105" t="s">
        <v>166</v>
      </c>
      <c r="S434" s="105" t="s">
        <v>159</v>
      </c>
      <c r="T434" s="105">
        <v>796</v>
      </c>
      <c r="U434" s="105" t="s">
        <v>156</v>
      </c>
      <c r="V434" s="102">
        <v>2</v>
      </c>
      <c r="W434" s="102">
        <v>9752</v>
      </c>
      <c r="X434" s="24">
        <f t="shared" si="23"/>
        <v>19504</v>
      </c>
      <c r="Y434" s="24">
        <f t="shared" si="24"/>
        <v>21844.480000000003</v>
      </c>
      <c r="Z434" s="105"/>
      <c r="AA434" s="105" t="s">
        <v>944</v>
      </c>
      <c r="AB434" s="105"/>
    </row>
    <row r="435" spans="1:28" s="71" customFormat="1" ht="89.25">
      <c r="A435" s="3" t="s">
        <v>2270</v>
      </c>
      <c r="B435" s="3" t="s">
        <v>143</v>
      </c>
      <c r="C435" s="3" t="s">
        <v>144</v>
      </c>
      <c r="D435" s="104" t="s">
        <v>2102</v>
      </c>
      <c r="E435" s="104" t="s">
        <v>1819</v>
      </c>
      <c r="F435" s="104" t="s">
        <v>339</v>
      </c>
      <c r="G435" s="104" t="s">
        <v>2105</v>
      </c>
      <c r="H435" s="3"/>
      <c r="I435" s="3" t="s">
        <v>1035</v>
      </c>
      <c r="J435" s="3"/>
      <c r="K435" s="105" t="s">
        <v>154</v>
      </c>
      <c r="L435" s="105">
        <v>0</v>
      </c>
      <c r="M435" s="103" t="s">
        <v>920</v>
      </c>
      <c r="N435" s="105" t="s">
        <v>146</v>
      </c>
      <c r="O435" s="105" t="s">
        <v>435</v>
      </c>
      <c r="P435" s="105" t="s">
        <v>146</v>
      </c>
      <c r="Q435" s="105" t="s">
        <v>148</v>
      </c>
      <c r="R435" s="105" t="s">
        <v>166</v>
      </c>
      <c r="S435" s="105" t="s">
        <v>159</v>
      </c>
      <c r="T435" s="105">
        <v>796</v>
      </c>
      <c r="U435" s="105" t="s">
        <v>156</v>
      </c>
      <c r="V435" s="102">
        <v>2</v>
      </c>
      <c r="W435" s="102">
        <v>23800</v>
      </c>
      <c r="X435" s="24">
        <v>0</v>
      </c>
      <c r="Y435" s="24">
        <f t="shared" si="24"/>
        <v>0</v>
      </c>
      <c r="Z435" s="105"/>
      <c r="AA435" s="105" t="s">
        <v>944</v>
      </c>
      <c r="AB435" s="4" t="s">
        <v>2404</v>
      </c>
    </row>
    <row r="436" spans="1:28" s="71" customFormat="1" ht="89.25">
      <c r="A436" s="3" t="s">
        <v>2271</v>
      </c>
      <c r="B436" s="3" t="s">
        <v>143</v>
      </c>
      <c r="C436" s="3" t="s">
        <v>144</v>
      </c>
      <c r="D436" s="104" t="s">
        <v>2102</v>
      </c>
      <c r="E436" s="104" t="s">
        <v>1819</v>
      </c>
      <c r="F436" s="104" t="s">
        <v>339</v>
      </c>
      <c r="G436" s="104" t="s">
        <v>2105</v>
      </c>
      <c r="H436" s="3"/>
      <c r="I436" s="3" t="s">
        <v>1036</v>
      </c>
      <c r="J436" s="3"/>
      <c r="K436" s="105" t="s">
        <v>154</v>
      </c>
      <c r="L436" s="105">
        <v>0</v>
      </c>
      <c r="M436" s="103" t="s">
        <v>920</v>
      </c>
      <c r="N436" s="105" t="s">
        <v>146</v>
      </c>
      <c r="O436" s="105" t="s">
        <v>435</v>
      </c>
      <c r="P436" s="105" t="s">
        <v>146</v>
      </c>
      <c r="Q436" s="105" t="s">
        <v>148</v>
      </c>
      <c r="R436" s="105" t="s">
        <v>166</v>
      </c>
      <c r="S436" s="105" t="s">
        <v>159</v>
      </c>
      <c r="T436" s="105">
        <v>796</v>
      </c>
      <c r="U436" s="105" t="s">
        <v>156</v>
      </c>
      <c r="V436" s="102">
        <v>1</v>
      </c>
      <c r="W436" s="102">
        <v>24450</v>
      </c>
      <c r="X436" s="24">
        <f t="shared" si="23"/>
        <v>24450</v>
      </c>
      <c r="Y436" s="24">
        <f t="shared" si="24"/>
        <v>27384.000000000004</v>
      </c>
      <c r="Z436" s="105"/>
      <c r="AA436" s="105" t="s">
        <v>944</v>
      </c>
      <c r="AB436" s="105"/>
    </row>
    <row r="437" spans="1:28" s="71" customFormat="1" ht="89.25">
      <c r="A437" s="3" t="s">
        <v>2272</v>
      </c>
      <c r="B437" s="3" t="s">
        <v>143</v>
      </c>
      <c r="C437" s="3" t="s">
        <v>144</v>
      </c>
      <c r="D437" s="104" t="s">
        <v>2102</v>
      </c>
      <c r="E437" s="104" t="s">
        <v>1819</v>
      </c>
      <c r="F437" s="104" t="s">
        <v>339</v>
      </c>
      <c r="G437" s="104" t="s">
        <v>2105</v>
      </c>
      <c r="H437" s="3"/>
      <c r="I437" s="3" t="s">
        <v>1037</v>
      </c>
      <c r="J437" s="3"/>
      <c r="K437" s="105" t="s">
        <v>154</v>
      </c>
      <c r="L437" s="105">
        <v>0</v>
      </c>
      <c r="M437" s="103" t="s">
        <v>920</v>
      </c>
      <c r="N437" s="105" t="s">
        <v>146</v>
      </c>
      <c r="O437" s="105" t="s">
        <v>435</v>
      </c>
      <c r="P437" s="105" t="s">
        <v>146</v>
      </c>
      <c r="Q437" s="105" t="s">
        <v>148</v>
      </c>
      <c r="R437" s="105" t="s">
        <v>166</v>
      </c>
      <c r="S437" s="105" t="s">
        <v>159</v>
      </c>
      <c r="T437" s="105">
        <v>796</v>
      </c>
      <c r="U437" s="105" t="s">
        <v>156</v>
      </c>
      <c r="V437" s="102">
        <v>1</v>
      </c>
      <c r="W437" s="102">
        <v>24450</v>
      </c>
      <c r="X437" s="24">
        <f t="shared" si="23"/>
        <v>24450</v>
      </c>
      <c r="Y437" s="24">
        <f t="shared" si="24"/>
        <v>27384.000000000004</v>
      </c>
      <c r="Z437" s="105"/>
      <c r="AA437" s="105" t="s">
        <v>944</v>
      </c>
      <c r="AB437" s="105"/>
    </row>
    <row r="438" spans="1:28" s="71" customFormat="1" ht="102">
      <c r="A438" s="3" t="s">
        <v>2273</v>
      </c>
      <c r="B438" s="3" t="s">
        <v>143</v>
      </c>
      <c r="C438" s="3" t="s">
        <v>144</v>
      </c>
      <c r="D438" s="104" t="s">
        <v>2103</v>
      </c>
      <c r="E438" s="104" t="s">
        <v>2106</v>
      </c>
      <c r="F438" s="104" t="s">
        <v>339</v>
      </c>
      <c r="G438" s="104" t="s">
        <v>2107</v>
      </c>
      <c r="H438" s="3"/>
      <c r="I438" s="3" t="s">
        <v>1038</v>
      </c>
      <c r="J438" s="3"/>
      <c r="K438" s="105" t="s">
        <v>154</v>
      </c>
      <c r="L438" s="105">
        <v>0</v>
      </c>
      <c r="M438" s="103" t="s">
        <v>920</v>
      </c>
      <c r="N438" s="105" t="s">
        <v>146</v>
      </c>
      <c r="O438" s="105" t="s">
        <v>435</v>
      </c>
      <c r="P438" s="105" t="s">
        <v>146</v>
      </c>
      <c r="Q438" s="105" t="s">
        <v>148</v>
      </c>
      <c r="R438" s="105" t="s">
        <v>166</v>
      </c>
      <c r="S438" s="105" t="s">
        <v>159</v>
      </c>
      <c r="T438" s="105">
        <v>796</v>
      </c>
      <c r="U438" s="105" t="s">
        <v>156</v>
      </c>
      <c r="V438" s="102">
        <v>1</v>
      </c>
      <c r="W438" s="102">
        <v>63965</v>
      </c>
      <c r="X438" s="24">
        <f t="shared" si="23"/>
        <v>63965</v>
      </c>
      <c r="Y438" s="24">
        <f t="shared" si="24"/>
        <v>71640.8</v>
      </c>
      <c r="Z438" s="105"/>
      <c r="AA438" s="105" t="s">
        <v>944</v>
      </c>
      <c r="AB438" s="105"/>
    </row>
    <row r="439" spans="1:28" s="71" customFormat="1" ht="89.25">
      <c r="A439" s="3" t="s">
        <v>2274</v>
      </c>
      <c r="B439" s="3" t="s">
        <v>143</v>
      </c>
      <c r="C439" s="3" t="s">
        <v>144</v>
      </c>
      <c r="D439" s="104" t="s">
        <v>2103</v>
      </c>
      <c r="E439" s="104" t="s">
        <v>2106</v>
      </c>
      <c r="F439" s="104" t="s">
        <v>339</v>
      </c>
      <c r="G439" s="104" t="s">
        <v>2107</v>
      </c>
      <c r="H439" s="3"/>
      <c r="I439" s="3" t="s">
        <v>1039</v>
      </c>
      <c r="J439" s="3"/>
      <c r="K439" s="105" t="s">
        <v>154</v>
      </c>
      <c r="L439" s="105">
        <v>0</v>
      </c>
      <c r="M439" s="103" t="s">
        <v>920</v>
      </c>
      <c r="N439" s="105" t="s">
        <v>146</v>
      </c>
      <c r="O439" s="105" t="s">
        <v>435</v>
      </c>
      <c r="P439" s="105" t="s">
        <v>146</v>
      </c>
      <c r="Q439" s="105" t="s">
        <v>148</v>
      </c>
      <c r="R439" s="105" t="s">
        <v>166</v>
      </c>
      <c r="S439" s="105" t="s">
        <v>159</v>
      </c>
      <c r="T439" s="105">
        <v>796</v>
      </c>
      <c r="U439" s="105" t="s">
        <v>156</v>
      </c>
      <c r="V439" s="102">
        <v>1</v>
      </c>
      <c r="W439" s="102">
        <v>62445</v>
      </c>
      <c r="X439" s="24">
        <f t="shared" si="23"/>
        <v>62445</v>
      </c>
      <c r="Y439" s="24">
        <f t="shared" si="24"/>
        <v>69938.40000000001</v>
      </c>
      <c r="Z439" s="105"/>
      <c r="AA439" s="105" t="s">
        <v>944</v>
      </c>
      <c r="AB439" s="105"/>
    </row>
    <row r="440" spans="1:28" s="71" customFormat="1" ht="89.25">
      <c r="A440" s="3" t="s">
        <v>2275</v>
      </c>
      <c r="B440" s="3" t="s">
        <v>143</v>
      </c>
      <c r="C440" s="3" t="s">
        <v>144</v>
      </c>
      <c r="D440" s="104" t="s">
        <v>2104</v>
      </c>
      <c r="E440" s="104" t="s">
        <v>2109</v>
      </c>
      <c r="F440" s="104" t="s">
        <v>339</v>
      </c>
      <c r="G440" s="104" t="s">
        <v>2108</v>
      </c>
      <c r="H440" s="3"/>
      <c r="I440" s="3" t="s">
        <v>1040</v>
      </c>
      <c r="J440" s="3"/>
      <c r="K440" s="105" t="s">
        <v>154</v>
      </c>
      <c r="L440" s="105">
        <v>0</v>
      </c>
      <c r="M440" s="103" t="s">
        <v>920</v>
      </c>
      <c r="N440" s="105" t="s">
        <v>146</v>
      </c>
      <c r="O440" s="105" t="s">
        <v>435</v>
      </c>
      <c r="P440" s="105" t="s">
        <v>146</v>
      </c>
      <c r="Q440" s="105" t="s">
        <v>148</v>
      </c>
      <c r="R440" s="105" t="s">
        <v>166</v>
      </c>
      <c r="S440" s="105" t="s">
        <v>159</v>
      </c>
      <c r="T440" s="105">
        <v>796</v>
      </c>
      <c r="U440" s="105" t="s">
        <v>156</v>
      </c>
      <c r="V440" s="102">
        <v>6</v>
      </c>
      <c r="W440" s="102">
        <v>7400</v>
      </c>
      <c r="X440" s="24">
        <v>0</v>
      </c>
      <c r="Y440" s="24">
        <f>X440*1.12</f>
        <v>0</v>
      </c>
      <c r="Z440" s="105"/>
      <c r="AA440" s="105" t="s">
        <v>944</v>
      </c>
      <c r="AB440" s="4" t="s">
        <v>2404</v>
      </c>
    </row>
    <row r="441" spans="1:28" s="71" customFormat="1" ht="89.25">
      <c r="A441" s="3" t="s">
        <v>2276</v>
      </c>
      <c r="B441" s="3" t="s">
        <v>143</v>
      </c>
      <c r="C441" s="3" t="s">
        <v>144</v>
      </c>
      <c r="D441" s="3" t="s">
        <v>1786</v>
      </c>
      <c r="E441" s="3" t="s">
        <v>1787</v>
      </c>
      <c r="F441" s="3"/>
      <c r="G441" s="3" t="s">
        <v>1788</v>
      </c>
      <c r="H441" s="3"/>
      <c r="I441" s="3" t="s">
        <v>1041</v>
      </c>
      <c r="J441" s="3"/>
      <c r="K441" s="105" t="s">
        <v>154</v>
      </c>
      <c r="L441" s="105">
        <v>0</v>
      </c>
      <c r="M441" s="103" t="s">
        <v>920</v>
      </c>
      <c r="N441" s="105" t="s">
        <v>146</v>
      </c>
      <c r="O441" s="105" t="s">
        <v>429</v>
      </c>
      <c r="P441" s="105" t="s">
        <v>146</v>
      </c>
      <c r="Q441" s="105" t="s">
        <v>148</v>
      </c>
      <c r="R441" s="105" t="s">
        <v>166</v>
      </c>
      <c r="S441" s="105" t="s">
        <v>159</v>
      </c>
      <c r="T441" s="105" t="s">
        <v>70</v>
      </c>
      <c r="U441" s="105" t="s">
        <v>160</v>
      </c>
      <c r="V441" s="102">
        <v>8</v>
      </c>
      <c r="W441" s="102">
        <v>27000</v>
      </c>
      <c r="X441" s="24">
        <v>0</v>
      </c>
      <c r="Y441" s="24">
        <f t="shared" si="24"/>
        <v>0</v>
      </c>
      <c r="Z441" s="105"/>
      <c r="AA441" s="105" t="s">
        <v>944</v>
      </c>
      <c r="AB441" s="105" t="s">
        <v>2404</v>
      </c>
    </row>
    <row r="442" spans="1:28" s="71" customFormat="1" ht="89.25">
      <c r="A442" s="3" t="s">
        <v>2277</v>
      </c>
      <c r="B442" s="3" t="s">
        <v>143</v>
      </c>
      <c r="C442" s="3" t="s">
        <v>144</v>
      </c>
      <c r="D442" s="3" t="s">
        <v>2110</v>
      </c>
      <c r="E442" s="3" t="s">
        <v>2112</v>
      </c>
      <c r="F442" s="3"/>
      <c r="G442" s="3" t="s">
        <v>2113</v>
      </c>
      <c r="H442" s="3"/>
      <c r="I442" s="3" t="s">
        <v>1042</v>
      </c>
      <c r="J442" s="3"/>
      <c r="K442" s="105" t="s">
        <v>154</v>
      </c>
      <c r="L442" s="105">
        <v>0</v>
      </c>
      <c r="M442" s="103" t="s">
        <v>920</v>
      </c>
      <c r="N442" s="105" t="s">
        <v>146</v>
      </c>
      <c r="O442" s="105" t="s">
        <v>429</v>
      </c>
      <c r="P442" s="105" t="s">
        <v>146</v>
      </c>
      <c r="Q442" s="105" t="s">
        <v>148</v>
      </c>
      <c r="R442" s="105" t="s">
        <v>166</v>
      </c>
      <c r="S442" s="105" t="s">
        <v>159</v>
      </c>
      <c r="T442" s="105">
        <v>796</v>
      </c>
      <c r="U442" s="105" t="s">
        <v>156</v>
      </c>
      <c r="V442" s="102">
        <v>2</v>
      </c>
      <c r="W442" s="102">
        <v>500</v>
      </c>
      <c r="X442" s="24">
        <f t="shared" si="23"/>
        <v>1000</v>
      </c>
      <c r="Y442" s="24">
        <f t="shared" si="24"/>
        <v>1120</v>
      </c>
      <c r="Z442" s="105"/>
      <c r="AA442" s="105" t="s">
        <v>944</v>
      </c>
      <c r="AB442" s="105"/>
    </row>
    <row r="443" spans="1:28" s="71" customFormat="1" ht="89.25">
      <c r="A443" s="3" t="s">
        <v>2278</v>
      </c>
      <c r="B443" s="3" t="s">
        <v>143</v>
      </c>
      <c r="C443" s="3" t="s">
        <v>144</v>
      </c>
      <c r="D443" s="3" t="s">
        <v>2111</v>
      </c>
      <c r="E443" s="3" t="s">
        <v>72</v>
      </c>
      <c r="F443" s="3"/>
      <c r="G443" s="3" t="s">
        <v>2114</v>
      </c>
      <c r="H443" s="3"/>
      <c r="I443" s="3" t="s">
        <v>1043</v>
      </c>
      <c r="J443" s="3"/>
      <c r="K443" s="105" t="s">
        <v>154</v>
      </c>
      <c r="L443" s="105">
        <v>0</v>
      </c>
      <c r="M443" s="103" t="s">
        <v>920</v>
      </c>
      <c r="N443" s="105" t="s">
        <v>146</v>
      </c>
      <c r="O443" s="105" t="s">
        <v>429</v>
      </c>
      <c r="P443" s="105" t="s">
        <v>146</v>
      </c>
      <c r="Q443" s="105" t="s">
        <v>148</v>
      </c>
      <c r="R443" s="105" t="s">
        <v>166</v>
      </c>
      <c r="S443" s="105" t="s">
        <v>159</v>
      </c>
      <c r="T443" s="105">
        <v>796</v>
      </c>
      <c r="U443" s="105" t="s">
        <v>156</v>
      </c>
      <c r="V443" s="102">
        <v>2</v>
      </c>
      <c r="W443" s="102">
        <v>42000</v>
      </c>
      <c r="X443" s="24">
        <f t="shared" si="23"/>
        <v>84000</v>
      </c>
      <c r="Y443" s="24">
        <f t="shared" si="24"/>
        <v>94080.00000000001</v>
      </c>
      <c r="Z443" s="105"/>
      <c r="AA443" s="105" t="s">
        <v>944</v>
      </c>
      <c r="AB443" s="105"/>
    </row>
    <row r="444" spans="1:28" s="71" customFormat="1" ht="89.25">
      <c r="A444" s="3" t="s">
        <v>2279</v>
      </c>
      <c r="B444" s="3" t="s">
        <v>143</v>
      </c>
      <c r="C444" s="3" t="s">
        <v>144</v>
      </c>
      <c r="D444" s="3" t="s">
        <v>2111</v>
      </c>
      <c r="E444" s="3" t="s">
        <v>72</v>
      </c>
      <c r="F444" s="3"/>
      <c r="G444" s="3" t="s">
        <v>2114</v>
      </c>
      <c r="H444" s="3"/>
      <c r="I444" s="3" t="s">
        <v>1044</v>
      </c>
      <c r="J444" s="3"/>
      <c r="K444" s="105" t="s">
        <v>154</v>
      </c>
      <c r="L444" s="105">
        <v>0</v>
      </c>
      <c r="M444" s="103" t="s">
        <v>920</v>
      </c>
      <c r="N444" s="105" t="s">
        <v>146</v>
      </c>
      <c r="O444" s="105" t="s">
        <v>429</v>
      </c>
      <c r="P444" s="105" t="s">
        <v>146</v>
      </c>
      <c r="Q444" s="105" t="s">
        <v>148</v>
      </c>
      <c r="R444" s="105" t="s">
        <v>166</v>
      </c>
      <c r="S444" s="105" t="s">
        <v>159</v>
      </c>
      <c r="T444" s="105">
        <v>796</v>
      </c>
      <c r="U444" s="105" t="s">
        <v>156</v>
      </c>
      <c r="V444" s="102">
        <v>2</v>
      </c>
      <c r="W444" s="102">
        <v>41000</v>
      </c>
      <c r="X444" s="24">
        <f t="shared" si="23"/>
        <v>82000</v>
      </c>
      <c r="Y444" s="24">
        <f t="shared" si="24"/>
        <v>91840.00000000001</v>
      </c>
      <c r="Z444" s="105"/>
      <c r="AA444" s="105" t="s">
        <v>944</v>
      </c>
      <c r="AB444" s="105"/>
    </row>
    <row r="445" spans="1:28" s="71" customFormat="1" ht="89.25">
      <c r="A445" s="3" t="s">
        <v>2280</v>
      </c>
      <c r="B445" s="3" t="s">
        <v>143</v>
      </c>
      <c r="C445" s="3" t="s">
        <v>144</v>
      </c>
      <c r="D445" s="3" t="s">
        <v>1902</v>
      </c>
      <c r="E445" s="3" t="s">
        <v>1835</v>
      </c>
      <c r="F445" s="3"/>
      <c r="G445" s="3" t="s">
        <v>1901</v>
      </c>
      <c r="H445" s="3"/>
      <c r="I445" s="3" t="s">
        <v>1045</v>
      </c>
      <c r="J445" s="3"/>
      <c r="K445" s="105" t="s">
        <v>154</v>
      </c>
      <c r="L445" s="105">
        <v>0</v>
      </c>
      <c r="M445" s="103" t="s">
        <v>920</v>
      </c>
      <c r="N445" s="105" t="s">
        <v>146</v>
      </c>
      <c r="O445" s="105" t="s">
        <v>429</v>
      </c>
      <c r="P445" s="105" t="s">
        <v>146</v>
      </c>
      <c r="Q445" s="105" t="s">
        <v>148</v>
      </c>
      <c r="R445" s="105" t="s">
        <v>166</v>
      </c>
      <c r="S445" s="105" t="s">
        <v>159</v>
      </c>
      <c r="T445" s="105">
        <v>796</v>
      </c>
      <c r="U445" s="105" t="s">
        <v>156</v>
      </c>
      <c r="V445" s="102">
        <v>4</v>
      </c>
      <c r="W445" s="102">
        <v>34000</v>
      </c>
      <c r="X445" s="24">
        <f t="shared" si="23"/>
        <v>136000</v>
      </c>
      <c r="Y445" s="24">
        <f t="shared" si="24"/>
        <v>152320</v>
      </c>
      <c r="Z445" s="105"/>
      <c r="AA445" s="105" t="s">
        <v>944</v>
      </c>
      <c r="AB445" s="105"/>
    </row>
    <row r="446" spans="1:28" s="71" customFormat="1" ht="102">
      <c r="A446" s="3" t="s">
        <v>2281</v>
      </c>
      <c r="B446" s="3" t="s">
        <v>143</v>
      </c>
      <c r="C446" s="3" t="s">
        <v>144</v>
      </c>
      <c r="D446" s="3" t="s">
        <v>2115</v>
      </c>
      <c r="E446" s="3" t="s">
        <v>2124</v>
      </c>
      <c r="F446" s="3"/>
      <c r="G446" s="3" t="s">
        <v>2113</v>
      </c>
      <c r="H446" s="3"/>
      <c r="I446" s="3" t="s">
        <v>1046</v>
      </c>
      <c r="J446" s="3"/>
      <c r="K446" s="105" t="s">
        <v>154</v>
      </c>
      <c r="L446" s="105">
        <v>0</v>
      </c>
      <c r="M446" s="103" t="s">
        <v>920</v>
      </c>
      <c r="N446" s="105" t="s">
        <v>146</v>
      </c>
      <c r="O446" s="105" t="s">
        <v>429</v>
      </c>
      <c r="P446" s="105" t="s">
        <v>146</v>
      </c>
      <c r="Q446" s="105" t="s">
        <v>148</v>
      </c>
      <c r="R446" s="105" t="s">
        <v>166</v>
      </c>
      <c r="S446" s="105" t="s">
        <v>159</v>
      </c>
      <c r="T446" s="105">
        <v>796</v>
      </c>
      <c r="U446" s="105" t="s">
        <v>156</v>
      </c>
      <c r="V446" s="102">
        <v>2</v>
      </c>
      <c r="W446" s="102">
        <v>2100</v>
      </c>
      <c r="X446" s="24">
        <v>0</v>
      </c>
      <c r="Y446" s="24">
        <f>X446*1.12</f>
        <v>0</v>
      </c>
      <c r="Z446" s="105"/>
      <c r="AA446" s="105" t="s">
        <v>944</v>
      </c>
      <c r="AB446" s="4" t="s">
        <v>2404</v>
      </c>
    </row>
    <row r="447" spans="1:28" s="71" customFormat="1" ht="89.25">
      <c r="A447" s="3" t="s">
        <v>2282</v>
      </c>
      <c r="B447" s="3" t="s">
        <v>143</v>
      </c>
      <c r="C447" s="3" t="s">
        <v>144</v>
      </c>
      <c r="D447" s="3" t="s">
        <v>2116</v>
      </c>
      <c r="E447" s="3" t="s">
        <v>2126</v>
      </c>
      <c r="F447" s="3"/>
      <c r="G447" s="3" t="s">
        <v>2125</v>
      </c>
      <c r="H447" s="3"/>
      <c r="I447" s="3" t="s">
        <v>1047</v>
      </c>
      <c r="J447" s="3"/>
      <c r="K447" s="105" t="s">
        <v>154</v>
      </c>
      <c r="L447" s="105">
        <v>0</v>
      </c>
      <c r="M447" s="103" t="s">
        <v>920</v>
      </c>
      <c r="N447" s="105" t="s">
        <v>146</v>
      </c>
      <c r="O447" s="105" t="s">
        <v>429</v>
      </c>
      <c r="P447" s="105" t="s">
        <v>146</v>
      </c>
      <c r="Q447" s="105" t="s">
        <v>148</v>
      </c>
      <c r="R447" s="105" t="s">
        <v>166</v>
      </c>
      <c r="S447" s="105" t="s">
        <v>159</v>
      </c>
      <c r="T447" s="105">
        <v>796</v>
      </c>
      <c r="U447" s="105" t="s">
        <v>156</v>
      </c>
      <c r="V447" s="102">
        <v>2</v>
      </c>
      <c r="W447" s="102">
        <v>1000</v>
      </c>
      <c r="X447" s="24">
        <f t="shared" si="23"/>
        <v>2000</v>
      </c>
      <c r="Y447" s="24">
        <f t="shared" si="24"/>
        <v>2240</v>
      </c>
      <c r="Z447" s="105"/>
      <c r="AA447" s="105" t="s">
        <v>944</v>
      </c>
      <c r="AB447" s="105"/>
    </row>
    <row r="448" spans="1:28" s="71" customFormat="1" ht="102">
      <c r="A448" s="3" t="s">
        <v>2283</v>
      </c>
      <c r="B448" s="3" t="s">
        <v>143</v>
      </c>
      <c r="C448" s="3" t="s">
        <v>144</v>
      </c>
      <c r="D448" s="3" t="s">
        <v>2117</v>
      </c>
      <c r="E448" s="3" t="s">
        <v>414</v>
      </c>
      <c r="F448" s="3"/>
      <c r="G448" s="3" t="s">
        <v>2127</v>
      </c>
      <c r="H448" s="3"/>
      <c r="I448" s="3" t="s">
        <v>1048</v>
      </c>
      <c r="J448" s="3"/>
      <c r="K448" s="105" t="s">
        <v>154</v>
      </c>
      <c r="L448" s="105">
        <v>0</v>
      </c>
      <c r="M448" s="103" t="s">
        <v>920</v>
      </c>
      <c r="N448" s="105" t="s">
        <v>146</v>
      </c>
      <c r="O448" s="105" t="s">
        <v>429</v>
      </c>
      <c r="P448" s="105" t="s">
        <v>146</v>
      </c>
      <c r="Q448" s="105" t="s">
        <v>148</v>
      </c>
      <c r="R448" s="105" t="s">
        <v>166</v>
      </c>
      <c r="S448" s="105" t="s">
        <v>159</v>
      </c>
      <c r="T448" s="105">
        <v>796</v>
      </c>
      <c r="U448" s="105" t="s">
        <v>156</v>
      </c>
      <c r="V448" s="102">
        <v>2</v>
      </c>
      <c r="W448" s="102">
        <v>16000</v>
      </c>
      <c r="X448" s="24">
        <f t="shared" si="23"/>
        <v>32000</v>
      </c>
      <c r="Y448" s="24">
        <f t="shared" si="24"/>
        <v>35840</v>
      </c>
      <c r="Z448" s="105"/>
      <c r="AA448" s="105" t="s">
        <v>944</v>
      </c>
      <c r="AB448" s="105"/>
    </row>
    <row r="449" spans="1:28" s="71" customFormat="1" ht="140.25">
      <c r="A449" s="3" t="s">
        <v>2284</v>
      </c>
      <c r="B449" s="3" t="s">
        <v>143</v>
      </c>
      <c r="C449" s="3" t="s">
        <v>144</v>
      </c>
      <c r="D449" s="3" t="s">
        <v>2117</v>
      </c>
      <c r="E449" s="3" t="s">
        <v>414</v>
      </c>
      <c r="F449" s="3"/>
      <c r="G449" s="3" t="s">
        <v>2127</v>
      </c>
      <c r="H449" s="3"/>
      <c r="I449" s="3" t="s">
        <v>1049</v>
      </c>
      <c r="J449" s="3"/>
      <c r="K449" s="105" t="s">
        <v>154</v>
      </c>
      <c r="L449" s="105">
        <v>0</v>
      </c>
      <c r="M449" s="103" t="s">
        <v>920</v>
      </c>
      <c r="N449" s="105" t="s">
        <v>146</v>
      </c>
      <c r="O449" s="105" t="s">
        <v>429</v>
      </c>
      <c r="P449" s="105" t="s">
        <v>146</v>
      </c>
      <c r="Q449" s="105" t="s">
        <v>148</v>
      </c>
      <c r="R449" s="105" t="s">
        <v>166</v>
      </c>
      <c r="S449" s="105" t="s">
        <v>159</v>
      </c>
      <c r="T449" s="105">
        <v>796</v>
      </c>
      <c r="U449" s="105" t="s">
        <v>156</v>
      </c>
      <c r="V449" s="102">
        <v>2</v>
      </c>
      <c r="W449" s="102">
        <v>13000</v>
      </c>
      <c r="X449" s="24">
        <f t="shared" si="23"/>
        <v>26000</v>
      </c>
      <c r="Y449" s="24">
        <f t="shared" si="24"/>
        <v>29120.000000000004</v>
      </c>
      <c r="Z449" s="105"/>
      <c r="AA449" s="105" t="s">
        <v>944</v>
      </c>
      <c r="AB449" s="105"/>
    </row>
    <row r="450" spans="1:28" s="71" customFormat="1" ht="89.25">
      <c r="A450" s="3" t="s">
        <v>2285</v>
      </c>
      <c r="B450" s="3" t="s">
        <v>143</v>
      </c>
      <c r="C450" s="3" t="s">
        <v>144</v>
      </c>
      <c r="D450" s="3" t="s">
        <v>2118</v>
      </c>
      <c r="E450" s="3" t="s">
        <v>2128</v>
      </c>
      <c r="F450" s="3"/>
      <c r="G450" s="3" t="s">
        <v>2129</v>
      </c>
      <c r="H450" s="3"/>
      <c r="I450" s="3"/>
      <c r="J450" s="3"/>
      <c r="K450" s="105" t="s">
        <v>154</v>
      </c>
      <c r="L450" s="105">
        <v>0</v>
      </c>
      <c r="M450" s="103" t="s">
        <v>920</v>
      </c>
      <c r="N450" s="105" t="s">
        <v>146</v>
      </c>
      <c r="O450" s="105" t="s">
        <v>429</v>
      </c>
      <c r="P450" s="105" t="s">
        <v>146</v>
      </c>
      <c r="Q450" s="105" t="s">
        <v>148</v>
      </c>
      <c r="R450" s="105" t="s">
        <v>166</v>
      </c>
      <c r="S450" s="105" t="s">
        <v>159</v>
      </c>
      <c r="T450" s="105">
        <v>796</v>
      </c>
      <c r="U450" s="105" t="s">
        <v>156</v>
      </c>
      <c r="V450" s="102">
        <v>1</v>
      </c>
      <c r="W450" s="102">
        <v>3000</v>
      </c>
      <c r="X450" s="24">
        <f t="shared" si="23"/>
        <v>3000</v>
      </c>
      <c r="Y450" s="24">
        <f t="shared" si="24"/>
        <v>3360.0000000000005</v>
      </c>
      <c r="Z450" s="105"/>
      <c r="AA450" s="105" t="s">
        <v>944</v>
      </c>
      <c r="AB450" s="105"/>
    </row>
    <row r="451" spans="1:28" s="71" customFormat="1" ht="89.25">
      <c r="A451" s="3" t="s">
        <v>2286</v>
      </c>
      <c r="B451" s="3" t="s">
        <v>143</v>
      </c>
      <c r="C451" s="3" t="s">
        <v>144</v>
      </c>
      <c r="D451" s="3" t="s">
        <v>2119</v>
      </c>
      <c r="E451" s="3" t="s">
        <v>2128</v>
      </c>
      <c r="F451" s="3"/>
      <c r="G451" s="3" t="s">
        <v>2130</v>
      </c>
      <c r="H451" s="3"/>
      <c r="I451" s="3" t="s">
        <v>2135</v>
      </c>
      <c r="J451" s="3"/>
      <c r="K451" s="105" t="s">
        <v>154</v>
      </c>
      <c r="L451" s="105">
        <v>0</v>
      </c>
      <c r="M451" s="103" t="s">
        <v>920</v>
      </c>
      <c r="N451" s="105" t="s">
        <v>146</v>
      </c>
      <c r="O451" s="105" t="s">
        <v>429</v>
      </c>
      <c r="P451" s="105" t="s">
        <v>146</v>
      </c>
      <c r="Q451" s="105" t="s">
        <v>148</v>
      </c>
      <c r="R451" s="105" t="s">
        <v>166</v>
      </c>
      <c r="S451" s="105" t="s">
        <v>159</v>
      </c>
      <c r="T451" s="105">
        <v>796</v>
      </c>
      <c r="U451" s="105" t="s">
        <v>156</v>
      </c>
      <c r="V451" s="102">
        <v>2</v>
      </c>
      <c r="W451" s="102">
        <v>5800</v>
      </c>
      <c r="X451" s="24">
        <f t="shared" si="23"/>
        <v>11600</v>
      </c>
      <c r="Y451" s="24">
        <f t="shared" si="24"/>
        <v>12992.000000000002</v>
      </c>
      <c r="Z451" s="105"/>
      <c r="AA451" s="105" t="s">
        <v>944</v>
      </c>
      <c r="AB451" s="105"/>
    </row>
    <row r="452" spans="1:28" s="71" customFormat="1" ht="89.25">
      <c r="A452" s="3" t="s">
        <v>2287</v>
      </c>
      <c r="B452" s="3" t="s">
        <v>143</v>
      </c>
      <c r="C452" s="3" t="s">
        <v>144</v>
      </c>
      <c r="D452" s="3" t="s">
        <v>2120</v>
      </c>
      <c r="E452" s="3" t="s">
        <v>2128</v>
      </c>
      <c r="F452" s="3"/>
      <c r="G452" s="3" t="s">
        <v>2131</v>
      </c>
      <c r="H452" s="3"/>
      <c r="I452" s="3" t="s">
        <v>2133</v>
      </c>
      <c r="J452" s="3"/>
      <c r="K452" s="105" t="s">
        <v>154</v>
      </c>
      <c r="L452" s="105">
        <v>0</v>
      </c>
      <c r="M452" s="103" t="s">
        <v>920</v>
      </c>
      <c r="N452" s="105" t="s">
        <v>146</v>
      </c>
      <c r="O452" s="105" t="s">
        <v>429</v>
      </c>
      <c r="P452" s="105" t="s">
        <v>146</v>
      </c>
      <c r="Q452" s="105" t="s">
        <v>148</v>
      </c>
      <c r="R452" s="105" t="s">
        <v>166</v>
      </c>
      <c r="S452" s="105" t="s">
        <v>159</v>
      </c>
      <c r="T452" s="105">
        <v>796</v>
      </c>
      <c r="U452" s="105" t="s">
        <v>156</v>
      </c>
      <c r="V452" s="102">
        <v>2</v>
      </c>
      <c r="W452" s="102">
        <v>12900</v>
      </c>
      <c r="X452" s="24">
        <f t="shared" si="23"/>
        <v>25800</v>
      </c>
      <c r="Y452" s="24">
        <f t="shared" si="24"/>
        <v>28896.000000000004</v>
      </c>
      <c r="Z452" s="105"/>
      <c r="AA452" s="105" t="s">
        <v>944</v>
      </c>
      <c r="AB452" s="105"/>
    </row>
    <row r="453" spans="1:28" s="71" customFormat="1" ht="89.25">
      <c r="A453" s="3" t="s">
        <v>2288</v>
      </c>
      <c r="B453" s="3" t="s">
        <v>143</v>
      </c>
      <c r="C453" s="3" t="s">
        <v>144</v>
      </c>
      <c r="D453" s="3" t="s">
        <v>2121</v>
      </c>
      <c r="E453" s="3" t="s">
        <v>2128</v>
      </c>
      <c r="F453" s="3"/>
      <c r="G453" s="3" t="s">
        <v>2132</v>
      </c>
      <c r="H453" s="3"/>
      <c r="I453" s="3" t="s">
        <v>2134</v>
      </c>
      <c r="J453" s="3"/>
      <c r="K453" s="105" t="s">
        <v>154</v>
      </c>
      <c r="L453" s="105">
        <v>0</v>
      </c>
      <c r="M453" s="103" t="s">
        <v>920</v>
      </c>
      <c r="N453" s="105" t="s">
        <v>146</v>
      </c>
      <c r="O453" s="105" t="s">
        <v>429</v>
      </c>
      <c r="P453" s="105" t="s">
        <v>146</v>
      </c>
      <c r="Q453" s="105" t="s">
        <v>148</v>
      </c>
      <c r="R453" s="105" t="s">
        <v>166</v>
      </c>
      <c r="S453" s="105" t="s">
        <v>159</v>
      </c>
      <c r="T453" s="105">
        <v>796</v>
      </c>
      <c r="U453" s="105" t="s">
        <v>156</v>
      </c>
      <c r="V453" s="102">
        <v>2</v>
      </c>
      <c r="W453" s="102">
        <v>19200</v>
      </c>
      <c r="X453" s="24">
        <f t="shared" si="23"/>
        <v>38400</v>
      </c>
      <c r="Y453" s="24">
        <f t="shared" si="24"/>
        <v>43008.00000000001</v>
      </c>
      <c r="Z453" s="105"/>
      <c r="AA453" s="105" t="s">
        <v>944</v>
      </c>
      <c r="AB453" s="105"/>
    </row>
    <row r="454" spans="1:28" s="71" customFormat="1" ht="102">
      <c r="A454" s="3" t="s">
        <v>2289</v>
      </c>
      <c r="B454" s="3" t="s">
        <v>143</v>
      </c>
      <c r="C454" s="3" t="s">
        <v>144</v>
      </c>
      <c r="D454" s="3" t="s">
        <v>2122</v>
      </c>
      <c r="E454" s="3" t="s">
        <v>172</v>
      </c>
      <c r="F454" s="3"/>
      <c r="G454" s="3" t="s">
        <v>2136</v>
      </c>
      <c r="H454" s="3"/>
      <c r="I454" s="3" t="s">
        <v>1050</v>
      </c>
      <c r="J454" s="3"/>
      <c r="K454" s="105" t="s">
        <v>154</v>
      </c>
      <c r="L454" s="105">
        <v>0</v>
      </c>
      <c r="M454" s="103" t="s">
        <v>920</v>
      </c>
      <c r="N454" s="105" t="s">
        <v>146</v>
      </c>
      <c r="O454" s="105" t="s">
        <v>429</v>
      </c>
      <c r="P454" s="105" t="s">
        <v>146</v>
      </c>
      <c r="Q454" s="105" t="s">
        <v>148</v>
      </c>
      <c r="R454" s="105" t="s">
        <v>166</v>
      </c>
      <c r="S454" s="105" t="s">
        <v>159</v>
      </c>
      <c r="T454" s="105">
        <v>796</v>
      </c>
      <c r="U454" s="105" t="s">
        <v>156</v>
      </c>
      <c r="V454" s="102">
        <v>2</v>
      </c>
      <c r="W454" s="102">
        <v>920</v>
      </c>
      <c r="X454" s="24">
        <f t="shared" si="23"/>
        <v>1840</v>
      </c>
      <c r="Y454" s="24">
        <f t="shared" si="24"/>
        <v>2060.8</v>
      </c>
      <c r="Z454" s="105"/>
      <c r="AA454" s="105" t="s">
        <v>944</v>
      </c>
      <c r="AB454" s="105"/>
    </row>
    <row r="455" spans="1:28" s="71" customFormat="1" ht="89.25">
      <c r="A455" s="3" t="s">
        <v>2290</v>
      </c>
      <c r="B455" s="3" t="s">
        <v>143</v>
      </c>
      <c r="C455" s="3" t="s">
        <v>144</v>
      </c>
      <c r="D455" s="3" t="s">
        <v>2123</v>
      </c>
      <c r="E455" s="3" t="s">
        <v>2137</v>
      </c>
      <c r="F455" s="3"/>
      <c r="G455" s="3" t="s">
        <v>2138</v>
      </c>
      <c r="H455" s="3"/>
      <c r="I455" s="3" t="s">
        <v>1051</v>
      </c>
      <c r="J455" s="3"/>
      <c r="K455" s="105" t="s">
        <v>154</v>
      </c>
      <c r="L455" s="105">
        <v>0</v>
      </c>
      <c r="M455" s="103" t="s">
        <v>920</v>
      </c>
      <c r="N455" s="105" t="s">
        <v>146</v>
      </c>
      <c r="O455" s="105" t="s">
        <v>429</v>
      </c>
      <c r="P455" s="105" t="s">
        <v>146</v>
      </c>
      <c r="Q455" s="105" t="s">
        <v>148</v>
      </c>
      <c r="R455" s="105" t="s">
        <v>166</v>
      </c>
      <c r="S455" s="105" t="s">
        <v>159</v>
      </c>
      <c r="T455" s="105">
        <v>796</v>
      </c>
      <c r="U455" s="105" t="s">
        <v>156</v>
      </c>
      <c r="V455" s="102">
        <v>2</v>
      </c>
      <c r="W455" s="102">
        <v>2000</v>
      </c>
      <c r="X455" s="24">
        <f t="shared" si="23"/>
        <v>4000</v>
      </c>
      <c r="Y455" s="24">
        <f t="shared" si="24"/>
        <v>4480</v>
      </c>
      <c r="Z455" s="105"/>
      <c r="AA455" s="105" t="s">
        <v>944</v>
      </c>
      <c r="AB455" s="105"/>
    </row>
    <row r="456" spans="1:28" s="71" customFormat="1" ht="102">
      <c r="A456" s="3" t="s">
        <v>2291</v>
      </c>
      <c r="B456" s="3" t="s">
        <v>143</v>
      </c>
      <c r="C456" s="3" t="s">
        <v>144</v>
      </c>
      <c r="D456" s="3" t="s">
        <v>1903</v>
      </c>
      <c r="E456" s="3" t="s">
        <v>1904</v>
      </c>
      <c r="F456" s="3"/>
      <c r="G456" s="3" t="s">
        <v>1905</v>
      </c>
      <c r="H456" s="3"/>
      <c r="I456" s="3" t="s">
        <v>1052</v>
      </c>
      <c r="J456" s="3"/>
      <c r="K456" s="105" t="s">
        <v>154</v>
      </c>
      <c r="L456" s="105">
        <v>0</v>
      </c>
      <c r="M456" s="103" t="s">
        <v>920</v>
      </c>
      <c r="N456" s="105" t="s">
        <v>146</v>
      </c>
      <c r="O456" s="105" t="s">
        <v>429</v>
      </c>
      <c r="P456" s="105" t="s">
        <v>146</v>
      </c>
      <c r="Q456" s="105" t="s">
        <v>148</v>
      </c>
      <c r="R456" s="105" t="s">
        <v>166</v>
      </c>
      <c r="S456" s="105" t="s">
        <v>159</v>
      </c>
      <c r="T456" s="105">
        <v>796</v>
      </c>
      <c r="U456" s="105" t="s">
        <v>156</v>
      </c>
      <c r="V456" s="102">
        <v>4</v>
      </c>
      <c r="W456" s="102">
        <v>580</v>
      </c>
      <c r="X456" s="24">
        <f t="shared" si="23"/>
        <v>2320</v>
      </c>
      <c r="Y456" s="24">
        <f t="shared" si="24"/>
        <v>2598.4</v>
      </c>
      <c r="Z456" s="105"/>
      <c r="AA456" s="105" t="s">
        <v>944</v>
      </c>
      <c r="AB456" s="105"/>
    </row>
    <row r="457" spans="1:28" s="71" customFormat="1" ht="89.25">
      <c r="A457" s="3" t="s">
        <v>2292</v>
      </c>
      <c r="B457" s="3" t="s">
        <v>143</v>
      </c>
      <c r="C457" s="3" t="s">
        <v>144</v>
      </c>
      <c r="D457" s="3" t="s">
        <v>1906</v>
      </c>
      <c r="E457" s="3" t="s">
        <v>71</v>
      </c>
      <c r="F457" s="3"/>
      <c r="G457" s="3" t="s">
        <v>1907</v>
      </c>
      <c r="H457" s="3"/>
      <c r="I457" s="3" t="s">
        <v>1053</v>
      </c>
      <c r="J457" s="3"/>
      <c r="K457" s="105" t="s">
        <v>154</v>
      </c>
      <c r="L457" s="105">
        <v>0</v>
      </c>
      <c r="M457" s="103" t="s">
        <v>920</v>
      </c>
      <c r="N457" s="105" t="s">
        <v>146</v>
      </c>
      <c r="O457" s="105" t="s">
        <v>429</v>
      </c>
      <c r="P457" s="105" t="s">
        <v>146</v>
      </c>
      <c r="Q457" s="105" t="s">
        <v>148</v>
      </c>
      <c r="R457" s="105" t="s">
        <v>166</v>
      </c>
      <c r="S457" s="105" t="s">
        <v>159</v>
      </c>
      <c r="T457" s="105">
        <v>796</v>
      </c>
      <c r="U457" s="105" t="s">
        <v>156</v>
      </c>
      <c r="V457" s="102">
        <v>2</v>
      </c>
      <c r="W457" s="102">
        <v>1045</v>
      </c>
      <c r="X457" s="24">
        <f t="shared" si="23"/>
        <v>2090</v>
      </c>
      <c r="Y457" s="24">
        <f t="shared" si="24"/>
        <v>2340.8</v>
      </c>
      <c r="Z457" s="105"/>
      <c r="AA457" s="105" t="s">
        <v>944</v>
      </c>
      <c r="AB457" s="105"/>
    </row>
    <row r="458" spans="1:28" s="71" customFormat="1" ht="89.25">
      <c r="A458" s="3" t="s">
        <v>2293</v>
      </c>
      <c r="B458" s="3" t="s">
        <v>143</v>
      </c>
      <c r="C458" s="3" t="s">
        <v>144</v>
      </c>
      <c r="D458" s="3" t="s">
        <v>1906</v>
      </c>
      <c r="E458" s="3" t="s">
        <v>71</v>
      </c>
      <c r="F458" s="3"/>
      <c r="G458" s="3" t="s">
        <v>1907</v>
      </c>
      <c r="H458" s="3"/>
      <c r="I458" s="3" t="s">
        <v>1054</v>
      </c>
      <c r="J458" s="3"/>
      <c r="K458" s="105" t="s">
        <v>154</v>
      </c>
      <c r="L458" s="105">
        <v>0</v>
      </c>
      <c r="M458" s="103" t="s">
        <v>920</v>
      </c>
      <c r="N458" s="105" t="s">
        <v>146</v>
      </c>
      <c r="O458" s="105" t="s">
        <v>429</v>
      </c>
      <c r="P458" s="105" t="s">
        <v>146</v>
      </c>
      <c r="Q458" s="105" t="s">
        <v>148</v>
      </c>
      <c r="R458" s="105" t="s">
        <v>166</v>
      </c>
      <c r="S458" s="105" t="s">
        <v>159</v>
      </c>
      <c r="T458" s="105">
        <v>796</v>
      </c>
      <c r="U458" s="105" t="s">
        <v>156</v>
      </c>
      <c r="V458" s="102">
        <v>2</v>
      </c>
      <c r="W458" s="102">
        <v>2200</v>
      </c>
      <c r="X458" s="24">
        <f t="shared" si="23"/>
        <v>4400</v>
      </c>
      <c r="Y458" s="24">
        <f t="shared" si="24"/>
        <v>4928.000000000001</v>
      </c>
      <c r="Z458" s="105"/>
      <c r="AA458" s="105" t="s">
        <v>944</v>
      </c>
      <c r="AB458" s="105"/>
    </row>
    <row r="459" spans="1:28" s="71" customFormat="1" ht="89.25">
      <c r="A459" s="3" t="s">
        <v>2294</v>
      </c>
      <c r="B459" s="3" t="s">
        <v>143</v>
      </c>
      <c r="C459" s="3" t="s">
        <v>144</v>
      </c>
      <c r="D459" s="3" t="s">
        <v>1906</v>
      </c>
      <c r="E459" s="3" t="s">
        <v>71</v>
      </c>
      <c r="F459" s="3"/>
      <c r="G459" s="3" t="s">
        <v>1907</v>
      </c>
      <c r="H459" s="3"/>
      <c r="I459" s="3" t="s">
        <v>1055</v>
      </c>
      <c r="J459" s="3"/>
      <c r="K459" s="105" t="s">
        <v>154</v>
      </c>
      <c r="L459" s="105">
        <v>0</v>
      </c>
      <c r="M459" s="103" t="s">
        <v>920</v>
      </c>
      <c r="N459" s="105" t="s">
        <v>146</v>
      </c>
      <c r="O459" s="105" t="s">
        <v>429</v>
      </c>
      <c r="P459" s="105" t="s">
        <v>146</v>
      </c>
      <c r="Q459" s="105" t="s">
        <v>148</v>
      </c>
      <c r="R459" s="105" t="s">
        <v>166</v>
      </c>
      <c r="S459" s="105" t="s">
        <v>159</v>
      </c>
      <c r="T459" s="105">
        <v>796</v>
      </c>
      <c r="U459" s="105" t="s">
        <v>156</v>
      </c>
      <c r="V459" s="102">
        <v>2</v>
      </c>
      <c r="W459" s="102">
        <v>2500</v>
      </c>
      <c r="X459" s="24">
        <f t="shared" si="23"/>
        <v>5000</v>
      </c>
      <c r="Y459" s="24">
        <f t="shared" si="24"/>
        <v>5600.000000000001</v>
      </c>
      <c r="Z459" s="105"/>
      <c r="AA459" s="105" t="s">
        <v>944</v>
      </c>
      <c r="AB459" s="105"/>
    </row>
    <row r="460" spans="1:28" s="71" customFormat="1" ht="74.25" customHeight="1">
      <c r="A460" s="3" t="s">
        <v>2295</v>
      </c>
      <c r="B460" s="3" t="s">
        <v>143</v>
      </c>
      <c r="C460" s="3" t="s">
        <v>144</v>
      </c>
      <c r="D460" s="3" t="s">
        <v>1906</v>
      </c>
      <c r="E460" s="3" t="s">
        <v>71</v>
      </c>
      <c r="F460" s="3"/>
      <c r="G460" s="3" t="s">
        <v>1907</v>
      </c>
      <c r="H460" s="3"/>
      <c r="I460" s="3" t="s">
        <v>1056</v>
      </c>
      <c r="J460" s="3"/>
      <c r="K460" s="105" t="s">
        <v>154</v>
      </c>
      <c r="L460" s="105">
        <v>0</v>
      </c>
      <c r="M460" s="103" t="s">
        <v>920</v>
      </c>
      <c r="N460" s="105" t="s">
        <v>146</v>
      </c>
      <c r="O460" s="105" t="s">
        <v>429</v>
      </c>
      <c r="P460" s="105" t="s">
        <v>146</v>
      </c>
      <c r="Q460" s="105" t="s">
        <v>148</v>
      </c>
      <c r="R460" s="105" t="s">
        <v>166</v>
      </c>
      <c r="S460" s="105" t="s">
        <v>159</v>
      </c>
      <c r="T460" s="105">
        <v>796</v>
      </c>
      <c r="U460" s="105" t="s">
        <v>156</v>
      </c>
      <c r="V460" s="102">
        <v>2</v>
      </c>
      <c r="W460" s="102">
        <v>1100</v>
      </c>
      <c r="X460" s="24">
        <v>0</v>
      </c>
      <c r="Y460" s="24">
        <f t="shared" si="24"/>
        <v>0</v>
      </c>
      <c r="Z460" s="105"/>
      <c r="AA460" s="105" t="s">
        <v>944</v>
      </c>
      <c r="AB460" s="4" t="s">
        <v>2404</v>
      </c>
    </row>
    <row r="461" spans="1:28" s="71" customFormat="1" ht="72" customHeight="1">
      <c r="A461" s="3" t="s">
        <v>2296</v>
      </c>
      <c r="B461" s="3" t="s">
        <v>143</v>
      </c>
      <c r="C461" s="3" t="s">
        <v>144</v>
      </c>
      <c r="D461" s="3" t="s">
        <v>2139</v>
      </c>
      <c r="E461" s="3" t="s">
        <v>311</v>
      </c>
      <c r="F461" s="3"/>
      <c r="G461" s="3" t="s">
        <v>2141</v>
      </c>
      <c r="H461" s="3"/>
      <c r="I461" s="3" t="s">
        <v>1057</v>
      </c>
      <c r="J461" s="3"/>
      <c r="K461" s="105" t="s">
        <v>154</v>
      </c>
      <c r="L461" s="105">
        <v>0</v>
      </c>
      <c r="M461" s="103" t="s">
        <v>920</v>
      </c>
      <c r="N461" s="105" t="s">
        <v>146</v>
      </c>
      <c r="O461" s="105" t="s">
        <v>429</v>
      </c>
      <c r="P461" s="105" t="s">
        <v>146</v>
      </c>
      <c r="Q461" s="105" t="s">
        <v>148</v>
      </c>
      <c r="R461" s="105" t="s">
        <v>166</v>
      </c>
      <c r="S461" s="105" t="s">
        <v>159</v>
      </c>
      <c r="T461" s="105">
        <v>796</v>
      </c>
      <c r="U461" s="105" t="s">
        <v>156</v>
      </c>
      <c r="V461" s="102">
        <v>2</v>
      </c>
      <c r="W461" s="102">
        <v>3900</v>
      </c>
      <c r="X461" s="24">
        <f t="shared" si="23"/>
        <v>7800</v>
      </c>
      <c r="Y461" s="24">
        <f t="shared" si="24"/>
        <v>8736</v>
      </c>
      <c r="Z461" s="105"/>
      <c r="AA461" s="105" t="s">
        <v>944</v>
      </c>
      <c r="AB461" s="105"/>
    </row>
    <row r="462" spans="1:28" s="71" customFormat="1" ht="62.25" customHeight="1">
      <c r="A462" s="3" t="s">
        <v>2297</v>
      </c>
      <c r="B462" s="3" t="s">
        <v>143</v>
      </c>
      <c r="C462" s="3" t="s">
        <v>144</v>
      </c>
      <c r="D462" s="3" t="s">
        <v>2140</v>
      </c>
      <c r="E462" s="3" t="s">
        <v>311</v>
      </c>
      <c r="F462" s="3"/>
      <c r="G462" s="3" t="s">
        <v>2142</v>
      </c>
      <c r="H462" s="3"/>
      <c r="I462" s="3" t="s">
        <v>1058</v>
      </c>
      <c r="J462" s="3"/>
      <c r="K462" s="105" t="s">
        <v>154</v>
      </c>
      <c r="L462" s="105">
        <v>0</v>
      </c>
      <c r="M462" s="103" t="s">
        <v>920</v>
      </c>
      <c r="N462" s="105" t="s">
        <v>146</v>
      </c>
      <c r="O462" s="105" t="s">
        <v>429</v>
      </c>
      <c r="P462" s="105" t="s">
        <v>146</v>
      </c>
      <c r="Q462" s="105" t="s">
        <v>148</v>
      </c>
      <c r="R462" s="105" t="s">
        <v>166</v>
      </c>
      <c r="S462" s="105" t="s">
        <v>159</v>
      </c>
      <c r="T462" s="105">
        <v>796</v>
      </c>
      <c r="U462" s="105" t="s">
        <v>156</v>
      </c>
      <c r="V462" s="102">
        <v>2</v>
      </c>
      <c r="W462" s="102">
        <v>2420</v>
      </c>
      <c r="X462" s="24">
        <f t="shared" si="23"/>
        <v>4840</v>
      </c>
      <c r="Y462" s="24">
        <f t="shared" si="24"/>
        <v>5420.8</v>
      </c>
      <c r="Z462" s="105"/>
      <c r="AA462" s="105" t="s">
        <v>944</v>
      </c>
      <c r="AB462" s="105"/>
    </row>
    <row r="463" spans="1:28" s="71" customFormat="1" ht="64.5" customHeight="1">
      <c r="A463" s="3" t="s">
        <v>2298</v>
      </c>
      <c r="B463" s="3" t="s">
        <v>143</v>
      </c>
      <c r="C463" s="3" t="s">
        <v>144</v>
      </c>
      <c r="D463" s="3" t="s">
        <v>1908</v>
      </c>
      <c r="E463" s="3" t="s">
        <v>1909</v>
      </c>
      <c r="F463" s="3"/>
      <c r="G463" s="3" t="s">
        <v>1910</v>
      </c>
      <c r="H463" s="3"/>
      <c r="I463" s="3" t="s">
        <v>1059</v>
      </c>
      <c r="J463" s="3"/>
      <c r="K463" s="105" t="s">
        <v>154</v>
      </c>
      <c r="L463" s="105">
        <v>0</v>
      </c>
      <c r="M463" s="103" t="s">
        <v>920</v>
      </c>
      <c r="N463" s="105" t="s">
        <v>146</v>
      </c>
      <c r="O463" s="105" t="s">
        <v>429</v>
      </c>
      <c r="P463" s="105" t="s">
        <v>146</v>
      </c>
      <c r="Q463" s="105" t="s">
        <v>148</v>
      </c>
      <c r="R463" s="105" t="s">
        <v>166</v>
      </c>
      <c r="S463" s="105" t="s">
        <v>159</v>
      </c>
      <c r="T463" s="105">
        <v>796</v>
      </c>
      <c r="U463" s="105" t="s">
        <v>156</v>
      </c>
      <c r="V463" s="102">
        <v>2</v>
      </c>
      <c r="W463" s="102">
        <v>9800</v>
      </c>
      <c r="X463" s="24">
        <f t="shared" si="23"/>
        <v>19600</v>
      </c>
      <c r="Y463" s="24">
        <f t="shared" si="24"/>
        <v>21952.000000000004</v>
      </c>
      <c r="Z463" s="105"/>
      <c r="AA463" s="105" t="s">
        <v>944</v>
      </c>
      <c r="AB463" s="105"/>
    </row>
    <row r="464" spans="1:28" s="71" customFormat="1" ht="89.25">
      <c r="A464" s="3" t="s">
        <v>2299</v>
      </c>
      <c r="B464" s="3" t="s">
        <v>143</v>
      </c>
      <c r="C464" s="3" t="s">
        <v>144</v>
      </c>
      <c r="D464" s="3" t="s">
        <v>1908</v>
      </c>
      <c r="E464" s="3" t="s">
        <v>1909</v>
      </c>
      <c r="F464" s="3"/>
      <c r="G464" s="3" t="s">
        <v>1910</v>
      </c>
      <c r="H464" s="3"/>
      <c r="I464" s="3" t="s">
        <v>1060</v>
      </c>
      <c r="J464" s="3"/>
      <c r="K464" s="105" t="s">
        <v>154</v>
      </c>
      <c r="L464" s="105">
        <v>0</v>
      </c>
      <c r="M464" s="103" t="s">
        <v>920</v>
      </c>
      <c r="N464" s="105" t="s">
        <v>146</v>
      </c>
      <c r="O464" s="105" t="s">
        <v>429</v>
      </c>
      <c r="P464" s="105" t="s">
        <v>146</v>
      </c>
      <c r="Q464" s="105" t="s">
        <v>148</v>
      </c>
      <c r="R464" s="105" t="s">
        <v>166</v>
      </c>
      <c r="S464" s="105" t="s">
        <v>159</v>
      </c>
      <c r="T464" s="105">
        <v>796</v>
      </c>
      <c r="U464" s="105" t="s">
        <v>156</v>
      </c>
      <c r="V464" s="102">
        <v>2</v>
      </c>
      <c r="W464" s="102">
        <v>10600</v>
      </c>
      <c r="X464" s="24">
        <f t="shared" si="23"/>
        <v>21200</v>
      </c>
      <c r="Y464" s="24">
        <f t="shared" si="24"/>
        <v>23744.000000000004</v>
      </c>
      <c r="Z464" s="105"/>
      <c r="AA464" s="105" t="s">
        <v>944</v>
      </c>
      <c r="AB464" s="105"/>
    </row>
    <row r="465" spans="1:28" s="71" customFormat="1" ht="81.75" customHeight="1">
      <c r="A465" s="3" t="s">
        <v>2300</v>
      </c>
      <c r="B465" s="3" t="s">
        <v>143</v>
      </c>
      <c r="C465" s="3" t="s">
        <v>144</v>
      </c>
      <c r="D465" s="3" t="s">
        <v>1908</v>
      </c>
      <c r="E465" s="3" t="s">
        <v>1909</v>
      </c>
      <c r="F465" s="3"/>
      <c r="G465" s="3" t="s">
        <v>1910</v>
      </c>
      <c r="H465" s="3"/>
      <c r="I465" s="3" t="s">
        <v>1061</v>
      </c>
      <c r="J465" s="3"/>
      <c r="K465" s="105" t="s">
        <v>154</v>
      </c>
      <c r="L465" s="105">
        <v>0</v>
      </c>
      <c r="M465" s="103" t="s">
        <v>920</v>
      </c>
      <c r="N465" s="105" t="s">
        <v>146</v>
      </c>
      <c r="O465" s="105" t="s">
        <v>429</v>
      </c>
      <c r="P465" s="105" t="s">
        <v>146</v>
      </c>
      <c r="Q465" s="105" t="s">
        <v>148</v>
      </c>
      <c r="R465" s="105" t="s">
        <v>166</v>
      </c>
      <c r="S465" s="105" t="s">
        <v>159</v>
      </c>
      <c r="T465" s="105">
        <v>796</v>
      </c>
      <c r="U465" s="105" t="s">
        <v>156</v>
      </c>
      <c r="V465" s="102">
        <v>2</v>
      </c>
      <c r="W465" s="102">
        <v>9800</v>
      </c>
      <c r="X465" s="24">
        <f t="shared" si="23"/>
        <v>19600</v>
      </c>
      <c r="Y465" s="24">
        <f t="shared" si="24"/>
        <v>21952.000000000004</v>
      </c>
      <c r="Z465" s="105"/>
      <c r="AA465" s="105" t="s">
        <v>944</v>
      </c>
      <c r="AB465" s="105"/>
    </row>
    <row r="466" spans="1:28" s="71" customFormat="1" ht="87" customHeight="1">
      <c r="A466" s="3" t="s">
        <v>2301</v>
      </c>
      <c r="B466" s="3" t="s">
        <v>143</v>
      </c>
      <c r="C466" s="3" t="s">
        <v>144</v>
      </c>
      <c r="D466" s="3" t="s">
        <v>1908</v>
      </c>
      <c r="E466" s="3" t="s">
        <v>1909</v>
      </c>
      <c r="F466" s="3"/>
      <c r="G466" s="3" t="s">
        <v>1910</v>
      </c>
      <c r="H466" s="3"/>
      <c r="I466" s="3" t="s">
        <v>1062</v>
      </c>
      <c r="J466" s="3"/>
      <c r="K466" s="105" t="s">
        <v>154</v>
      </c>
      <c r="L466" s="105">
        <v>0</v>
      </c>
      <c r="M466" s="103" t="s">
        <v>920</v>
      </c>
      <c r="N466" s="105" t="s">
        <v>146</v>
      </c>
      <c r="O466" s="105" t="s">
        <v>429</v>
      </c>
      <c r="P466" s="105" t="s">
        <v>146</v>
      </c>
      <c r="Q466" s="105" t="s">
        <v>148</v>
      </c>
      <c r="R466" s="105" t="s">
        <v>166</v>
      </c>
      <c r="S466" s="105" t="s">
        <v>159</v>
      </c>
      <c r="T466" s="105">
        <v>796</v>
      </c>
      <c r="U466" s="105" t="s">
        <v>156</v>
      </c>
      <c r="V466" s="102">
        <v>2</v>
      </c>
      <c r="W466" s="102">
        <v>10600</v>
      </c>
      <c r="X466" s="24">
        <f t="shared" si="23"/>
        <v>21200</v>
      </c>
      <c r="Y466" s="24">
        <f t="shared" si="24"/>
        <v>23744.000000000004</v>
      </c>
      <c r="Z466" s="105"/>
      <c r="AA466" s="105" t="s">
        <v>944</v>
      </c>
      <c r="AB466" s="105"/>
    </row>
    <row r="467" spans="1:28" s="71" customFormat="1" ht="89.25">
      <c r="A467" s="3" t="s">
        <v>2302</v>
      </c>
      <c r="B467" s="3" t="s">
        <v>143</v>
      </c>
      <c r="C467" s="3" t="s">
        <v>144</v>
      </c>
      <c r="D467" s="3" t="s">
        <v>2143</v>
      </c>
      <c r="E467" s="3" t="s">
        <v>2146</v>
      </c>
      <c r="F467" s="3"/>
      <c r="G467" s="3" t="s">
        <v>2147</v>
      </c>
      <c r="H467" s="3"/>
      <c r="I467" s="3" t="s">
        <v>1063</v>
      </c>
      <c r="J467" s="3"/>
      <c r="K467" s="105" t="s">
        <v>154</v>
      </c>
      <c r="L467" s="105">
        <v>0</v>
      </c>
      <c r="M467" s="103" t="s">
        <v>920</v>
      </c>
      <c r="N467" s="105" t="s">
        <v>146</v>
      </c>
      <c r="O467" s="105" t="s">
        <v>429</v>
      </c>
      <c r="P467" s="105" t="s">
        <v>146</v>
      </c>
      <c r="Q467" s="105" t="s">
        <v>148</v>
      </c>
      <c r="R467" s="105" t="s">
        <v>166</v>
      </c>
      <c r="S467" s="105" t="s">
        <v>159</v>
      </c>
      <c r="T467" s="105">
        <v>796</v>
      </c>
      <c r="U467" s="105" t="s">
        <v>156</v>
      </c>
      <c r="V467" s="102">
        <v>1</v>
      </c>
      <c r="W467" s="102">
        <v>8800</v>
      </c>
      <c r="X467" s="24">
        <v>0</v>
      </c>
      <c r="Y467" s="24">
        <f>X467*1.12</f>
        <v>0</v>
      </c>
      <c r="Z467" s="105"/>
      <c r="AA467" s="105" t="s">
        <v>944</v>
      </c>
      <c r="AB467" s="4" t="s">
        <v>2404</v>
      </c>
    </row>
    <row r="468" spans="1:28" s="71" customFormat="1" ht="89.25">
      <c r="A468" s="3" t="s">
        <v>2303</v>
      </c>
      <c r="B468" s="3" t="s">
        <v>143</v>
      </c>
      <c r="C468" s="3" t="s">
        <v>144</v>
      </c>
      <c r="D468" s="3" t="s">
        <v>2143</v>
      </c>
      <c r="E468" s="3" t="s">
        <v>2146</v>
      </c>
      <c r="F468" s="3"/>
      <c r="G468" s="3" t="s">
        <v>2147</v>
      </c>
      <c r="H468" s="3"/>
      <c r="I468" s="3" t="s">
        <v>1064</v>
      </c>
      <c r="J468" s="3"/>
      <c r="K468" s="105" t="s">
        <v>154</v>
      </c>
      <c r="L468" s="105">
        <v>0</v>
      </c>
      <c r="M468" s="103" t="s">
        <v>920</v>
      </c>
      <c r="N468" s="105" t="s">
        <v>146</v>
      </c>
      <c r="O468" s="105" t="s">
        <v>429</v>
      </c>
      <c r="P468" s="105" t="s">
        <v>146</v>
      </c>
      <c r="Q468" s="105" t="s">
        <v>148</v>
      </c>
      <c r="R468" s="105" t="s">
        <v>166</v>
      </c>
      <c r="S468" s="105" t="s">
        <v>159</v>
      </c>
      <c r="T468" s="105">
        <v>796</v>
      </c>
      <c r="U468" s="105" t="s">
        <v>156</v>
      </c>
      <c r="V468" s="102">
        <v>1</v>
      </c>
      <c r="W468" s="102">
        <v>11900</v>
      </c>
      <c r="X468" s="24">
        <f t="shared" si="23"/>
        <v>11900</v>
      </c>
      <c r="Y468" s="24">
        <f t="shared" si="24"/>
        <v>13328.000000000002</v>
      </c>
      <c r="Z468" s="105"/>
      <c r="AA468" s="105" t="s">
        <v>944</v>
      </c>
      <c r="AB468" s="105"/>
    </row>
    <row r="469" spans="1:28" s="71" customFormat="1" ht="89.25">
      <c r="A469" s="3" t="s">
        <v>2304</v>
      </c>
      <c r="B469" s="3" t="s">
        <v>143</v>
      </c>
      <c r="C469" s="3" t="s">
        <v>144</v>
      </c>
      <c r="D469" s="3" t="s">
        <v>2144</v>
      </c>
      <c r="E469" s="3" t="s">
        <v>2148</v>
      </c>
      <c r="F469" s="3"/>
      <c r="G469" s="3" t="s">
        <v>2149</v>
      </c>
      <c r="H469" s="3"/>
      <c r="I469" s="3" t="s">
        <v>1065</v>
      </c>
      <c r="J469" s="3"/>
      <c r="K469" s="105" t="s">
        <v>154</v>
      </c>
      <c r="L469" s="105">
        <v>0</v>
      </c>
      <c r="M469" s="103" t="s">
        <v>920</v>
      </c>
      <c r="N469" s="105" t="s">
        <v>146</v>
      </c>
      <c r="O469" s="105" t="s">
        <v>429</v>
      </c>
      <c r="P469" s="105" t="s">
        <v>146</v>
      </c>
      <c r="Q469" s="105" t="s">
        <v>148</v>
      </c>
      <c r="R469" s="105" t="s">
        <v>166</v>
      </c>
      <c r="S469" s="105" t="s">
        <v>159</v>
      </c>
      <c r="T469" s="105">
        <v>796</v>
      </c>
      <c r="U469" s="105" t="s">
        <v>156</v>
      </c>
      <c r="V469" s="102">
        <v>1</v>
      </c>
      <c r="W469" s="102">
        <v>30500</v>
      </c>
      <c r="X469" s="24">
        <f t="shared" si="23"/>
        <v>30500</v>
      </c>
      <c r="Y469" s="24">
        <f t="shared" si="24"/>
        <v>34160</v>
      </c>
      <c r="Z469" s="105"/>
      <c r="AA469" s="105" t="s">
        <v>944</v>
      </c>
      <c r="AB469" s="105"/>
    </row>
    <row r="470" spans="1:28" s="71" customFormat="1" ht="114.75">
      <c r="A470" s="3" t="s">
        <v>2305</v>
      </c>
      <c r="B470" s="3" t="s">
        <v>143</v>
      </c>
      <c r="C470" s="3" t="s">
        <v>144</v>
      </c>
      <c r="D470" s="3" t="s">
        <v>2144</v>
      </c>
      <c r="E470" s="3" t="s">
        <v>2148</v>
      </c>
      <c r="F470" s="3"/>
      <c r="G470" s="3" t="s">
        <v>2149</v>
      </c>
      <c r="H470" s="3"/>
      <c r="I470" s="3" t="s">
        <v>1066</v>
      </c>
      <c r="J470" s="3"/>
      <c r="K470" s="105" t="s">
        <v>154</v>
      </c>
      <c r="L470" s="105">
        <v>0</v>
      </c>
      <c r="M470" s="103" t="s">
        <v>920</v>
      </c>
      <c r="N470" s="105" t="s">
        <v>146</v>
      </c>
      <c r="O470" s="105" t="s">
        <v>429</v>
      </c>
      <c r="P470" s="105" t="s">
        <v>146</v>
      </c>
      <c r="Q470" s="105" t="s">
        <v>148</v>
      </c>
      <c r="R470" s="105" t="s">
        <v>166</v>
      </c>
      <c r="S470" s="105" t="s">
        <v>159</v>
      </c>
      <c r="T470" s="105">
        <v>796</v>
      </c>
      <c r="U470" s="105" t="s">
        <v>156</v>
      </c>
      <c r="V470" s="102">
        <v>1</v>
      </c>
      <c r="W470" s="102">
        <v>82700</v>
      </c>
      <c r="X470" s="24">
        <f t="shared" si="23"/>
        <v>82700</v>
      </c>
      <c r="Y470" s="24">
        <f t="shared" si="24"/>
        <v>92624.00000000001</v>
      </c>
      <c r="Z470" s="105"/>
      <c r="AA470" s="105" t="s">
        <v>944</v>
      </c>
      <c r="AB470" s="105"/>
    </row>
    <row r="471" spans="1:28" s="71" customFormat="1" ht="89.25">
      <c r="A471" s="3" t="s">
        <v>2306</v>
      </c>
      <c r="B471" s="3" t="s">
        <v>143</v>
      </c>
      <c r="C471" s="3" t="s">
        <v>144</v>
      </c>
      <c r="D471" s="3" t="s">
        <v>2145</v>
      </c>
      <c r="E471" s="3" t="s">
        <v>2150</v>
      </c>
      <c r="F471" s="3"/>
      <c r="G471" s="3" t="s">
        <v>2151</v>
      </c>
      <c r="H471" s="3"/>
      <c r="I471" s="3" t="s">
        <v>1067</v>
      </c>
      <c r="J471" s="3"/>
      <c r="K471" s="105" t="s">
        <v>154</v>
      </c>
      <c r="L471" s="105">
        <v>0</v>
      </c>
      <c r="M471" s="103" t="s">
        <v>920</v>
      </c>
      <c r="N471" s="105" t="s">
        <v>146</v>
      </c>
      <c r="O471" s="105" t="s">
        <v>429</v>
      </c>
      <c r="P471" s="105" t="s">
        <v>146</v>
      </c>
      <c r="Q471" s="105" t="s">
        <v>148</v>
      </c>
      <c r="R471" s="105" t="s">
        <v>166</v>
      </c>
      <c r="S471" s="105" t="s">
        <v>159</v>
      </c>
      <c r="T471" s="105">
        <v>839</v>
      </c>
      <c r="U471" s="105" t="s">
        <v>7</v>
      </c>
      <c r="V471" s="102">
        <v>1</v>
      </c>
      <c r="W471" s="102">
        <v>84500</v>
      </c>
      <c r="X471" s="24">
        <f t="shared" si="23"/>
        <v>84500</v>
      </c>
      <c r="Y471" s="24">
        <f t="shared" si="24"/>
        <v>94640.00000000001</v>
      </c>
      <c r="Z471" s="105"/>
      <c r="AA471" s="105" t="s">
        <v>944</v>
      </c>
      <c r="AB471" s="105"/>
    </row>
    <row r="472" spans="1:28" s="71" customFormat="1" ht="89.25">
      <c r="A472" s="3" t="s">
        <v>2307</v>
      </c>
      <c r="B472" s="3" t="s">
        <v>143</v>
      </c>
      <c r="C472" s="3" t="s">
        <v>144</v>
      </c>
      <c r="D472" s="3" t="s">
        <v>1911</v>
      </c>
      <c r="E472" s="3" t="s">
        <v>1912</v>
      </c>
      <c r="F472" s="3"/>
      <c r="G472" s="3" t="s">
        <v>1913</v>
      </c>
      <c r="H472" s="3"/>
      <c r="I472" s="3" t="s">
        <v>1067</v>
      </c>
      <c r="J472" s="3"/>
      <c r="K472" s="105" t="s">
        <v>154</v>
      </c>
      <c r="L472" s="105">
        <v>0</v>
      </c>
      <c r="M472" s="103" t="s">
        <v>920</v>
      </c>
      <c r="N472" s="105" t="s">
        <v>146</v>
      </c>
      <c r="O472" s="105" t="s">
        <v>429</v>
      </c>
      <c r="P472" s="105" t="s">
        <v>146</v>
      </c>
      <c r="Q472" s="105" t="s">
        <v>148</v>
      </c>
      <c r="R472" s="105" t="s">
        <v>166</v>
      </c>
      <c r="S472" s="105" t="s">
        <v>159</v>
      </c>
      <c r="T472" s="105">
        <v>796</v>
      </c>
      <c r="U472" s="105" t="s">
        <v>156</v>
      </c>
      <c r="V472" s="102">
        <v>2</v>
      </c>
      <c r="W472" s="102">
        <v>24000</v>
      </c>
      <c r="X472" s="24">
        <f t="shared" si="23"/>
        <v>48000</v>
      </c>
      <c r="Y472" s="24">
        <f t="shared" si="24"/>
        <v>53760.00000000001</v>
      </c>
      <c r="Z472" s="105"/>
      <c r="AA472" s="105" t="s">
        <v>944</v>
      </c>
      <c r="AB472" s="105"/>
    </row>
    <row r="473" spans="1:28" s="71" customFormat="1" ht="89.25">
      <c r="A473" s="3" t="s">
        <v>2308</v>
      </c>
      <c r="B473" s="3" t="s">
        <v>143</v>
      </c>
      <c r="C473" s="3" t="s">
        <v>144</v>
      </c>
      <c r="D473" s="3" t="s">
        <v>2152</v>
      </c>
      <c r="E473" s="3" t="s">
        <v>2153</v>
      </c>
      <c r="F473" s="3"/>
      <c r="G473" s="3" t="s">
        <v>2154</v>
      </c>
      <c r="H473" s="3"/>
      <c r="I473" s="3" t="s">
        <v>1068</v>
      </c>
      <c r="J473" s="3"/>
      <c r="K473" s="105" t="s">
        <v>154</v>
      </c>
      <c r="L473" s="105">
        <v>0</v>
      </c>
      <c r="M473" s="103" t="s">
        <v>920</v>
      </c>
      <c r="N473" s="105" t="s">
        <v>146</v>
      </c>
      <c r="O473" s="105" t="s">
        <v>429</v>
      </c>
      <c r="P473" s="105" t="s">
        <v>146</v>
      </c>
      <c r="Q473" s="105" t="s">
        <v>148</v>
      </c>
      <c r="R473" s="105" t="s">
        <v>166</v>
      </c>
      <c r="S473" s="105" t="s">
        <v>159</v>
      </c>
      <c r="T473" s="105">
        <v>796</v>
      </c>
      <c r="U473" s="105" t="s">
        <v>156</v>
      </c>
      <c r="V473" s="102">
        <v>5</v>
      </c>
      <c r="W473" s="102">
        <v>3500</v>
      </c>
      <c r="X473" s="24">
        <f t="shared" si="23"/>
        <v>17500</v>
      </c>
      <c r="Y473" s="24">
        <f t="shared" si="24"/>
        <v>19600.000000000004</v>
      </c>
      <c r="Z473" s="105"/>
      <c r="AA473" s="105" t="s">
        <v>944</v>
      </c>
      <c r="AB473" s="105"/>
    </row>
    <row r="474" spans="1:28" s="71" customFormat="1" ht="89.25">
      <c r="A474" s="3" t="s">
        <v>2309</v>
      </c>
      <c r="B474" s="3" t="s">
        <v>143</v>
      </c>
      <c r="C474" s="3" t="s">
        <v>144</v>
      </c>
      <c r="D474" s="3" t="s">
        <v>2152</v>
      </c>
      <c r="E474" s="3" t="s">
        <v>2153</v>
      </c>
      <c r="F474" s="3"/>
      <c r="G474" s="3" t="s">
        <v>2154</v>
      </c>
      <c r="H474" s="3"/>
      <c r="I474" s="3" t="s">
        <v>1069</v>
      </c>
      <c r="J474" s="3"/>
      <c r="K474" s="105" t="s">
        <v>154</v>
      </c>
      <c r="L474" s="105">
        <v>0</v>
      </c>
      <c r="M474" s="103" t="s">
        <v>920</v>
      </c>
      <c r="N474" s="105" t="s">
        <v>146</v>
      </c>
      <c r="O474" s="105" t="s">
        <v>429</v>
      </c>
      <c r="P474" s="105" t="s">
        <v>146</v>
      </c>
      <c r="Q474" s="105" t="s">
        <v>148</v>
      </c>
      <c r="R474" s="105" t="s">
        <v>166</v>
      </c>
      <c r="S474" s="105" t="s">
        <v>159</v>
      </c>
      <c r="T474" s="105">
        <v>796</v>
      </c>
      <c r="U474" s="105" t="s">
        <v>156</v>
      </c>
      <c r="V474" s="102">
        <v>5</v>
      </c>
      <c r="W474" s="102">
        <f>X474/V474</f>
        <v>2654.4</v>
      </c>
      <c r="X474" s="24">
        <v>13272</v>
      </c>
      <c r="Y474" s="24">
        <f t="shared" si="24"/>
        <v>14864.640000000001</v>
      </c>
      <c r="Z474" s="105"/>
      <c r="AA474" s="105" t="s">
        <v>944</v>
      </c>
      <c r="AB474" s="105"/>
    </row>
    <row r="475" spans="1:28" s="71" customFormat="1" ht="89.25">
      <c r="A475" s="3" t="s">
        <v>2310</v>
      </c>
      <c r="B475" s="3" t="s">
        <v>143</v>
      </c>
      <c r="C475" s="3" t="s">
        <v>144</v>
      </c>
      <c r="D475" s="3" t="s">
        <v>2155</v>
      </c>
      <c r="E475" s="3" t="s">
        <v>1819</v>
      </c>
      <c r="F475" s="3"/>
      <c r="G475" s="3" t="s">
        <v>2159</v>
      </c>
      <c r="H475" s="3"/>
      <c r="I475" s="3" t="s">
        <v>1070</v>
      </c>
      <c r="J475" s="3"/>
      <c r="K475" s="105" t="s">
        <v>154</v>
      </c>
      <c r="L475" s="105">
        <v>0</v>
      </c>
      <c r="M475" s="103" t="s">
        <v>920</v>
      </c>
      <c r="N475" s="105" t="s">
        <v>146</v>
      </c>
      <c r="O475" s="105" t="s">
        <v>429</v>
      </c>
      <c r="P475" s="105" t="s">
        <v>146</v>
      </c>
      <c r="Q475" s="105" t="s">
        <v>148</v>
      </c>
      <c r="R475" s="105" t="s">
        <v>166</v>
      </c>
      <c r="S475" s="105" t="s">
        <v>159</v>
      </c>
      <c r="T475" s="105">
        <v>796</v>
      </c>
      <c r="U475" s="105" t="s">
        <v>156</v>
      </c>
      <c r="V475" s="102">
        <v>2</v>
      </c>
      <c r="W475" s="102">
        <v>2700</v>
      </c>
      <c r="X475" s="24">
        <f t="shared" si="23"/>
        <v>5400</v>
      </c>
      <c r="Y475" s="24">
        <f t="shared" si="24"/>
        <v>6048.000000000001</v>
      </c>
      <c r="Z475" s="105"/>
      <c r="AA475" s="105" t="s">
        <v>944</v>
      </c>
      <c r="AB475" s="105"/>
    </row>
    <row r="476" spans="1:28" s="71" customFormat="1" ht="89.25">
      <c r="A476" s="3" t="s">
        <v>2311</v>
      </c>
      <c r="B476" s="3" t="s">
        <v>143</v>
      </c>
      <c r="C476" s="3" t="s">
        <v>144</v>
      </c>
      <c r="D476" s="3" t="s">
        <v>2156</v>
      </c>
      <c r="E476" s="3" t="s">
        <v>1194</v>
      </c>
      <c r="F476" s="3"/>
      <c r="G476" s="3" t="s">
        <v>2160</v>
      </c>
      <c r="H476" s="3"/>
      <c r="I476" s="3" t="s">
        <v>1071</v>
      </c>
      <c r="J476" s="3"/>
      <c r="K476" s="105" t="s">
        <v>154</v>
      </c>
      <c r="L476" s="105">
        <v>0</v>
      </c>
      <c r="M476" s="103" t="s">
        <v>920</v>
      </c>
      <c r="N476" s="105" t="s">
        <v>146</v>
      </c>
      <c r="O476" s="105" t="s">
        <v>429</v>
      </c>
      <c r="P476" s="105" t="s">
        <v>146</v>
      </c>
      <c r="Q476" s="105" t="s">
        <v>148</v>
      </c>
      <c r="R476" s="105" t="s">
        <v>166</v>
      </c>
      <c r="S476" s="105" t="s">
        <v>159</v>
      </c>
      <c r="T476" s="105">
        <v>796</v>
      </c>
      <c r="U476" s="105" t="s">
        <v>156</v>
      </c>
      <c r="V476" s="102">
        <v>2</v>
      </c>
      <c r="W476" s="102">
        <v>7000</v>
      </c>
      <c r="X476" s="24">
        <f t="shared" si="23"/>
        <v>14000</v>
      </c>
      <c r="Y476" s="24">
        <f t="shared" si="24"/>
        <v>15680.000000000002</v>
      </c>
      <c r="Z476" s="105"/>
      <c r="AA476" s="105" t="s">
        <v>944</v>
      </c>
      <c r="AB476" s="105"/>
    </row>
    <row r="477" spans="1:28" s="71" customFormat="1" ht="89.25">
      <c r="A477" s="3" t="s">
        <v>2312</v>
      </c>
      <c r="B477" s="3" t="s">
        <v>143</v>
      </c>
      <c r="C477" s="3" t="s">
        <v>144</v>
      </c>
      <c r="D477" s="3" t="s">
        <v>2156</v>
      </c>
      <c r="E477" s="3" t="s">
        <v>1194</v>
      </c>
      <c r="F477" s="3"/>
      <c r="G477" s="3" t="s">
        <v>2160</v>
      </c>
      <c r="H477" s="3"/>
      <c r="I477" s="3" t="s">
        <v>1072</v>
      </c>
      <c r="J477" s="3"/>
      <c r="K477" s="105" t="s">
        <v>154</v>
      </c>
      <c r="L477" s="105">
        <v>0</v>
      </c>
      <c r="M477" s="103" t="s">
        <v>920</v>
      </c>
      <c r="N477" s="105" t="s">
        <v>146</v>
      </c>
      <c r="O477" s="105" t="s">
        <v>429</v>
      </c>
      <c r="P477" s="105" t="s">
        <v>146</v>
      </c>
      <c r="Q477" s="105" t="s">
        <v>148</v>
      </c>
      <c r="R477" s="105" t="s">
        <v>166</v>
      </c>
      <c r="S477" s="105" t="s">
        <v>159</v>
      </c>
      <c r="T477" s="105">
        <v>796</v>
      </c>
      <c r="U477" s="105" t="s">
        <v>156</v>
      </c>
      <c r="V477" s="102">
        <v>3</v>
      </c>
      <c r="W477" s="102">
        <v>1600</v>
      </c>
      <c r="X477" s="24">
        <f t="shared" si="23"/>
        <v>4800</v>
      </c>
      <c r="Y477" s="24">
        <f t="shared" si="24"/>
        <v>5376.000000000001</v>
      </c>
      <c r="Z477" s="105"/>
      <c r="AA477" s="105" t="s">
        <v>944</v>
      </c>
      <c r="AB477" s="105"/>
    </row>
    <row r="478" spans="1:28" s="71" customFormat="1" ht="89.25">
      <c r="A478" s="3" t="s">
        <v>2313</v>
      </c>
      <c r="B478" s="3" t="s">
        <v>143</v>
      </c>
      <c r="C478" s="3" t="s">
        <v>144</v>
      </c>
      <c r="D478" s="3" t="s">
        <v>2157</v>
      </c>
      <c r="E478" s="3" t="s">
        <v>1798</v>
      </c>
      <c r="F478" s="3"/>
      <c r="G478" s="3" t="s">
        <v>2161</v>
      </c>
      <c r="H478" s="3"/>
      <c r="I478" s="3" t="s">
        <v>1073</v>
      </c>
      <c r="J478" s="3"/>
      <c r="K478" s="105" t="s">
        <v>154</v>
      </c>
      <c r="L478" s="105">
        <v>0</v>
      </c>
      <c r="M478" s="103" t="s">
        <v>920</v>
      </c>
      <c r="N478" s="105" t="s">
        <v>146</v>
      </c>
      <c r="O478" s="105" t="s">
        <v>429</v>
      </c>
      <c r="P478" s="105" t="s">
        <v>146</v>
      </c>
      <c r="Q478" s="105" t="s">
        <v>148</v>
      </c>
      <c r="R478" s="105" t="s">
        <v>166</v>
      </c>
      <c r="S478" s="105" t="s">
        <v>159</v>
      </c>
      <c r="T478" s="105">
        <v>796</v>
      </c>
      <c r="U478" s="105" t="s">
        <v>156</v>
      </c>
      <c r="V478" s="102">
        <v>1</v>
      </c>
      <c r="W478" s="102">
        <v>20300</v>
      </c>
      <c r="X478" s="24">
        <v>0</v>
      </c>
      <c r="Y478" s="24">
        <f t="shared" si="24"/>
        <v>0</v>
      </c>
      <c r="Z478" s="105"/>
      <c r="AA478" s="105" t="s">
        <v>944</v>
      </c>
      <c r="AB478" s="4" t="s">
        <v>2404</v>
      </c>
    </row>
    <row r="479" spans="1:28" s="71" customFormat="1" ht="89.25">
      <c r="A479" s="3" t="s">
        <v>2314</v>
      </c>
      <c r="B479" s="3" t="s">
        <v>143</v>
      </c>
      <c r="C479" s="3" t="s">
        <v>144</v>
      </c>
      <c r="D479" s="3" t="s">
        <v>2158</v>
      </c>
      <c r="E479" s="3" t="s">
        <v>2162</v>
      </c>
      <c r="F479" s="3"/>
      <c r="G479" s="3" t="s">
        <v>2163</v>
      </c>
      <c r="H479" s="3"/>
      <c r="I479" s="3" t="s">
        <v>1074</v>
      </c>
      <c r="J479" s="3"/>
      <c r="K479" s="105" t="s">
        <v>154</v>
      </c>
      <c r="L479" s="105">
        <v>0</v>
      </c>
      <c r="M479" s="103" t="s">
        <v>920</v>
      </c>
      <c r="N479" s="105" t="s">
        <v>146</v>
      </c>
      <c r="O479" s="105" t="s">
        <v>429</v>
      </c>
      <c r="P479" s="105" t="s">
        <v>146</v>
      </c>
      <c r="Q479" s="105" t="s">
        <v>148</v>
      </c>
      <c r="R479" s="105" t="s">
        <v>166</v>
      </c>
      <c r="S479" s="105" t="s">
        <v>159</v>
      </c>
      <c r="T479" s="105">
        <v>839</v>
      </c>
      <c r="U479" s="105" t="s">
        <v>160</v>
      </c>
      <c r="V479" s="102">
        <v>3</v>
      </c>
      <c r="W479" s="102">
        <v>3000</v>
      </c>
      <c r="X479" s="24">
        <f t="shared" si="23"/>
        <v>9000</v>
      </c>
      <c r="Y479" s="24">
        <f t="shared" si="24"/>
        <v>10080.000000000002</v>
      </c>
      <c r="Z479" s="105"/>
      <c r="AA479" s="105" t="s">
        <v>944</v>
      </c>
      <c r="AB479" s="105"/>
    </row>
    <row r="480" spans="1:28" s="71" customFormat="1" ht="89.25">
      <c r="A480" s="3" t="s">
        <v>2315</v>
      </c>
      <c r="B480" s="3" t="s">
        <v>143</v>
      </c>
      <c r="C480" s="3" t="s">
        <v>144</v>
      </c>
      <c r="D480" s="3" t="s">
        <v>1914</v>
      </c>
      <c r="E480" s="3" t="s">
        <v>250</v>
      </c>
      <c r="F480" s="3"/>
      <c r="G480" s="3" t="s">
        <v>1915</v>
      </c>
      <c r="H480" s="3"/>
      <c r="I480" s="3" t="s">
        <v>1075</v>
      </c>
      <c r="J480" s="3"/>
      <c r="K480" s="105" t="s">
        <v>154</v>
      </c>
      <c r="L480" s="105">
        <v>0</v>
      </c>
      <c r="M480" s="103" t="s">
        <v>920</v>
      </c>
      <c r="N480" s="105" t="s">
        <v>146</v>
      </c>
      <c r="O480" s="105" t="s">
        <v>429</v>
      </c>
      <c r="P480" s="105" t="s">
        <v>146</v>
      </c>
      <c r="Q480" s="105" t="s">
        <v>148</v>
      </c>
      <c r="R480" s="105" t="s">
        <v>166</v>
      </c>
      <c r="S480" s="105" t="s">
        <v>159</v>
      </c>
      <c r="T480" s="105">
        <v>796</v>
      </c>
      <c r="U480" s="105" t="s">
        <v>156</v>
      </c>
      <c r="V480" s="102">
        <v>3</v>
      </c>
      <c r="W480" s="102">
        <v>1800</v>
      </c>
      <c r="X480" s="24">
        <v>0</v>
      </c>
      <c r="Y480" s="24">
        <f t="shared" si="24"/>
        <v>0</v>
      </c>
      <c r="Z480" s="105"/>
      <c r="AA480" s="105" t="s">
        <v>944</v>
      </c>
      <c r="AB480" s="105" t="s">
        <v>2413</v>
      </c>
    </row>
    <row r="481" spans="1:28" s="71" customFormat="1" ht="89.25">
      <c r="A481" s="3" t="s">
        <v>2412</v>
      </c>
      <c r="B481" s="3" t="s">
        <v>143</v>
      </c>
      <c r="C481" s="3" t="s">
        <v>144</v>
      </c>
      <c r="D481" s="3" t="s">
        <v>1914</v>
      </c>
      <c r="E481" s="3" t="s">
        <v>250</v>
      </c>
      <c r="F481" s="3"/>
      <c r="G481" s="3" t="s">
        <v>1915</v>
      </c>
      <c r="H481" s="3"/>
      <c r="I481" s="3" t="s">
        <v>2417</v>
      </c>
      <c r="J481" s="3"/>
      <c r="K481" s="105" t="s">
        <v>145</v>
      </c>
      <c r="L481" s="105">
        <v>0</v>
      </c>
      <c r="M481" s="103" t="s">
        <v>920</v>
      </c>
      <c r="N481" s="105" t="s">
        <v>146</v>
      </c>
      <c r="O481" s="105" t="s">
        <v>147</v>
      </c>
      <c r="P481" s="105" t="s">
        <v>146</v>
      </c>
      <c r="Q481" s="105" t="s">
        <v>148</v>
      </c>
      <c r="R481" s="105" t="s">
        <v>166</v>
      </c>
      <c r="S481" s="105" t="s">
        <v>159</v>
      </c>
      <c r="T481" s="105">
        <v>796</v>
      </c>
      <c r="U481" s="105" t="s">
        <v>156</v>
      </c>
      <c r="V481" s="102">
        <v>4</v>
      </c>
      <c r="W481" s="102">
        <v>1071</v>
      </c>
      <c r="X481" s="24">
        <f>W481*V481</f>
        <v>4284</v>
      </c>
      <c r="Y481" s="24">
        <f t="shared" si="24"/>
        <v>4798.080000000001</v>
      </c>
      <c r="Z481" s="105"/>
      <c r="AA481" s="105" t="s">
        <v>944</v>
      </c>
      <c r="AB481" s="105"/>
    </row>
    <row r="482" spans="1:28" s="71" customFormat="1" ht="89.25">
      <c r="A482" s="3" t="s">
        <v>2316</v>
      </c>
      <c r="B482" s="107" t="s">
        <v>143</v>
      </c>
      <c r="C482" s="107" t="s">
        <v>144</v>
      </c>
      <c r="D482" s="107" t="s">
        <v>2164</v>
      </c>
      <c r="E482" s="107" t="s">
        <v>95</v>
      </c>
      <c r="F482" s="108"/>
      <c r="G482" s="107" t="s">
        <v>2166</v>
      </c>
      <c r="H482" s="108"/>
      <c r="I482" s="107" t="s">
        <v>1076</v>
      </c>
      <c r="J482" s="107"/>
      <c r="K482" s="108" t="s">
        <v>154</v>
      </c>
      <c r="L482" s="108">
        <v>0</v>
      </c>
      <c r="M482" s="108" t="s">
        <v>920</v>
      </c>
      <c r="N482" s="107" t="s">
        <v>146</v>
      </c>
      <c r="O482" s="108" t="s">
        <v>429</v>
      </c>
      <c r="P482" s="107" t="s">
        <v>146</v>
      </c>
      <c r="Q482" s="107" t="s">
        <v>148</v>
      </c>
      <c r="R482" s="107" t="s">
        <v>166</v>
      </c>
      <c r="S482" s="107" t="s">
        <v>159</v>
      </c>
      <c r="T482" s="100">
        <v>796</v>
      </c>
      <c r="U482" s="72" t="s">
        <v>156</v>
      </c>
      <c r="V482" s="86">
        <v>1</v>
      </c>
      <c r="W482" s="89">
        <v>41700</v>
      </c>
      <c r="X482" s="24">
        <f t="shared" si="23"/>
        <v>41700</v>
      </c>
      <c r="Y482" s="24">
        <f t="shared" si="24"/>
        <v>46704.00000000001</v>
      </c>
      <c r="Z482" s="94"/>
      <c r="AA482" s="72" t="s">
        <v>944</v>
      </c>
      <c r="AB482" s="72"/>
    </row>
    <row r="483" spans="1:28" s="71" customFormat="1" ht="89.25">
      <c r="A483" s="3" t="s">
        <v>2317</v>
      </c>
      <c r="B483" s="107" t="s">
        <v>143</v>
      </c>
      <c r="C483" s="107" t="s">
        <v>144</v>
      </c>
      <c r="D483" s="107" t="s">
        <v>2165</v>
      </c>
      <c r="E483" s="107" t="s">
        <v>95</v>
      </c>
      <c r="F483" s="108"/>
      <c r="G483" s="107" t="s">
        <v>2113</v>
      </c>
      <c r="H483" s="108"/>
      <c r="I483" s="107" t="s">
        <v>1077</v>
      </c>
      <c r="J483" s="107"/>
      <c r="K483" s="108" t="s">
        <v>154</v>
      </c>
      <c r="L483" s="108">
        <v>0</v>
      </c>
      <c r="M483" s="108" t="s">
        <v>920</v>
      </c>
      <c r="N483" s="107" t="s">
        <v>146</v>
      </c>
      <c r="O483" s="108" t="s">
        <v>429</v>
      </c>
      <c r="P483" s="107" t="s">
        <v>146</v>
      </c>
      <c r="Q483" s="107" t="s">
        <v>148</v>
      </c>
      <c r="R483" s="107" t="s">
        <v>166</v>
      </c>
      <c r="S483" s="107" t="s">
        <v>159</v>
      </c>
      <c r="T483" s="100">
        <v>839</v>
      </c>
      <c r="U483" s="72" t="s">
        <v>7</v>
      </c>
      <c r="V483" s="86">
        <v>2</v>
      </c>
      <c r="W483" s="89">
        <v>16400</v>
      </c>
      <c r="X483" s="24">
        <f t="shared" si="23"/>
        <v>32800</v>
      </c>
      <c r="Y483" s="24">
        <f t="shared" si="24"/>
        <v>36736</v>
      </c>
      <c r="Z483" s="94"/>
      <c r="AA483" s="72" t="s">
        <v>944</v>
      </c>
      <c r="AB483" s="72"/>
    </row>
    <row r="484" spans="1:28" s="71" customFormat="1" ht="102">
      <c r="A484" s="3" t="s">
        <v>2318</v>
      </c>
      <c r="B484" s="107" t="s">
        <v>143</v>
      </c>
      <c r="C484" s="107" t="s">
        <v>144</v>
      </c>
      <c r="D484" s="107" t="s">
        <v>1877</v>
      </c>
      <c r="E484" s="107" t="s">
        <v>225</v>
      </c>
      <c r="F484" s="108"/>
      <c r="G484" s="107" t="s">
        <v>1878</v>
      </c>
      <c r="H484" s="108"/>
      <c r="I484" s="107"/>
      <c r="J484" s="107"/>
      <c r="K484" s="108" t="s">
        <v>154</v>
      </c>
      <c r="L484" s="108">
        <v>0</v>
      </c>
      <c r="M484" s="108" t="s">
        <v>920</v>
      </c>
      <c r="N484" s="107" t="s">
        <v>146</v>
      </c>
      <c r="O484" s="108" t="s">
        <v>423</v>
      </c>
      <c r="P484" s="107" t="s">
        <v>146</v>
      </c>
      <c r="Q484" s="107" t="s">
        <v>148</v>
      </c>
      <c r="R484" s="107" t="s">
        <v>166</v>
      </c>
      <c r="S484" s="107" t="s">
        <v>159</v>
      </c>
      <c r="T484" s="100">
        <v>796</v>
      </c>
      <c r="U484" s="72" t="s">
        <v>156</v>
      </c>
      <c r="V484" s="86">
        <v>6</v>
      </c>
      <c r="W484" s="89">
        <v>20000</v>
      </c>
      <c r="X484" s="24">
        <f t="shared" si="23"/>
        <v>120000</v>
      </c>
      <c r="Y484" s="24">
        <f t="shared" si="24"/>
        <v>134400</v>
      </c>
      <c r="Z484" s="94"/>
      <c r="AA484" s="72" t="s">
        <v>944</v>
      </c>
      <c r="AB484" s="72"/>
    </row>
    <row r="485" spans="1:28" s="71" customFormat="1" ht="89.25">
      <c r="A485" s="3" t="s">
        <v>2319</v>
      </c>
      <c r="B485" s="107" t="s">
        <v>143</v>
      </c>
      <c r="C485" s="107" t="s">
        <v>144</v>
      </c>
      <c r="D485" s="107" t="s">
        <v>2366</v>
      </c>
      <c r="E485" s="107" t="s">
        <v>2112</v>
      </c>
      <c r="F485" s="108"/>
      <c r="G485" s="107" t="s">
        <v>2367</v>
      </c>
      <c r="H485" s="108"/>
      <c r="I485" s="107"/>
      <c r="J485" s="107"/>
      <c r="K485" s="108" t="s">
        <v>145</v>
      </c>
      <c r="L485" s="108">
        <v>0</v>
      </c>
      <c r="M485" s="108" t="s">
        <v>920</v>
      </c>
      <c r="N485" s="107" t="s">
        <v>146</v>
      </c>
      <c r="O485" s="108" t="s">
        <v>147</v>
      </c>
      <c r="P485" s="107" t="s">
        <v>146</v>
      </c>
      <c r="Q485" s="107" t="s">
        <v>148</v>
      </c>
      <c r="R485" s="107" t="s">
        <v>166</v>
      </c>
      <c r="S485" s="107" t="s">
        <v>159</v>
      </c>
      <c r="T485" s="100">
        <v>796</v>
      </c>
      <c r="U485" s="72" t="s">
        <v>156</v>
      </c>
      <c r="V485" s="86">
        <v>1</v>
      </c>
      <c r="W485" s="89">
        <f>100/1.12</f>
        <v>89.28571428571428</v>
      </c>
      <c r="X485" s="24">
        <f t="shared" si="23"/>
        <v>89.28571428571428</v>
      </c>
      <c r="Y485" s="24">
        <f t="shared" si="24"/>
        <v>100</v>
      </c>
      <c r="Z485" s="94"/>
      <c r="AA485" s="72" t="s">
        <v>944</v>
      </c>
      <c r="AB485" s="72"/>
    </row>
    <row r="486" spans="1:28" s="71" customFormat="1" ht="89.25">
      <c r="A486" s="3" t="s">
        <v>2320</v>
      </c>
      <c r="B486" s="107" t="s">
        <v>143</v>
      </c>
      <c r="C486" s="107" t="s">
        <v>144</v>
      </c>
      <c r="D486" s="107" t="s">
        <v>2368</v>
      </c>
      <c r="E486" s="107" t="s">
        <v>2369</v>
      </c>
      <c r="F486" s="108"/>
      <c r="G486" s="107" t="s">
        <v>2370</v>
      </c>
      <c r="H486" s="108"/>
      <c r="I486" s="107" t="s">
        <v>2378</v>
      </c>
      <c r="J486" s="107"/>
      <c r="K486" s="108" t="s">
        <v>145</v>
      </c>
      <c r="L486" s="108">
        <v>0</v>
      </c>
      <c r="M486" s="108" t="s">
        <v>920</v>
      </c>
      <c r="N486" s="107" t="s">
        <v>146</v>
      </c>
      <c r="O486" s="108" t="s">
        <v>147</v>
      </c>
      <c r="P486" s="107" t="s">
        <v>146</v>
      </c>
      <c r="Q486" s="107" t="s">
        <v>148</v>
      </c>
      <c r="R486" s="107" t="s">
        <v>166</v>
      </c>
      <c r="S486" s="107" t="s">
        <v>159</v>
      </c>
      <c r="T486" s="100">
        <v>796</v>
      </c>
      <c r="U486" s="72" t="s">
        <v>156</v>
      </c>
      <c r="V486" s="86">
        <v>1</v>
      </c>
      <c r="W486" s="89">
        <f>200/1.12</f>
        <v>178.57142857142856</v>
      </c>
      <c r="X486" s="24">
        <f t="shared" si="23"/>
        <v>178.57142857142856</v>
      </c>
      <c r="Y486" s="24">
        <f t="shared" si="24"/>
        <v>200</v>
      </c>
      <c r="Z486" s="94"/>
      <c r="AA486" s="72" t="s">
        <v>944</v>
      </c>
      <c r="AB486" s="72"/>
    </row>
    <row r="487" spans="1:28" s="71" customFormat="1" ht="89.25">
      <c r="A487" s="3" t="s">
        <v>2321</v>
      </c>
      <c r="B487" s="107" t="s">
        <v>143</v>
      </c>
      <c r="C487" s="107" t="s">
        <v>144</v>
      </c>
      <c r="D487" s="107" t="s">
        <v>2371</v>
      </c>
      <c r="E487" s="107" t="s">
        <v>2007</v>
      </c>
      <c r="F487" s="108"/>
      <c r="G487" s="107" t="s">
        <v>2372</v>
      </c>
      <c r="H487" s="108"/>
      <c r="I487" s="107" t="s">
        <v>2377</v>
      </c>
      <c r="J487" s="107"/>
      <c r="K487" s="108" t="s">
        <v>145</v>
      </c>
      <c r="L487" s="108">
        <v>0</v>
      </c>
      <c r="M487" s="108" t="s">
        <v>920</v>
      </c>
      <c r="N487" s="107" t="s">
        <v>146</v>
      </c>
      <c r="O487" s="108" t="s">
        <v>147</v>
      </c>
      <c r="P487" s="107" t="s">
        <v>146</v>
      </c>
      <c r="Q487" s="107" t="s">
        <v>148</v>
      </c>
      <c r="R487" s="107" t="s">
        <v>166</v>
      </c>
      <c r="S487" s="107" t="s">
        <v>159</v>
      </c>
      <c r="T487" s="100">
        <v>796</v>
      </c>
      <c r="U487" s="72" t="s">
        <v>156</v>
      </c>
      <c r="V487" s="86">
        <v>1</v>
      </c>
      <c r="W487" s="89">
        <f>2700/1.12</f>
        <v>2410.7142857142853</v>
      </c>
      <c r="X487" s="24">
        <f t="shared" si="23"/>
        <v>2410.7142857142853</v>
      </c>
      <c r="Y487" s="24">
        <f t="shared" si="24"/>
        <v>2700</v>
      </c>
      <c r="Z487" s="94"/>
      <c r="AA487" s="72" t="s">
        <v>944</v>
      </c>
      <c r="AB487" s="72"/>
    </row>
    <row r="488" spans="1:28" s="71" customFormat="1" ht="89.25">
      <c r="A488" s="3" t="s">
        <v>2322</v>
      </c>
      <c r="B488" s="107" t="s">
        <v>143</v>
      </c>
      <c r="C488" s="107" t="s">
        <v>144</v>
      </c>
      <c r="D488" s="107" t="s">
        <v>2373</v>
      </c>
      <c r="E488" s="107" t="s">
        <v>2374</v>
      </c>
      <c r="F488" s="108"/>
      <c r="G488" s="107" t="s">
        <v>2375</v>
      </c>
      <c r="H488" s="108"/>
      <c r="I488" s="107" t="s">
        <v>2376</v>
      </c>
      <c r="J488" s="107"/>
      <c r="K488" s="108" t="s">
        <v>145</v>
      </c>
      <c r="L488" s="108">
        <v>0</v>
      </c>
      <c r="M488" s="108" t="s">
        <v>920</v>
      </c>
      <c r="N488" s="107" t="s">
        <v>146</v>
      </c>
      <c r="O488" s="108" t="s">
        <v>147</v>
      </c>
      <c r="P488" s="107" t="s">
        <v>146</v>
      </c>
      <c r="Q488" s="107" t="s">
        <v>148</v>
      </c>
      <c r="R488" s="107" t="s">
        <v>166</v>
      </c>
      <c r="S488" s="107" t="s">
        <v>159</v>
      </c>
      <c r="T488" s="100">
        <v>796</v>
      </c>
      <c r="U488" s="72" t="s">
        <v>156</v>
      </c>
      <c r="V488" s="86">
        <v>1</v>
      </c>
      <c r="W488" s="89">
        <f>18200/1.12</f>
        <v>16249.999999999998</v>
      </c>
      <c r="X488" s="24">
        <f t="shared" si="23"/>
        <v>16249.999999999998</v>
      </c>
      <c r="Y488" s="24">
        <f t="shared" si="24"/>
        <v>18200</v>
      </c>
      <c r="Z488" s="94"/>
      <c r="AA488" s="72" t="s">
        <v>944</v>
      </c>
      <c r="AB488" s="72"/>
    </row>
    <row r="489" spans="1:28" s="71" customFormat="1" ht="89.25">
      <c r="A489" s="3" t="s">
        <v>2323</v>
      </c>
      <c r="B489" s="107" t="s">
        <v>143</v>
      </c>
      <c r="C489" s="107" t="s">
        <v>144</v>
      </c>
      <c r="D489" s="107" t="s">
        <v>2379</v>
      </c>
      <c r="E489" s="107" t="s">
        <v>1453</v>
      </c>
      <c r="F489" s="108"/>
      <c r="G489" s="107" t="s">
        <v>2380</v>
      </c>
      <c r="H489" s="108"/>
      <c r="I489" s="107" t="s">
        <v>2381</v>
      </c>
      <c r="J489" s="107"/>
      <c r="K489" s="108" t="s">
        <v>145</v>
      </c>
      <c r="L489" s="108">
        <v>0</v>
      </c>
      <c r="M489" s="108" t="s">
        <v>920</v>
      </c>
      <c r="N489" s="107" t="s">
        <v>146</v>
      </c>
      <c r="O489" s="108" t="s">
        <v>147</v>
      </c>
      <c r="P489" s="107" t="s">
        <v>146</v>
      </c>
      <c r="Q489" s="107" t="s">
        <v>148</v>
      </c>
      <c r="R489" s="107" t="s">
        <v>166</v>
      </c>
      <c r="S489" s="107" t="s">
        <v>159</v>
      </c>
      <c r="T489" s="100">
        <v>796</v>
      </c>
      <c r="U489" s="72" t="s">
        <v>156</v>
      </c>
      <c r="V489" s="86">
        <v>2</v>
      </c>
      <c r="W489" s="89">
        <f>3200/1.12</f>
        <v>2857.142857142857</v>
      </c>
      <c r="X489" s="24">
        <f t="shared" si="23"/>
        <v>5714.285714285714</v>
      </c>
      <c r="Y489" s="24">
        <f t="shared" si="24"/>
        <v>6400</v>
      </c>
      <c r="Z489" s="94"/>
      <c r="AA489" s="72" t="s">
        <v>944</v>
      </c>
      <c r="AB489" s="72"/>
    </row>
    <row r="490" spans="1:28" s="71" customFormat="1" ht="89.25">
      <c r="A490" s="3" t="s">
        <v>2324</v>
      </c>
      <c r="B490" s="107" t="s">
        <v>143</v>
      </c>
      <c r="C490" s="107" t="s">
        <v>144</v>
      </c>
      <c r="D490" s="107" t="s">
        <v>2379</v>
      </c>
      <c r="E490" s="107" t="s">
        <v>1453</v>
      </c>
      <c r="F490" s="108"/>
      <c r="G490" s="107" t="s">
        <v>2380</v>
      </c>
      <c r="H490" s="108"/>
      <c r="I490" s="107" t="s">
        <v>2382</v>
      </c>
      <c r="J490" s="107"/>
      <c r="K490" s="108" t="s">
        <v>145</v>
      </c>
      <c r="L490" s="108">
        <v>0</v>
      </c>
      <c r="M490" s="108" t="s">
        <v>920</v>
      </c>
      <c r="N490" s="107" t="s">
        <v>146</v>
      </c>
      <c r="O490" s="108" t="s">
        <v>147</v>
      </c>
      <c r="P490" s="107" t="s">
        <v>146</v>
      </c>
      <c r="Q490" s="107" t="s">
        <v>148</v>
      </c>
      <c r="R490" s="107" t="s">
        <v>166</v>
      </c>
      <c r="S490" s="107" t="s">
        <v>159</v>
      </c>
      <c r="T490" s="100">
        <v>796</v>
      </c>
      <c r="U490" s="72" t="s">
        <v>156</v>
      </c>
      <c r="V490" s="86">
        <v>2</v>
      </c>
      <c r="W490" s="89">
        <f>7600/1.12</f>
        <v>6785.714285714285</v>
      </c>
      <c r="X490" s="24">
        <f>W490*V490</f>
        <v>13571.42857142857</v>
      </c>
      <c r="Y490" s="24">
        <f aca="true" t="shared" si="25" ref="Y490:Y496">X490*1.12</f>
        <v>15200</v>
      </c>
      <c r="Z490" s="94"/>
      <c r="AA490" s="72" t="s">
        <v>944</v>
      </c>
      <c r="AB490" s="72"/>
    </row>
    <row r="491" spans="1:28" s="71" customFormat="1" ht="89.25">
      <c r="A491" s="3" t="s">
        <v>2325</v>
      </c>
      <c r="B491" s="107" t="s">
        <v>143</v>
      </c>
      <c r="C491" s="107" t="s">
        <v>144</v>
      </c>
      <c r="D491" s="107" t="s">
        <v>2379</v>
      </c>
      <c r="E491" s="107" t="s">
        <v>1453</v>
      </c>
      <c r="F491" s="108"/>
      <c r="G491" s="107" t="s">
        <v>2380</v>
      </c>
      <c r="H491" s="108"/>
      <c r="I491" s="107" t="s">
        <v>2385</v>
      </c>
      <c r="J491" s="107"/>
      <c r="K491" s="108" t="s">
        <v>145</v>
      </c>
      <c r="L491" s="108">
        <v>0</v>
      </c>
      <c r="M491" s="108" t="s">
        <v>920</v>
      </c>
      <c r="N491" s="107" t="s">
        <v>146</v>
      </c>
      <c r="O491" s="108" t="s">
        <v>147</v>
      </c>
      <c r="P491" s="107" t="s">
        <v>146</v>
      </c>
      <c r="Q491" s="107" t="s">
        <v>148</v>
      </c>
      <c r="R491" s="107" t="s">
        <v>166</v>
      </c>
      <c r="S491" s="107" t="s">
        <v>159</v>
      </c>
      <c r="T491" s="100">
        <v>796</v>
      </c>
      <c r="U491" s="72" t="s">
        <v>156</v>
      </c>
      <c r="V491" s="86">
        <v>2</v>
      </c>
      <c r="W491" s="89">
        <f>1700/1.12</f>
        <v>1517.8571428571427</v>
      </c>
      <c r="X491" s="24">
        <v>0</v>
      </c>
      <c r="Y491" s="24">
        <f t="shared" si="25"/>
        <v>0</v>
      </c>
      <c r="Z491" s="94"/>
      <c r="AA491" s="72" t="s">
        <v>944</v>
      </c>
      <c r="AB491" s="107" t="s">
        <v>2425</v>
      </c>
    </row>
    <row r="492" spans="1:28" s="71" customFormat="1" ht="89.25">
      <c r="A492" s="3" t="s">
        <v>2414</v>
      </c>
      <c r="B492" s="107" t="s">
        <v>143</v>
      </c>
      <c r="C492" s="107" t="s">
        <v>144</v>
      </c>
      <c r="D492" s="107" t="s">
        <v>2379</v>
      </c>
      <c r="E492" s="107" t="s">
        <v>1453</v>
      </c>
      <c r="F492" s="108"/>
      <c r="G492" s="107" t="s">
        <v>2380</v>
      </c>
      <c r="H492" s="108"/>
      <c r="I492" s="107" t="s">
        <v>2424</v>
      </c>
      <c r="J492" s="107"/>
      <c r="K492" s="108" t="s">
        <v>145</v>
      </c>
      <c r="L492" s="108">
        <v>0</v>
      </c>
      <c r="M492" s="108" t="s">
        <v>920</v>
      </c>
      <c r="N492" s="107" t="s">
        <v>146</v>
      </c>
      <c r="O492" s="108" t="s">
        <v>147</v>
      </c>
      <c r="P492" s="107" t="s">
        <v>146</v>
      </c>
      <c r="Q492" s="107" t="s">
        <v>148</v>
      </c>
      <c r="R492" s="107" t="s">
        <v>166</v>
      </c>
      <c r="S492" s="107" t="s">
        <v>159</v>
      </c>
      <c r="T492" s="100">
        <v>796</v>
      </c>
      <c r="U492" s="72" t="s">
        <v>156</v>
      </c>
      <c r="V492" s="86">
        <v>3</v>
      </c>
      <c r="W492" s="89">
        <v>2233</v>
      </c>
      <c r="X492" s="24">
        <f>W492*V492</f>
        <v>6699</v>
      </c>
      <c r="Y492" s="24">
        <f t="shared" si="25"/>
        <v>7502.880000000001</v>
      </c>
      <c r="Z492" s="94"/>
      <c r="AA492" s="72" t="s">
        <v>944</v>
      </c>
      <c r="AB492" s="72"/>
    </row>
    <row r="493" spans="1:28" s="71" customFormat="1" ht="89.25">
      <c r="A493" s="3" t="s">
        <v>2326</v>
      </c>
      <c r="B493" s="107" t="s">
        <v>143</v>
      </c>
      <c r="C493" s="107" t="s">
        <v>144</v>
      </c>
      <c r="D493" s="107" t="s">
        <v>2379</v>
      </c>
      <c r="E493" s="107" t="s">
        <v>1453</v>
      </c>
      <c r="F493" s="108"/>
      <c r="G493" s="107" t="s">
        <v>2380</v>
      </c>
      <c r="H493" s="108"/>
      <c r="I493" s="107" t="s">
        <v>2383</v>
      </c>
      <c r="J493" s="107"/>
      <c r="K493" s="108" t="s">
        <v>145</v>
      </c>
      <c r="L493" s="108">
        <v>0</v>
      </c>
      <c r="M493" s="108" t="s">
        <v>920</v>
      </c>
      <c r="N493" s="107" t="s">
        <v>146</v>
      </c>
      <c r="O493" s="108" t="s">
        <v>147</v>
      </c>
      <c r="P493" s="107" t="s">
        <v>146</v>
      </c>
      <c r="Q493" s="107" t="s">
        <v>148</v>
      </c>
      <c r="R493" s="107" t="s">
        <v>166</v>
      </c>
      <c r="S493" s="107" t="s">
        <v>159</v>
      </c>
      <c r="T493" s="100">
        <v>796</v>
      </c>
      <c r="U493" s="72" t="s">
        <v>156</v>
      </c>
      <c r="V493" s="86">
        <v>4</v>
      </c>
      <c r="W493" s="89">
        <f>350/1.12</f>
        <v>312.49999999999994</v>
      </c>
      <c r="X493" s="24">
        <f>W493*V493</f>
        <v>1249.9999999999998</v>
      </c>
      <c r="Y493" s="24">
        <f t="shared" si="25"/>
        <v>1399.9999999999998</v>
      </c>
      <c r="Z493" s="94"/>
      <c r="AA493" s="72" t="s">
        <v>944</v>
      </c>
      <c r="AB493" s="72"/>
    </row>
    <row r="494" spans="1:28" s="71" customFormat="1" ht="89.25">
      <c r="A494" s="3" t="s">
        <v>2327</v>
      </c>
      <c r="B494" s="107" t="s">
        <v>143</v>
      </c>
      <c r="C494" s="107" t="s">
        <v>144</v>
      </c>
      <c r="D494" s="107" t="s">
        <v>2379</v>
      </c>
      <c r="E494" s="107" t="s">
        <v>1453</v>
      </c>
      <c r="F494" s="108"/>
      <c r="G494" s="107" t="s">
        <v>2380</v>
      </c>
      <c r="H494" s="108"/>
      <c r="I494" s="107" t="s">
        <v>2384</v>
      </c>
      <c r="J494" s="107"/>
      <c r="K494" s="108" t="s">
        <v>145</v>
      </c>
      <c r="L494" s="108">
        <v>0</v>
      </c>
      <c r="M494" s="108" t="s">
        <v>920</v>
      </c>
      <c r="N494" s="107" t="s">
        <v>146</v>
      </c>
      <c r="O494" s="108" t="s">
        <v>147</v>
      </c>
      <c r="P494" s="107" t="s">
        <v>146</v>
      </c>
      <c r="Q494" s="107" t="s">
        <v>148</v>
      </c>
      <c r="R494" s="107" t="s">
        <v>166</v>
      </c>
      <c r="S494" s="107" t="s">
        <v>159</v>
      </c>
      <c r="T494" s="100">
        <v>796</v>
      </c>
      <c r="U494" s="72" t="s">
        <v>156</v>
      </c>
      <c r="V494" s="86">
        <v>2</v>
      </c>
      <c r="W494" s="89">
        <f>800/1.12</f>
        <v>714.2857142857142</v>
      </c>
      <c r="X494" s="24">
        <v>0</v>
      </c>
      <c r="Y494" s="24">
        <f t="shared" si="25"/>
        <v>0</v>
      </c>
      <c r="Z494" s="94"/>
      <c r="AA494" s="72" t="s">
        <v>944</v>
      </c>
      <c r="AB494" s="107" t="s">
        <v>2423</v>
      </c>
    </row>
    <row r="495" spans="1:28" s="71" customFormat="1" ht="89.25">
      <c r="A495" s="3" t="s">
        <v>2415</v>
      </c>
      <c r="B495" s="107" t="s">
        <v>143</v>
      </c>
      <c r="C495" s="107" t="s">
        <v>144</v>
      </c>
      <c r="D495" s="107" t="s">
        <v>2379</v>
      </c>
      <c r="E495" s="107" t="s">
        <v>1453</v>
      </c>
      <c r="F495" s="108"/>
      <c r="G495" s="107" t="s">
        <v>2380</v>
      </c>
      <c r="H495" s="108"/>
      <c r="I495" s="107" t="s">
        <v>2384</v>
      </c>
      <c r="J495" s="107"/>
      <c r="K495" s="108" t="s">
        <v>145</v>
      </c>
      <c r="L495" s="108">
        <v>0</v>
      </c>
      <c r="M495" s="108" t="s">
        <v>920</v>
      </c>
      <c r="N495" s="107" t="s">
        <v>146</v>
      </c>
      <c r="O495" s="108" t="s">
        <v>147</v>
      </c>
      <c r="P495" s="107" t="s">
        <v>146</v>
      </c>
      <c r="Q495" s="107" t="s">
        <v>148</v>
      </c>
      <c r="R495" s="107" t="s">
        <v>166</v>
      </c>
      <c r="S495" s="107" t="s">
        <v>159</v>
      </c>
      <c r="T495" s="100">
        <v>796</v>
      </c>
      <c r="U495" s="72" t="s">
        <v>156</v>
      </c>
      <c r="V495" s="86">
        <v>3</v>
      </c>
      <c r="W495" s="89">
        <f>800/1.12</f>
        <v>714.2857142857142</v>
      </c>
      <c r="X495" s="24">
        <f>W495*V495</f>
        <v>2142.8571428571427</v>
      </c>
      <c r="Y495" s="24">
        <f t="shared" si="25"/>
        <v>2400</v>
      </c>
      <c r="Z495" s="94"/>
      <c r="AA495" s="72" t="s">
        <v>944</v>
      </c>
      <c r="AB495" s="72"/>
    </row>
    <row r="496" spans="1:28" s="71" customFormat="1" ht="76.5">
      <c r="A496" s="3" t="s">
        <v>2328</v>
      </c>
      <c r="B496" s="4" t="s">
        <v>403</v>
      </c>
      <c r="C496" s="4" t="s">
        <v>144</v>
      </c>
      <c r="D496" s="4" t="s">
        <v>1918</v>
      </c>
      <c r="E496" s="3" t="s">
        <v>1919</v>
      </c>
      <c r="F496" s="3"/>
      <c r="G496" s="3" t="s">
        <v>1920</v>
      </c>
      <c r="H496" s="4"/>
      <c r="I496" s="3" t="s">
        <v>404</v>
      </c>
      <c r="J496" s="12"/>
      <c r="K496" s="12" t="s">
        <v>154</v>
      </c>
      <c r="L496" s="4">
        <v>50</v>
      </c>
      <c r="M496" s="4">
        <v>231010000</v>
      </c>
      <c r="N496" s="12" t="s">
        <v>405</v>
      </c>
      <c r="O496" s="12" t="s">
        <v>432</v>
      </c>
      <c r="P496" s="105" t="s">
        <v>146</v>
      </c>
      <c r="Q496" s="105" t="s">
        <v>148</v>
      </c>
      <c r="R496" s="105" t="s">
        <v>158</v>
      </c>
      <c r="S496" s="4" t="s">
        <v>1277</v>
      </c>
      <c r="T496" s="4">
        <v>796</v>
      </c>
      <c r="U496" s="12" t="s">
        <v>251</v>
      </c>
      <c r="V496" s="24">
        <v>2650</v>
      </c>
      <c r="W496" s="57">
        <v>75</v>
      </c>
      <c r="X496" s="24">
        <f>W496*V496</f>
        <v>198750</v>
      </c>
      <c r="Y496" s="57">
        <f t="shared" si="25"/>
        <v>222600.00000000003</v>
      </c>
      <c r="Z496" s="5" t="s">
        <v>152</v>
      </c>
      <c r="AA496" s="3" t="s">
        <v>944</v>
      </c>
      <c r="AB496" s="135"/>
    </row>
    <row r="497" spans="1:28" s="71" customFormat="1" ht="89.25">
      <c r="A497" s="3" t="s">
        <v>2329</v>
      </c>
      <c r="B497" s="4" t="s">
        <v>403</v>
      </c>
      <c r="C497" s="4" t="s">
        <v>144</v>
      </c>
      <c r="D497" s="15" t="s">
        <v>1922</v>
      </c>
      <c r="E497" s="3" t="s">
        <v>428</v>
      </c>
      <c r="F497" s="3"/>
      <c r="G497" s="3" t="s">
        <v>1921</v>
      </c>
      <c r="H497" s="3"/>
      <c r="I497" s="15" t="s">
        <v>408</v>
      </c>
      <c r="J497" s="12"/>
      <c r="K497" s="12" t="s">
        <v>154</v>
      </c>
      <c r="L497" s="3">
        <v>72</v>
      </c>
      <c r="M497" s="4">
        <v>231010000</v>
      </c>
      <c r="N497" s="12" t="s">
        <v>405</v>
      </c>
      <c r="O497" s="12" t="s">
        <v>432</v>
      </c>
      <c r="P497" s="105" t="s">
        <v>146</v>
      </c>
      <c r="Q497" s="105" t="s">
        <v>148</v>
      </c>
      <c r="R497" s="12" t="s">
        <v>1925</v>
      </c>
      <c r="S497" s="4" t="s">
        <v>1277</v>
      </c>
      <c r="T497" s="4">
        <v>112</v>
      </c>
      <c r="U497" s="4" t="s">
        <v>53</v>
      </c>
      <c r="V497" s="24">
        <v>20000</v>
      </c>
      <c r="W497" s="57">
        <v>220</v>
      </c>
      <c r="X497" s="24">
        <f aca="true" t="shared" si="26" ref="X497:X515">W497*V497</f>
        <v>4400000</v>
      </c>
      <c r="Y497" s="57">
        <f aca="true" t="shared" si="27" ref="Y497:Y516">X497*1.12</f>
        <v>4928000.000000001</v>
      </c>
      <c r="Z497" s="5" t="s">
        <v>152</v>
      </c>
      <c r="AA497" s="3" t="s">
        <v>944</v>
      </c>
      <c r="AB497" s="135"/>
    </row>
    <row r="498" spans="1:28" s="71" customFormat="1" ht="89.25">
      <c r="A498" s="3" t="s">
        <v>2330</v>
      </c>
      <c r="B498" s="4" t="s">
        <v>403</v>
      </c>
      <c r="C498" s="4" t="s">
        <v>144</v>
      </c>
      <c r="D498" s="15" t="s">
        <v>1272</v>
      </c>
      <c r="E498" s="3" t="s">
        <v>1273</v>
      </c>
      <c r="F498" s="3"/>
      <c r="G498" s="3" t="s">
        <v>1274</v>
      </c>
      <c r="H498" s="3"/>
      <c r="I498" s="15" t="s">
        <v>935</v>
      </c>
      <c r="J498" s="12"/>
      <c r="K498" s="12" t="s">
        <v>154</v>
      </c>
      <c r="L498" s="4">
        <v>0</v>
      </c>
      <c r="M498" s="4">
        <v>231010000</v>
      </c>
      <c r="N498" s="12" t="s">
        <v>405</v>
      </c>
      <c r="O498" s="12" t="s">
        <v>432</v>
      </c>
      <c r="P498" s="105" t="s">
        <v>146</v>
      </c>
      <c r="Q498" s="105" t="s">
        <v>148</v>
      </c>
      <c r="R498" s="105" t="s">
        <v>166</v>
      </c>
      <c r="S498" s="12" t="s">
        <v>407</v>
      </c>
      <c r="T498" s="4">
        <v>5111</v>
      </c>
      <c r="U498" s="12" t="s">
        <v>203</v>
      </c>
      <c r="V498" s="24">
        <v>2628</v>
      </c>
      <c r="W498" s="57">
        <v>210</v>
      </c>
      <c r="X498" s="24">
        <f t="shared" si="26"/>
        <v>551880</v>
      </c>
      <c r="Y498" s="57">
        <f t="shared" si="27"/>
        <v>618105.6000000001</v>
      </c>
      <c r="Z498" s="5"/>
      <c r="AA498" s="3" t="s">
        <v>944</v>
      </c>
      <c r="AB498" s="135"/>
    </row>
    <row r="499" spans="1:28" s="71" customFormat="1" ht="89.25">
      <c r="A499" s="3" t="s">
        <v>2331</v>
      </c>
      <c r="B499" s="4" t="s">
        <v>403</v>
      </c>
      <c r="C499" s="4" t="s">
        <v>144</v>
      </c>
      <c r="D499" s="15" t="s">
        <v>1923</v>
      </c>
      <c r="E499" s="3" t="s">
        <v>15</v>
      </c>
      <c r="F499" s="3"/>
      <c r="G499" s="3" t="s">
        <v>1924</v>
      </c>
      <c r="H499" s="3"/>
      <c r="I499" s="15"/>
      <c r="J499" s="12"/>
      <c r="K499" s="12" t="s">
        <v>154</v>
      </c>
      <c r="L499" s="4">
        <v>0</v>
      </c>
      <c r="M499" s="4">
        <v>231010000</v>
      </c>
      <c r="N499" s="12" t="s">
        <v>405</v>
      </c>
      <c r="O499" s="12" t="s">
        <v>429</v>
      </c>
      <c r="P499" s="105" t="s">
        <v>146</v>
      </c>
      <c r="Q499" s="105" t="s">
        <v>148</v>
      </c>
      <c r="R499" s="105" t="s">
        <v>166</v>
      </c>
      <c r="S499" s="12" t="s">
        <v>407</v>
      </c>
      <c r="T499" s="4">
        <v>715</v>
      </c>
      <c r="U499" s="12" t="s">
        <v>56</v>
      </c>
      <c r="V499" s="24">
        <v>700</v>
      </c>
      <c r="W499" s="57">
        <v>550</v>
      </c>
      <c r="X499" s="24">
        <f t="shared" si="26"/>
        <v>385000</v>
      </c>
      <c r="Y499" s="57">
        <f t="shared" si="27"/>
        <v>431200.00000000006</v>
      </c>
      <c r="Z499" s="5"/>
      <c r="AA499" s="3" t="s">
        <v>944</v>
      </c>
      <c r="AB499" s="135"/>
    </row>
    <row r="500" spans="1:28" s="71" customFormat="1" ht="114.75">
      <c r="A500" s="3" t="s">
        <v>2332</v>
      </c>
      <c r="B500" s="4" t="s">
        <v>403</v>
      </c>
      <c r="C500" s="4" t="s">
        <v>144</v>
      </c>
      <c r="D500" s="15" t="s">
        <v>1926</v>
      </c>
      <c r="E500" s="3" t="s">
        <v>15</v>
      </c>
      <c r="F500" s="3"/>
      <c r="G500" s="3" t="s">
        <v>1927</v>
      </c>
      <c r="H500" s="3"/>
      <c r="I500" s="15" t="s">
        <v>1928</v>
      </c>
      <c r="J500" s="12"/>
      <c r="K500" s="12" t="s">
        <v>154</v>
      </c>
      <c r="L500" s="4">
        <v>30</v>
      </c>
      <c r="M500" s="4">
        <v>231010000</v>
      </c>
      <c r="N500" s="12" t="s">
        <v>405</v>
      </c>
      <c r="O500" s="12" t="s">
        <v>429</v>
      </c>
      <c r="P500" s="105" t="s">
        <v>146</v>
      </c>
      <c r="Q500" s="105" t="s">
        <v>148</v>
      </c>
      <c r="R500" s="105" t="s">
        <v>158</v>
      </c>
      <c r="S500" s="4" t="s">
        <v>1277</v>
      </c>
      <c r="T500" s="4">
        <v>715</v>
      </c>
      <c r="U500" s="12" t="s">
        <v>56</v>
      </c>
      <c r="V500" s="24">
        <v>800</v>
      </c>
      <c r="W500" s="57">
        <v>390</v>
      </c>
      <c r="X500" s="24">
        <f t="shared" si="26"/>
        <v>312000</v>
      </c>
      <c r="Y500" s="57">
        <f t="shared" si="27"/>
        <v>349440.00000000006</v>
      </c>
      <c r="Z500" s="5" t="s">
        <v>152</v>
      </c>
      <c r="AA500" s="3" t="s">
        <v>944</v>
      </c>
      <c r="AB500" s="135"/>
    </row>
    <row r="501" spans="1:28" s="71" customFormat="1" ht="138" customHeight="1">
      <c r="A501" s="3" t="s">
        <v>2333</v>
      </c>
      <c r="B501" s="4" t="s">
        <v>403</v>
      </c>
      <c r="C501" s="4" t="s">
        <v>144</v>
      </c>
      <c r="D501" s="15" t="s">
        <v>1929</v>
      </c>
      <c r="E501" s="3" t="s">
        <v>15</v>
      </c>
      <c r="F501" s="3"/>
      <c r="G501" s="3" t="s">
        <v>1930</v>
      </c>
      <c r="H501" s="3"/>
      <c r="I501" s="15" t="s">
        <v>1931</v>
      </c>
      <c r="J501" s="12"/>
      <c r="K501" s="12" t="s">
        <v>154</v>
      </c>
      <c r="L501" s="4">
        <v>30</v>
      </c>
      <c r="M501" s="4">
        <v>231010000</v>
      </c>
      <c r="N501" s="12" t="s">
        <v>405</v>
      </c>
      <c r="O501" s="12" t="s">
        <v>429</v>
      </c>
      <c r="P501" s="105" t="s">
        <v>146</v>
      </c>
      <c r="Q501" s="105" t="s">
        <v>148</v>
      </c>
      <c r="R501" s="105" t="s">
        <v>158</v>
      </c>
      <c r="S501" s="4" t="s">
        <v>1277</v>
      </c>
      <c r="T501" s="4">
        <v>715</v>
      </c>
      <c r="U501" s="12" t="s">
        <v>56</v>
      </c>
      <c r="V501" s="24">
        <v>800</v>
      </c>
      <c r="W501" s="57">
        <v>100</v>
      </c>
      <c r="X501" s="24">
        <f t="shared" si="26"/>
        <v>80000</v>
      </c>
      <c r="Y501" s="57">
        <f t="shared" si="27"/>
        <v>89600.00000000001</v>
      </c>
      <c r="Z501" s="5" t="s">
        <v>152</v>
      </c>
      <c r="AA501" s="3" t="s">
        <v>944</v>
      </c>
      <c r="AB501" s="135"/>
    </row>
    <row r="502" spans="1:28" s="71" customFormat="1" ht="138" customHeight="1">
      <c r="A502" s="3" t="s">
        <v>2334</v>
      </c>
      <c r="B502" s="4" t="s">
        <v>403</v>
      </c>
      <c r="C502" s="4" t="s">
        <v>144</v>
      </c>
      <c r="D502" s="15" t="s">
        <v>1932</v>
      </c>
      <c r="E502" s="3" t="s">
        <v>466</v>
      </c>
      <c r="F502" s="3"/>
      <c r="G502" s="3" t="s">
        <v>465</v>
      </c>
      <c r="H502" s="3"/>
      <c r="I502" s="3"/>
      <c r="J502" s="12"/>
      <c r="K502" s="12" t="s">
        <v>154</v>
      </c>
      <c r="L502" s="4">
        <v>0</v>
      </c>
      <c r="M502" s="4">
        <v>231010000</v>
      </c>
      <c r="N502" s="12" t="s">
        <v>405</v>
      </c>
      <c r="O502" s="12" t="s">
        <v>191</v>
      </c>
      <c r="P502" s="105" t="s">
        <v>146</v>
      </c>
      <c r="Q502" s="105" t="s">
        <v>148</v>
      </c>
      <c r="R502" s="105" t="s">
        <v>166</v>
      </c>
      <c r="S502" s="4" t="s">
        <v>407</v>
      </c>
      <c r="T502" s="4">
        <v>796</v>
      </c>
      <c r="U502" s="12" t="s">
        <v>251</v>
      </c>
      <c r="V502" s="24">
        <v>40</v>
      </c>
      <c r="W502" s="57">
        <v>250</v>
      </c>
      <c r="X502" s="24">
        <f t="shared" si="26"/>
        <v>10000</v>
      </c>
      <c r="Y502" s="57">
        <f t="shared" si="27"/>
        <v>11200.000000000002</v>
      </c>
      <c r="Z502" s="5"/>
      <c r="AA502" s="3" t="s">
        <v>944</v>
      </c>
      <c r="AB502" s="135"/>
    </row>
    <row r="503" spans="1:28" s="71" customFormat="1" ht="138" customHeight="1">
      <c r="A503" s="3" t="s">
        <v>2335</v>
      </c>
      <c r="B503" s="4" t="s">
        <v>403</v>
      </c>
      <c r="C503" s="4" t="s">
        <v>144</v>
      </c>
      <c r="D503" s="15" t="s">
        <v>1934</v>
      </c>
      <c r="E503" s="3" t="s">
        <v>478</v>
      </c>
      <c r="F503" s="3"/>
      <c r="G503" s="3" t="s">
        <v>1935</v>
      </c>
      <c r="H503" s="3"/>
      <c r="I503" s="3" t="s">
        <v>1933</v>
      </c>
      <c r="J503" s="12"/>
      <c r="K503" s="12" t="s">
        <v>154</v>
      </c>
      <c r="L503" s="4">
        <v>30</v>
      </c>
      <c r="M503" s="4">
        <v>231010000</v>
      </c>
      <c r="N503" s="12" t="s">
        <v>405</v>
      </c>
      <c r="O503" s="12" t="s">
        <v>162</v>
      </c>
      <c r="P503" s="105" t="s">
        <v>146</v>
      </c>
      <c r="Q503" s="105" t="s">
        <v>148</v>
      </c>
      <c r="R503" s="105" t="s">
        <v>158</v>
      </c>
      <c r="S503" s="4" t="s">
        <v>1277</v>
      </c>
      <c r="T503" s="4">
        <v>796</v>
      </c>
      <c r="U503" s="12" t="s">
        <v>251</v>
      </c>
      <c r="V503" s="24">
        <v>270</v>
      </c>
      <c r="W503" s="57">
        <v>2500</v>
      </c>
      <c r="X503" s="24">
        <f t="shared" si="26"/>
        <v>675000</v>
      </c>
      <c r="Y503" s="57">
        <f t="shared" si="27"/>
        <v>756000.0000000001</v>
      </c>
      <c r="Z503" s="5" t="s">
        <v>152</v>
      </c>
      <c r="AA503" s="3" t="s">
        <v>944</v>
      </c>
      <c r="AB503" s="135"/>
    </row>
    <row r="504" spans="1:28" s="71" customFormat="1" ht="138" customHeight="1">
      <c r="A504" s="3" t="s">
        <v>2336</v>
      </c>
      <c r="B504" s="4" t="s">
        <v>403</v>
      </c>
      <c r="C504" s="4" t="s">
        <v>144</v>
      </c>
      <c r="D504" s="15" t="s">
        <v>1938</v>
      </c>
      <c r="E504" s="3" t="s">
        <v>1937</v>
      </c>
      <c r="F504" s="3"/>
      <c r="G504" s="3" t="s">
        <v>1936</v>
      </c>
      <c r="H504" s="3"/>
      <c r="I504" s="3" t="s">
        <v>245</v>
      </c>
      <c r="J504" s="12"/>
      <c r="K504" s="12" t="s">
        <v>154</v>
      </c>
      <c r="L504" s="4">
        <v>30</v>
      </c>
      <c r="M504" s="4">
        <v>231010000</v>
      </c>
      <c r="N504" s="12" t="s">
        <v>405</v>
      </c>
      <c r="O504" s="12" t="s">
        <v>162</v>
      </c>
      <c r="P504" s="105" t="s">
        <v>146</v>
      </c>
      <c r="Q504" s="105" t="s">
        <v>148</v>
      </c>
      <c r="R504" s="105" t="s">
        <v>166</v>
      </c>
      <c r="S504" s="4" t="s">
        <v>1277</v>
      </c>
      <c r="T504" s="4">
        <v>715</v>
      </c>
      <c r="U504" s="12" t="s">
        <v>56</v>
      </c>
      <c r="V504" s="24">
        <v>270</v>
      </c>
      <c r="W504" s="57">
        <v>7000</v>
      </c>
      <c r="X504" s="24">
        <f t="shared" si="26"/>
        <v>1890000</v>
      </c>
      <c r="Y504" s="57">
        <f t="shared" si="27"/>
        <v>2116800</v>
      </c>
      <c r="Z504" s="5" t="s">
        <v>152</v>
      </c>
      <c r="AA504" s="3" t="s">
        <v>944</v>
      </c>
      <c r="AB504" s="135"/>
    </row>
    <row r="505" spans="1:28" s="71" customFormat="1" ht="138" customHeight="1">
      <c r="A505" s="3" t="s">
        <v>2337</v>
      </c>
      <c r="B505" s="4" t="s">
        <v>403</v>
      </c>
      <c r="C505" s="4" t="s">
        <v>144</v>
      </c>
      <c r="D505" s="15" t="s">
        <v>2064</v>
      </c>
      <c r="E505" s="3" t="s">
        <v>1943</v>
      </c>
      <c r="F505" s="3"/>
      <c r="G505" s="3" t="s">
        <v>2063</v>
      </c>
      <c r="H505" s="3"/>
      <c r="I505" s="3" t="s">
        <v>1083</v>
      </c>
      <c r="J505" s="12"/>
      <c r="K505" s="12" t="s">
        <v>154</v>
      </c>
      <c r="L505" s="4">
        <v>30</v>
      </c>
      <c r="M505" s="4">
        <v>231010000</v>
      </c>
      <c r="N505" s="12" t="s">
        <v>405</v>
      </c>
      <c r="O505" s="12" t="s">
        <v>162</v>
      </c>
      <c r="P505" s="105" t="s">
        <v>146</v>
      </c>
      <c r="Q505" s="105" t="s">
        <v>148</v>
      </c>
      <c r="R505" s="105" t="s">
        <v>158</v>
      </c>
      <c r="S505" s="4" t="s">
        <v>1277</v>
      </c>
      <c r="T505" s="4" t="s">
        <v>70</v>
      </c>
      <c r="U505" s="12" t="s">
        <v>7</v>
      </c>
      <c r="V505" s="24">
        <v>200</v>
      </c>
      <c r="W505" s="57">
        <v>11000</v>
      </c>
      <c r="X505" s="24">
        <f t="shared" si="26"/>
        <v>2200000</v>
      </c>
      <c r="Y505" s="57">
        <f t="shared" si="27"/>
        <v>2464000.0000000005</v>
      </c>
      <c r="Z505" s="5" t="s">
        <v>152</v>
      </c>
      <c r="AA505" s="3" t="s">
        <v>944</v>
      </c>
      <c r="AB505" s="135"/>
    </row>
    <row r="506" spans="1:28" s="71" customFormat="1" ht="191.25">
      <c r="A506" s="3" t="s">
        <v>2338</v>
      </c>
      <c r="B506" s="4" t="s">
        <v>403</v>
      </c>
      <c r="C506" s="4" t="s">
        <v>144</v>
      </c>
      <c r="D506" s="3" t="s">
        <v>1942</v>
      </c>
      <c r="E506" s="3" t="s">
        <v>1943</v>
      </c>
      <c r="F506" s="3"/>
      <c r="G506" s="3" t="s">
        <v>1944</v>
      </c>
      <c r="H506" s="3"/>
      <c r="I506" s="3" t="s">
        <v>1083</v>
      </c>
      <c r="J506" s="12"/>
      <c r="K506" s="12" t="s">
        <v>154</v>
      </c>
      <c r="L506" s="12" t="s">
        <v>2082</v>
      </c>
      <c r="M506" s="4">
        <v>231010000</v>
      </c>
      <c r="N506" s="12" t="s">
        <v>405</v>
      </c>
      <c r="O506" s="12" t="s">
        <v>162</v>
      </c>
      <c r="P506" s="105" t="s">
        <v>146</v>
      </c>
      <c r="Q506" s="105" t="s">
        <v>148</v>
      </c>
      <c r="R506" s="105" t="s">
        <v>158</v>
      </c>
      <c r="S506" s="4" t="s">
        <v>1277</v>
      </c>
      <c r="T506" s="4" t="s">
        <v>70</v>
      </c>
      <c r="U506" s="12" t="s">
        <v>7</v>
      </c>
      <c r="V506" s="24">
        <v>70</v>
      </c>
      <c r="W506" s="57">
        <v>12500</v>
      </c>
      <c r="X506" s="24">
        <f t="shared" si="26"/>
        <v>875000</v>
      </c>
      <c r="Y506" s="57">
        <f t="shared" si="27"/>
        <v>980000.0000000001</v>
      </c>
      <c r="Z506" s="5" t="s">
        <v>152</v>
      </c>
      <c r="AA506" s="3" t="s">
        <v>944</v>
      </c>
      <c r="AB506" s="135"/>
    </row>
    <row r="507" spans="1:28" s="71" customFormat="1" ht="89.25">
      <c r="A507" s="3" t="s">
        <v>2339</v>
      </c>
      <c r="B507" s="4" t="s">
        <v>403</v>
      </c>
      <c r="C507" s="4" t="s">
        <v>144</v>
      </c>
      <c r="D507" s="3" t="s">
        <v>2073</v>
      </c>
      <c r="E507" s="3" t="s">
        <v>2074</v>
      </c>
      <c r="F507" s="3"/>
      <c r="G507" s="3" t="s">
        <v>2075</v>
      </c>
      <c r="H507" s="3"/>
      <c r="I507" s="3"/>
      <c r="J507" s="12"/>
      <c r="K507" s="12" t="s">
        <v>154</v>
      </c>
      <c r="L507" s="12" t="s">
        <v>13</v>
      </c>
      <c r="M507" s="4">
        <v>231010000</v>
      </c>
      <c r="N507" s="12" t="s">
        <v>405</v>
      </c>
      <c r="O507" s="12" t="s">
        <v>162</v>
      </c>
      <c r="P507" s="105" t="s">
        <v>146</v>
      </c>
      <c r="Q507" s="105" t="s">
        <v>148</v>
      </c>
      <c r="R507" s="105" t="s">
        <v>166</v>
      </c>
      <c r="S507" s="12" t="s">
        <v>407</v>
      </c>
      <c r="T507" s="4">
        <v>715</v>
      </c>
      <c r="U507" s="12" t="s">
        <v>291</v>
      </c>
      <c r="V507" s="24">
        <v>500</v>
      </c>
      <c r="W507" s="24">
        <v>1050</v>
      </c>
      <c r="X507" s="24">
        <f t="shared" si="26"/>
        <v>525000</v>
      </c>
      <c r="Y507" s="57">
        <f t="shared" si="27"/>
        <v>588000</v>
      </c>
      <c r="Z507" s="5"/>
      <c r="AA507" s="3" t="s">
        <v>944</v>
      </c>
      <c r="AB507" s="135"/>
    </row>
    <row r="508" spans="1:28" s="71" customFormat="1" ht="75.75" customHeight="1">
      <c r="A508" s="3" t="s">
        <v>2340</v>
      </c>
      <c r="B508" s="4" t="s">
        <v>403</v>
      </c>
      <c r="C508" s="4" t="s">
        <v>144</v>
      </c>
      <c r="D508" s="3" t="s">
        <v>1343</v>
      </c>
      <c r="E508" s="3" t="s">
        <v>1344</v>
      </c>
      <c r="F508" s="3"/>
      <c r="G508" s="3" t="s">
        <v>1345</v>
      </c>
      <c r="H508" s="3"/>
      <c r="I508" s="3" t="s">
        <v>1084</v>
      </c>
      <c r="J508" s="12"/>
      <c r="K508" s="12" t="s">
        <v>154</v>
      </c>
      <c r="L508" s="4">
        <v>0</v>
      </c>
      <c r="M508" s="4">
        <v>231010000</v>
      </c>
      <c r="N508" s="12" t="s">
        <v>405</v>
      </c>
      <c r="O508" s="12" t="s">
        <v>432</v>
      </c>
      <c r="P508" s="105" t="s">
        <v>146</v>
      </c>
      <c r="Q508" s="105" t="s">
        <v>148</v>
      </c>
      <c r="R508" s="105" t="s">
        <v>166</v>
      </c>
      <c r="S508" s="12" t="s">
        <v>407</v>
      </c>
      <c r="T508" s="4">
        <v>796</v>
      </c>
      <c r="U508" s="12" t="s">
        <v>251</v>
      </c>
      <c r="V508" s="24">
        <v>10</v>
      </c>
      <c r="W508" s="57">
        <v>12000</v>
      </c>
      <c r="X508" s="24">
        <f t="shared" si="26"/>
        <v>120000</v>
      </c>
      <c r="Y508" s="57">
        <f t="shared" si="27"/>
        <v>134400</v>
      </c>
      <c r="Z508" s="5"/>
      <c r="AA508" s="3" t="s">
        <v>944</v>
      </c>
      <c r="AB508" s="135"/>
    </row>
    <row r="509" spans="1:28" s="71" customFormat="1" ht="114" customHeight="1">
      <c r="A509" s="3" t="s">
        <v>2341</v>
      </c>
      <c r="B509" s="4" t="s">
        <v>403</v>
      </c>
      <c r="C509" s="4" t="s">
        <v>144</v>
      </c>
      <c r="D509" s="3" t="s">
        <v>2065</v>
      </c>
      <c r="E509" s="3" t="s">
        <v>2066</v>
      </c>
      <c r="F509" s="3" t="s">
        <v>1085</v>
      </c>
      <c r="G509" s="3" t="s">
        <v>2067</v>
      </c>
      <c r="H509" s="3"/>
      <c r="I509" s="3" t="s">
        <v>1086</v>
      </c>
      <c r="J509" s="12"/>
      <c r="K509" s="12" t="s">
        <v>154</v>
      </c>
      <c r="L509" s="4">
        <v>0</v>
      </c>
      <c r="M509" s="4">
        <v>231010000</v>
      </c>
      <c r="N509" s="12" t="s">
        <v>405</v>
      </c>
      <c r="O509" s="12" t="s">
        <v>162</v>
      </c>
      <c r="P509" s="105" t="s">
        <v>146</v>
      </c>
      <c r="Q509" s="105" t="s">
        <v>148</v>
      </c>
      <c r="R509" s="105" t="s">
        <v>166</v>
      </c>
      <c r="S509" s="12" t="s">
        <v>407</v>
      </c>
      <c r="T509" s="4">
        <v>796</v>
      </c>
      <c r="U509" s="12" t="s">
        <v>251</v>
      </c>
      <c r="V509" s="24">
        <v>30</v>
      </c>
      <c r="W509" s="57">
        <v>10000</v>
      </c>
      <c r="X509" s="24">
        <f t="shared" si="26"/>
        <v>300000</v>
      </c>
      <c r="Y509" s="57">
        <f t="shared" si="27"/>
        <v>336000.00000000006</v>
      </c>
      <c r="Z509" s="5"/>
      <c r="AA509" s="3" t="s">
        <v>944</v>
      </c>
      <c r="AB509" s="135"/>
    </row>
    <row r="510" spans="1:28" s="71" customFormat="1" ht="96.75" customHeight="1">
      <c r="A510" s="3" t="s">
        <v>2342</v>
      </c>
      <c r="B510" s="4" t="s">
        <v>403</v>
      </c>
      <c r="C510" s="4" t="s">
        <v>144</v>
      </c>
      <c r="D510" s="3" t="s">
        <v>2068</v>
      </c>
      <c r="E510" s="3" t="s">
        <v>15</v>
      </c>
      <c r="F510" s="3"/>
      <c r="G510" s="3" t="s">
        <v>2069</v>
      </c>
      <c r="H510" s="3"/>
      <c r="I510" s="3" t="s">
        <v>1087</v>
      </c>
      <c r="J510" s="12"/>
      <c r="K510" s="12" t="s">
        <v>154</v>
      </c>
      <c r="L510" s="4">
        <v>0</v>
      </c>
      <c r="M510" s="4">
        <v>231010000</v>
      </c>
      <c r="N510" s="12" t="s">
        <v>405</v>
      </c>
      <c r="O510" s="12" t="s">
        <v>429</v>
      </c>
      <c r="P510" s="105" t="s">
        <v>146</v>
      </c>
      <c r="Q510" s="105" t="s">
        <v>148</v>
      </c>
      <c r="R510" s="105" t="s">
        <v>166</v>
      </c>
      <c r="S510" s="12" t="s">
        <v>407</v>
      </c>
      <c r="T510" s="4">
        <v>715</v>
      </c>
      <c r="U510" s="12" t="s">
        <v>291</v>
      </c>
      <c r="V510" s="24">
        <v>500</v>
      </c>
      <c r="W510" s="57">
        <v>650</v>
      </c>
      <c r="X510" s="24">
        <f t="shared" si="26"/>
        <v>325000</v>
      </c>
      <c r="Y510" s="57">
        <f t="shared" si="27"/>
        <v>364000.00000000006</v>
      </c>
      <c r="Z510" s="5"/>
      <c r="AA510" s="3" t="s">
        <v>944</v>
      </c>
      <c r="AB510" s="135"/>
    </row>
    <row r="511" spans="1:28" s="71" customFormat="1" ht="118.5" customHeight="1">
      <c r="A511" s="3" t="s">
        <v>2343</v>
      </c>
      <c r="B511" s="4" t="s">
        <v>403</v>
      </c>
      <c r="C511" s="4" t="s">
        <v>144</v>
      </c>
      <c r="D511" s="3" t="s">
        <v>2070</v>
      </c>
      <c r="E511" s="3" t="s">
        <v>2071</v>
      </c>
      <c r="F511" s="3"/>
      <c r="G511" s="3" t="s">
        <v>2072</v>
      </c>
      <c r="H511" s="3"/>
      <c r="I511" s="3" t="s">
        <v>1088</v>
      </c>
      <c r="J511" s="12"/>
      <c r="K511" s="12" t="s">
        <v>154</v>
      </c>
      <c r="L511" s="4">
        <v>0</v>
      </c>
      <c r="M511" s="4">
        <v>231010000</v>
      </c>
      <c r="N511" s="12" t="s">
        <v>405</v>
      </c>
      <c r="O511" s="12" t="s">
        <v>162</v>
      </c>
      <c r="P511" s="105" t="s">
        <v>146</v>
      </c>
      <c r="Q511" s="105" t="s">
        <v>148</v>
      </c>
      <c r="R511" s="105" t="s">
        <v>166</v>
      </c>
      <c r="S511" s="4" t="s">
        <v>407</v>
      </c>
      <c r="T511" s="4">
        <v>715</v>
      </c>
      <c r="U511" s="12" t="s">
        <v>291</v>
      </c>
      <c r="V511" s="24">
        <v>2</v>
      </c>
      <c r="W511" s="57">
        <v>5000</v>
      </c>
      <c r="X511" s="24">
        <f t="shared" si="26"/>
        <v>10000</v>
      </c>
      <c r="Y511" s="57">
        <f t="shared" si="27"/>
        <v>11200.000000000002</v>
      </c>
      <c r="Z511" s="5"/>
      <c r="AA511" s="3" t="s">
        <v>944</v>
      </c>
      <c r="AB511" s="135"/>
    </row>
    <row r="512" spans="1:28" s="71" customFormat="1" ht="140.25">
      <c r="A512" s="3" t="s">
        <v>2344</v>
      </c>
      <c r="B512" s="4" t="s">
        <v>403</v>
      </c>
      <c r="C512" s="4" t="s">
        <v>144</v>
      </c>
      <c r="D512" s="3" t="s">
        <v>2084</v>
      </c>
      <c r="E512" s="3" t="s">
        <v>443</v>
      </c>
      <c r="F512" s="3"/>
      <c r="G512" s="3" t="s">
        <v>2083</v>
      </c>
      <c r="H512" s="3"/>
      <c r="I512" s="3" t="s">
        <v>1089</v>
      </c>
      <c r="J512" s="12"/>
      <c r="K512" s="12" t="s">
        <v>154</v>
      </c>
      <c r="L512" s="4">
        <v>0</v>
      </c>
      <c r="M512" s="4">
        <v>231010000</v>
      </c>
      <c r="N512" s="12" t="s">
        <v>405</v>
      </c>
      <c r="O512" s="12" t="s">
        <v>212</v>
      </c>
      <c r="P512" s="105" t="s">
        <v>146</v>
      </c>
      <c r="Q512" s="105" t="s">
        <v>148</v>
      </c>
      <c r="R512" s="105" t="s">
        <v>166</v>
      </c>
      <c r="S512" s="4" t="s">
        <v>407</v>
      </c>
      <c r="T512" s="4">
        <v>796</v>
      </c>
      <c r="U512" s="12" t="s">
        <v>251</v>
      </c>
      <c r="V512" s="24">
        <v>5</v>
      </c>
      <c r="W512" s="57">
        <v>5000</v>
      </c>
      <c r="X512" s="24">
        <f t="shared" si="26"/>
        <v>25000</v>
      </c>
      <c r="Y512" s="57">
        <f t="shared" si="27"/>
        <v>28000.000000000004</v>
      </c>
      <c r="Z512" s="5"/>
      <c r="AA512" s="3" t="s">
        <v>944</v>
      </c>
      <c r="AB512" s="135"/>
    </row>
    <row r="513" spans="1:28" s="71" customFormat="1" ht="52.5" customHeight="1">
      <c r="A513" s="3" t="s">
        <v>2345</v>
      </c>
      <c r="B513" s="4" t="s">
        <v>403</v>
      </c>
      <c r="C513" s="4" t="s">
        <v>144</v>
      </c>
      <c r="D513" s="3" t="s">
        <v>2193</v>
      </c>
      <c r="E513" s="3" t="s">
        <v>2192</v>
      </c>
      <c r="F513" s="3"/>
      <c r="G513" s="3" t="s">
        <v>2194</v>
      </c>
      <c r="H513" s="3"/>
      <c r="I513" s="3"/>
      <c r="J513" s="12"/>
      <c r="K513" s="12" t="s">
        <v>154</v>
      </c>
      <c r="L513" s="4">
        <v>0</v>
      </c>
      <c r="M513" s="4">
        <v>231010000</v>
      </c>
      <c r="N513" s="12" t="s">
        <v>405</v>
      </c>
      <c r="O513" s="12" t="s">
        <v>212</v>
      </c>
      <c r="P513" s="105" t="s">
        <v>146</v>
      </c>
      <c r="Q513" s="105" t="s">
        <v>148</v>
      </c>
      <c r="R513" s="105" t="s">
        <v>166</v>
      </c>
      <c r="S513" s="4" t="s">
        <v>407</v>
      </c>
      <c r="T513" s="4">
        <v>796</v>
      </c>
      <c r="U513" s="12" t="s">
        <v>251</v>
      </c>
      <c r="V513" s="24">
        <v>15</v>
      </c>
      <c r="W513" s="24">
        <v>5000</v>
      </c>
      <c r="X513" s="24">
        <f t="shared" si="26"/>
        <v>75000</v>
      </c>
      <c r="Y513" s="57">
        <f t="shared" si="27"/>
        <v>84000.00000000001</v>
      </c>
      <c r="Z513" s="5"/>
      <c r="AA513" s="3" t="s">
        <v>944</v>
      </c>
      <c r="AB513" s="135"/>
    </row>
    <row r="514" spans="1:28" s="71" customFormat="1" ht="62.25" customHeight="1">
      <c r="A514" s="3" t="s">
        <v>2346</v>
      </c>
      <c r="B514" s="4" t="s">
        <v>403</v>
      </c>
      <c r="C514" s="4" t="s">
        <v>144</v>
      </c>
      <c r="D514" s="3" t="s">
        <v>1275</v>
      </c>
      <c r="E514" s="3" t="s">
        <v>6</v>
      </c>
      <c r="F514" s="3"/>
      <c r="G514" s="3" t="s">
        <v>1276</v>
      </c>
      <c r="H514" s="3"/>
      <c r="I514" s="3"/>
      <c r="J514" s="12"/>
      <c r="K514" s="12" t="s">
        <v>154</v>
      </c>
      <c r="L514" s="4">
        <v>30</v>
      </c>
      <c r="M514" s="4">
        <v>231010000</v>
      </c>
      <c r="N514" s="12" t="s">
        <v>405</v>
      </c>
      <c r="O514" s="12" t="s">
        <v>162</v>
      </c>
      <c r="P514" s="105" t="s">
        <v>146</v>
      </c>
      <c r="Q514" s="105" t="s">
        <v>148</v>
      </c>
      <c r="R514" s="105" t="s">
        <v>158</v>
      </c>
      <c r="S514" s="4" t="s">
        <v>1277</v>
      </c>
      <c r="T514" s="4">
        <v>796</v>
      </c>
      <c r="U514" s="12" t="s">
        <v>251</v>
      </c>
      <c r="V514" s="24">
        <v>270</v>
      </c>
      <c r="W514" s="24">
        <v>5000</v>
      </c>
      <c r="X514" s="24">
        <f t="shared" si="26"/>
        <v>1350000</v>
      </c>
      <c r="Y514" s="57">
        <f t="shared" si="27"/>
        <v>1512000.0000000002</v>
      </c>
      <c r="Z514" s="5" t="s">
        <v>942</v>
      </c>
      <c r="AA514" s="3" t="s">
        <v>944</v>
      </c>
      <c r="AB514" s="135"/>
    </row>
    <row r="515" spans="1:28" s="71" customFormat="1" ht="70.5" customHeight="1">
      <c r="A515" s="3" t="s">
        <v>2347</v>
      </c>
      <c r="B515" s="4" t="s">
        <v>403</v>
      </c>
      <c r="C515" s="4" t="s">
        <v>144</v>
      </c>
      <c r="D515" s="3" t="s">
        <v>1343</v>
      </c>
      <c r="E515" s="3" t="s">
        <v>1344</v>
      </c>
      <c r="F515" s="3"/>
      <c r="G515" s="3" t="s">
        <v>1345</v>
      </c>
      <c r="H515" s="3"/>
      <c r="I515" s="3" t="s">
        <v>1090</v>
      </c>
      <c r="J515" s="12"/>
      <c r="K515" s="12" t="s">
        <v>154</v>
      </c>
      <c r="L515" s="4">
        <v>0</v>
      </c>
      <c r="M515" s="4">
        <v>231010000</v>
      </c>
      <c r="N515" s="12" t="s">
        <v>405</v>
      </c>
      <c r="O515" s="12" t="s">
        <v>432</v>
      </c>
      <c r="P515" s="105" t="s">
        <v>146</v>
      </c>
      <c r="Q515" s="105" t="s">
        <v>148</v>
      </c>
      <c r="R515" s="105" t="s">
        <v>166</v>
      </c>
      <c r="S515" s="12" t="s">
        <v>407</v>
      </c>
      <c r="T515" s="4">
        <v>796</v>
      </c>
      <c r="U515" s="12" t="s">
        <v>251</v>
      </c>
      <c r="V515" s="24">
        <v>40</v>
      </c>
      <c r="W515" s="24">
        <v>900</v>
      </c>
      <c r="X515" s="24">
        <f t="shared" si="26"/>
        <v>36000</v>
      </c>
      <c r="Y515" s="57">
        <f t="shared" si="27"/>
        <v>40320.00000000001</v>
      </c>
      <c r="Z515" s="5"/>
      <c r="AA515" s="3" t="s">
        <v>944</v>
      </c>
      <c r="AB515" s="135"/>
    </row>
    <row r="516" spans="1:252" s="30" customFormat="1" ht="113.25" customHeight="1">
      <c r="A516" s="3" t="s">
        <v>2348</v>
      </c>
      <c r="B516" s="4" t="s">
        <v>143</v>
      </c>
      <c r="C516" s="4" t="s">
        <v>144</v>
      </c>
      <c r="D516" s="4" t="s">
        <v>1599</v>
      </c>
      <c r="E516" s="4" t="s">
        <v>396</v>
      </c>
      <c r="F516" s="4"/>
      <c r="G516" s="4" t="s">
        <v>1600</v>
      </c>
      <c r="H516" s="4"/>
      <c r="I516" s="4" t="s">
        <v>397</v>
      </c>
      <c r="J516" s="48"/>
      <c r="K516" s="4" t="s">
        <v>145</v>
      </c>
      <c r="L516" s="16">
        <v>100</v>
      </c>
      <c r="M516" s="12" t="s">
        <v>920</v>
      </c>
      <c r="N516" s="4" t="s">
        <v>146</v>
      </c>
      <c r="O516" s="74" t="s">
        <v>2387</v>
      </c>
      <c r="P516" s="4" t="s">
        <v>146</v>
      </c>
      <c r="Q516" s="4" t="s">
        <v>148</v>
      </c>
      <c r="R516" s="4" t="s">
        <v>1601</v>
      </c>
      <c r="S516" s="16" t="s">
        <v>149</v>
      </c>
      <c r="T516" s="32" t="s">
        <v>37</v>
      </c>
      <c r="U516" s="3" t="s">
        <v>251</v>
      </c>
      <c r="V516" s="44">
        <v>1</v>
      </c>
      <c r="W516" s="57">
        <v>1627000</v>
      </c>
      <c r="X516" s="44">
        <f>W516*V516</f>
        <v>1627000</v>
      </c>
      <c r="Y516" s="24">
        <f t="shared" si="27"/>
        <v>1822240.0000000002</v>
      </c>
      <c r="Z516" s="5"/>
      <c r="AA516" s="4" t="s">
        <v>944</v>
      </c>
      <c r="AB516" s="4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/>
      <c r="HA516" s="6"/>
      <c r="HB516" s="6"/>
      <c r="HC516" s="6"/>
      <c r="HD516" s="6"/>
      <c r="HE516" s="6"/>
      <c r="HF516" s="6"/>
      <c r="HG516" s="6"/>
      <c r="HH516" s="6"/>
      <c r="HI516" s="6"/>
      <c r="HJ516" s="6"/>
      <c r="HK516" s="6"/>
      <c r="HL516" s="6"/>
      <c r="HM516" s="6"/>
      <c r="HN516" s="6"/>
      <c r="HO516" s="6"/>
      <c r="HP516" s="6"/>
      <c r="HQ516" s="6"/>
      <c r="HR516" s="6"/>
      <c r="HS516" s="6"/>
      <c r="HT516" s="6"/>
      <c r="HU516" s="6"/>
      <c r="HV516" s="6"/>
      <c r="HW516" s="6"/>
      <c r="HX516" s="6"/>
      <c r="HY516" s="6"/>
      <c r="HZ516" s="6"/>
      <c r="IA516" s="6"/>
      <c r="IB516" s="6"/>
      <c r="IC516" s="6"/>
      <c r="ID516" s="6"/>
      <c r="IE516" s="6"/>
      <c r="IF516" s="6"/>
      <c r="IG516" s="6"/>
      <c r="IH516" s="6"/>
      <c r="II516" s="6"/>
      <c r="IJ516" s="6"/>
      <c r="IK516" s="6"/>
      <c r="IL516" s="6"/>
      <c r="IM516" s="6"/>
      <c r="IN516" s="6"/>
      <c r="IO516" s="6"/>
      <c r="IP516" s="6"/>
      <c r="IQ516" s="6"/>
      <c r="IR516" s="6"/>
    </row>
    <row r="517" spans="1:28" s="93" customFormat="1" ht="89.25">
      <c r="A517" s="3" t="s">
        <v>2349</v>
      </c>
      <c r="B517" s="4" t="s">
        <v>143</v>
      </c>
      <c r="C517" s="4" t="s">
        <v>144</v>
      </c>
      <c r="D517" s="3" t="s">
        <v>2038</v>
      </c>
      <c r="E517" s="3" t="s">
        <v>2039</v>
      </c>
      <c r="F517" s="3"/>
      <c r="G517" s="3" t="s">
        <v>2040</v>
      </c>
      <c r="H517" s="3"/>
      <c r="I517" s="3" t="s">
        <v>1129</v>
      </c>
      <c r="J517" s="12" t="s">
        <v>339</v>
      </c>
      <c r="K517" s="12" t="s">
        <v>154</v>
      </c>
      <c r="L517" s="12" t="s">
        <v>13</v>
      </c>
      <c r="M517" s="12" t="s">
        <v>920</v>
      </c>
      <c r="N517" s="4" t="s">
        <v>146</v>
      </c>
      <c r="O517" s="12" t="s">
        <v>162</v>
      </c>
      <c r="P517" s="4" t="s">
        <v>146</v>
      </c>
      <c r="Q517" s="4" t="s">
        <v>148</v>
      </c>
      <c r="R517" s="4" t="s">
        <v>166</v>
      </c>
      <c r="S517" s="12" t="s">
        <v>407</v>
      </c>
      <c r="T517" s="4">
        <v>796</v>
      </c>
      <c r="U517" s="4" t="s">
        <v>251</v>
      </c>
      <c r="V517" s="57">
        <v>1</v>
      </c>
      <c r="W517" s="44">
        <v>10000</v>
      </c>
      <c r="X517" s="44">
        <f>W517*V517</f>
        <v>10000</v>
      </c>
      <c r="Y517" s="57">
        <f>X517*1.12</f>
        <v>11200.000000000002</v>
      </c>
      <c r="Z517" s="4"/>
      <c r="AA517" s="4" t="s">
        <v>944</v>
      </c>
      <c r="AB517" s="113"/>
    </row>
    <row r="518" spans="1:28" s="93" customFormat="1" ht="76.5">
      <c r="A518" s="3" t="s">
        <v>2350</v>
      </c>
      <c r="B518" s="4" t="s">
        <v>143</v>
      </c>
      <c r="C518" s="4" t="s">
        <v>144</v>
      </c>
      <c r="D518" s="3" t="s">
        <v>1611</v>
      </c>
      <c r="E518" s="10" t="s">
        <v>108</v>
      </c>
      <c r="F518" s="10"/>
      <c r="G518" s="10" t="s">
        <v>111</v>
      </c>
      <c r="H518" s="10"/>
      <c r="I518" s="3" t="s">
        <v>2190</v>
      </c>
      <c r="J518" s="12" t="s">
        <v>339</v>
      </c>
      <c r="K518" s="12" t="s">
        <v>154</v>
      </c>
      <c r="L518" s="4">
        <v>30</v>
      </c>
      <c r="M518" s="3" t="s">
        <v>920</v>
      </c>
      <c r="N518" s="4" t="s">
        <v>146</v>
      </c>
      <c r="O518" s="3" t="s">
        <v>184</v>
      </c>
      <c r="P518" s="4" t="s">
        <v>146</v>
      </c>
      <c r="Q518" s="4" t="s">
        <v>148</v>
      </c>
      <c r="R518" s="4" t="s">
        <v>158</v>
      </c>
      <c r="S518" s="4" t="s">
        <v>943</v>
      </c>
      <c r="T518" s="4">
        <v>796</v>
      </c>
      <c r="U518" s="4" t="s">
        <v>156</v>
      </c>
      <c r="V518" s="24">
        <v>50</v>
      </c>
      <c r="W518" s="57">
        <v>25</v>
      </c>
      <c r="X518" s="44">
        <f>W518*V518</f>
        <v>1250</v>
      </c>
      <c r="Y518" s="57">
        <f>X518*1.12</f>
        <v>1400.0000000000002</v>
      </c>
      <c r="Z518" s="4" t="s">
        <v>152</v>
      </c>
      <c r="AA518" s="4" t="s">
        <v>944</v>
      </c>
      <c r="AB518" s="4"/>
    </row>
    <row r="519" spans="1:86" s="4" customFormat="1" ht="89.25">
      <c r="A519" s="3" t="s">
        <v>2351</v>
      </c>
      <c r="B519" s="4" t="s">
        <v>374</v>
      </c>
      <c r="C519" s="4" t="s">
        <v>1093</v>
      </c>
      <c r="D519" s="4" t="s">
        <v>2170</v>
      </c>
      <c r="E519" s="4" t="s">
        <v>463</v>
      </c>
      <c r="G519" s="4" t="s">
        <v>2169</v>
      </c>
      <c r="K519" s="4" t="s">
        <v>154</v>
      </c>
      <c r="L519" s="4">
        <v>0</v>
      </c>
      <c r="M519" s="12" t="s">
        <v>920</v>
      </c>
      <c r="N519" s="4" t="s">
        <v>1094</v>
      </c>
      <c r="O519" s="4" t="s">
        <v>162</v>
      </c>
      <c r="P519" s="4" t="s">
        <v>1094</v>
      </c>
      <c r="Q519" s="4" t="s">
        <v>148</v>
      </c>
      <c r="R519" s="4" t="s">
        <v>420</v>
      </c>
      <c r="S519" s="12" t="s">
        <v>159</v>
      </c>
      <c r="T519" s="4" t="s">
        <v>37</v>
      </c>
      <c r="U519" s="4" t="s">
        <v>156</v>
      </c>
      <c r="V519" s="22">
        <v>100</v>
      </c>
      <c r="W519" s="22">
        <v>35000</v>
      </c>
      <c r="X519" s="24">
        <f>W519*V519</f>
        <v>3500000</v>
      </c>
      <c r="Y519" s="24">
        <f>X519*1.12</f>
        <v>3920000.0000000005</v>
      </c>
      <c r="AA519" s="4" t="s">
        <v>944</v>
      </c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</row>
    <row r="520" spans="1:86" s="4" customFormat="1" ht="74.25" customHeight="1">
      <c r="A520" s="3" t="s">
        <v>2352</v>
      </c>
      <c r="B520" s="4" t="s">
        <v>374</v>
      </c>
      <c r="C520" s="4" t="s">
        <v>1093</v>
      </c>
      <c r="D520" s="4" t="s">
        <v>2171</v>
      </c>
      <c r="E520" s="4" t="s">
        <v>2172</v>
      </c>
      <c r="G520" s="4" t="s">
        <v>2173</v>
      </c>
      <c r="K520" s="4" t="s">
        <v>154</v>
      </c>
      <c r="L520" s="4">
        <v>0</v>
      </c>
      <c r="M520" s="12" t="s">
        <v>920</v>
      </c>
      <c r="N520" s="4" t="s">
        <v>1094</v>
      </c>
      <c r="O520" s="4" t="s">
        <v>191</v>
      </c>
      <c r="P520" s="4" t="s">
        <v>1094</v>
      </c>
      <c r="Q520" s="4" t="s">
        <v>148</v>
      </c>
      <c r="R520" s="4" t="s">
        <v>420</v>
      </c>
      <c r="S520" s="12" t="s">
        <v>159</v>
      </c>
      <c r="T520" s="4">
        <v>796</v>
      </c>
      <c r="U520" s="4" t="s">
        <v>156</v>
      </c>
      <c r="V520" s="22">
        <v>4</v>
      </c>
      <c r="W520" s="22">
        <v>15200</v>
      </c>
      <c r="X520" s="24">
        <f aca="true" t="shared" si="28" ref="X520:X535">W520*V520</f>
        <v>60800</v>
      </c>
      <c r="Y520" s="24">
        <f aca="true" t="shared" si="29" ref="Y520:Y535">X520*1.12</f>
        <v>68096</v>
      </c>
      <c r="AA520" s="4" t="s">
        <v>944</v>
      </c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</row>
    <row r="521" spans="1:86" s="4" customFormat="1" ht="96" customHeight="1">
      <c r="A521" s="3" t="s">
        <v>2353</v>
      </c>
      <c r="B521" s="4" t="s">
        <v>374</v>
      </c>
      <c r="C521" s="4" t="s">
        <v>1093</v>
      </c>
      <c r="D521" s="4" t="s">
        <v>2174</v>
      </c>
      <c r="E521" s="4" t="s">
        <v>1095</v>
      </c>
      <c r="G521" s="4" t="s">
        <v>2178</v>
      </c>
      <c r="K521" s="4" t="s">
        <v>154</v>
      </c>
      <c r="L521" s="4">
        <v>0</v>
      </c>
      <c r="M521" s="12" t="s">
        <v>920</v>
      </c>
      <c r="N521" s="4" t="s">
        <v>1094</v>
      </c>
      <c r="O521" s="4" t="s">
        <v>221</v>
      </c>
      <c r="P521" s="4" t="s">
        <v>1094</v>
      </c>
      <c r="Q521" s="4" t="s">
        <v>148</v>
      </c>
      <c r="R521" s="4" t="s">
        <v>420</v>
      </c>
      <c r="S521" s="12" t="s">
        <v>159</v>
      </c>
      <c r="T521" s="4">
        <v>796</v>
      </c>
      <c r="U521" s="4" t="s">
        <v>156</v>
      </c>
      <c r="V521" s="22">
        <v>1</v>
      </c>
      <c r="W521" s="22">
        <v>60000</v>
      </c>
      <c r="X521" s="24">
        <f t="shared" si="28"/>
        <v>60000</v>
      </c>
      <c r="Y521" s="24">
        <f t="shared" si="29"/>
        <v>67200</v>
      </c>
      <c r="AA521" s="4" t="s">
        <v>944</v>
      </c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</row>
    <row r="522" spans="1:86" s="4" customFormat="1" ht="89.25" customHeight="1">
      <c r="A522" s="3" t="s">
        <v>2354</v>
      </c>
      <c r="B522" s="4" t="s">
        <v>374</v>
      </c>
      <c r="C522" s="4" t="s">
        <v>1093</v>
      </c>
      <c r="D522" s="4" t="s">
        <v>2175</v>
      </c>
      <c r="E522" s="4" t="s">
        <v>243</v>
      </c>
      <c r="G522" s="4" t="s">
        <v>444</v>
      </c>
      <c r="I522" s="4" t="s">
        <v>2041</v>
      </c>
      <c r="K522" s="4" t="s">
        <v>154</v>
      </c>
      <c r="L522" s="4">
        <v>0</v>
      </c>
      <c r="M522" s="12" t="s">
        <v>920</v>
      </c>
      <c r="N522" s="4" t="s">
        <v>1094</v>
      </c>
      <c r="O522" s="4" t="s">
        <v>221</v>
      </c>
      <c r="P522" s="4" t="s">
        <v>1094</v>
      </c>
      <c r="Q522" s="4" t="s">
        <v>148</v>
      </c>
      <c r="R522" s="4" t="s">
        <v>420</v>
      </c>
      <c r="S522" s="12" t="s">
        <v>159</v>
      </c>
      <c r="T522" s="4">
        <v>796</v>
      </c>
      <c r="U522" s="4" t="s">
        <v>156</v>
      </c>
      <c r="V522" s="22">
        <v>4</v>
      </c>
      <c r="W522" s="22">
        <v>18000</v>
      </c>
      <c r="X522" s="24">
        <f t="shared" si="28"/>
        <v>72000</v>
      </c>
      <c r="Y522" s="24">
        <f t="shared" si="29"/>
        <v>80640.00000000001</v>
      </c>
      <c r="AA522" s="4" t="s">
        <v>944</v>
      </c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</row>
    <row r="523" spans="1:86" s="4" customFormat="1" ht="74.25" customHeight="1">
      <c r="A523" s="3" t="s">
        <v>2355</v>
      </c>
      <c r="B523" s="4" t="s">
        <v>374</v>
      </c>
      <c r="C523" s="4" t="s">
        <v>1093</v>
      </c>
      <c r="D523" s="4" t="s">
        <v>2176</v>
      </c>
      <c r="E523" s="4" t="s">
        <v>2180</v>
      </c>
      <c r="G523" s="4" t="s">
        <v>2179</v>
      </c>
      <c r="K523" s="4" t="s">
        <v>154</v>
      </c>
      <c r="L523" s="4">
        <v>0</v>
      </c>
      <c r="M523" s="12" t="s">
        <v>920</v>
      </c>
      <c r="N523" s="4" t="s">
        <v>1094</v>
      </c>
      <c r="O523" s="4" t="s">
        <v>221</v>
      </c>
      <c r="P523" s="4" t="s">
        <v>1094</v>
      </c>
      <c r="Q523" s="4" t="s">
        <v>148</v>
      </c>
      <c r="R523" s="4" t="s">
        <v>420</v>
      </c>
      <c r="S523" s="12" t="s">
        <v>159</v>
      </c>
      <c r="T523" s="4">
        <v>796</v>
      </c>
      <c r="U523" s="4" t="s">
        <v>156</v>
      </c>
      <c r="V523" s="22">
        <v>4</v>
      </c>
      <c r="W523" s="22">
        <v>28000</v>
      </c>
      <c r="X523" s="24">
        <f t="shared" si="28"/>
        <v>112000</v>
      </c>
      <c r="Y523" s="24">
        <f t="shared" si="29"/>
        <v>125440.00000000001</v>
      </c>
      <c r="AA523" s="4" t="s">
        <v>944</v>
      </c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</row>
    <row r="524" spans="1:86" s="4" customFormat="1" ht="128.25" customHeight="1">
      <c r="A524" s="3" t="s">
        <v>2356</v>
      </c>
      <c r="B524" s="4" t="s">
        <v>374</v>
      </c>
      <c r="C524" s="4" t="s">
        <v>1093</v>
      </c>
      <c r="D524" s="4" t="s">
        <v>2177</v>
      </c>
      <c r="E524" s="4" t="s">
        <v>2182</v>
      </c>
      <c r="G524" s="4" t="s">
        <v>2181</v>
      </c>
      <c r="I524" s="4" t="s">
        <v>1096</v>
      </c>
      <c r="K524" s="4" t="s">
        <v>154</v>
      </c>
      <c r="L524" s="4">
        <v>0</v>
      </c>
      <c r="M524" s="12" t="s">
        <v>920</v>
      </c>
      <c r="N524" s="4" t="s">
        <v>1094</v>
      </c>
      <c r="O524" s="4" t="s">
        <v>191</v>
      </c>
      <c r="P524" s="4" t="s">
        <v>1094</v>
      </c>
      <c r="Q524" s="4" t="s">
        <v>148</v>
      </c>
      <c r="R524" s="4" t="s">
        <v>420</v>
      </c>
      <c r="S524" s="12" t="s">
        <v>159</v>
      </c>
      <c r="T524" s="4">
        <v>796</v>
      </c>
      <c r="U524" s="4" t="s">
        <v>156</v>
      </c>
      <c r="V524" s="22">
        <v>12</v>
      </c>
      <c r="W524" s="4">
        <v>4800</v>
      </c>
      <c r="X524" s="24">
        <f t="shared" si="28"/>
        <v>57600</v>
      </c>
      <c r="Y524" s="24">
        <f t="shared" si="29"/>
        <v>64512.00000000001</v>
      </c>
      <c r="AA524" s="4" t="s">
        <v>944</v>
      </c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</row>
    <row r="525" spans="1:86" s="4" customFormat="1" ht="89.25">
      <c r="A525" s="3" t="s">
        <v>2357</v>
      </c>
      <c r="B525" s="4" t="s">
        <v>1097</v>
      </c>
      <c r="C525" s="4" t="s">
        <v>144</v>
      </c>
      <c r="D525" s="4" t="s">
        <v>2183</v>
      </c>
      <c r="E525" s="4" t="s">
        <v>1098</v>
      </c>
      <c r="G525" s="4" t="s">
        <v>1586</v>
      </c>
      <c r="K525" s="4" t="s">
        <v>154</v>
      </c>
      <c r="L525" s="4">
        <v>0</v>
      </c>
      <c r="M525" s="12" t="s">
        <v>920</v>
      </c>
      <c r="N525" s="4" t="s">
        <v>1094</v>
      </c>
      <c r="O525" s="4" t="s">
        <v>221</v>
      </c>
      <c r="P525" s="4" t="s">
        <v>1094</v>
      </c>
      <c r="Q525" s="4" t="s">
        <v>148</v>
      </c>
      <c r="R525" s="4" t="s">
        <v>420</v>
      </c>
      <c r="S525" s="12" t="s">
        <v>159</v>
      </c>
      <c r="T525" s="4">
        <v>796</v>
      </c>
      <c r="U525" s="4" t="s">
        <v>156</v>
      </c>
      <c r="V525" s="22">
        <v>12</v>
      </c>
      <c r="W525" s="22">
        <v>12000</v>
      </c>
      <c r="X525" s="24">
        <f t="shared" si="28"/>
        <v>144000</v>
      </c>
      <c r="Y525" s="24">
        <f t="shared" si="29"/>
        <v>161280.00000000003</v>
      </c>
      <c r="AA525" s="4" t="s">
        <v>944</v>
      </c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</row>
    <row r="526" spans="1:86" s="4" customFormat="1" ht="89.25">
      <c r="A526" s="3" t="s">
        <v>2358</v>
      </c>
      <c r="B526" s="4" t="s">
        <v>1097</v>
      </c>
      <c r="C526" s="4" t="s">
        <v>144</v>
      </c>
      <c r="D526" s="4" t="s">
        <v>2186</v>
      </c>
      <c r="E526" s="4" t="s">
        <v>1099</v>
      </c>
      <c r="G526" s="4" t="s">
        <v>2187</v>
      </c>
      <c r="K526" s="4" t="s">
        <v>154</v>
      </c>
      <c r="L526" s="4">
        <v>0</v>
      </c>
      <c r="M526" s="12" t="s">
        <v>920</v>
      </c>
      <c r="N526" s="4" t="s">
        <v>1094</v>
      </c>
      <c r="O526" s="4" t="s">
        <v>221</v>
      </c>
      <c r="P526" s="4" t="s">
        <v>1094</v>
      </c>
      <c r="Q526" s="4" t="s">
        <v>148</v>
      </c>
      <c r="R526" s="4" t="s">
        <v>420</v>
      </c>
      <c r="S526" s="12" t="s">
        <v>159</v>
      </c>
      <c r="T526" s="4">
        <v>796</v>
      </c>
      <c r="U526" s="4" t="s">
        <v>156</v>
      </c>
      <c r="V526" s="22">
        <v>12</v>
      </c>
      <c r="W526" s="22">
        <v>6000</v>
      </c>
      <c r="X526" s="24">
        <f t="shared" si="28"/>
        <v>72000</v>
      </c>
      <c r="Y526" s="24">
        <f t="shared" si="29"/>
        <v>80640.00000000001</v>
      </c>
      <c r="AA526" s="4" t="s">
        <v>944</v>
      </c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</row>
    <row r="527" spans="1:86" s="4" customFormat="1" ht="89.25">
      <c r="A527" s="3" t="s">
        <v>2359</v>
      </c>
      <c r="B527" s="4" t="s">
        <v>1097</v>
      </c>
      <c r="C527" s="4" t="s">
        <v>144</v>
      </c>
      <c r="D527" s="4" t="s">
        <v>2394</v>
      </c>
      <c r="E527" s="4" t="s">
        <v>1100</v>
      </c>
      <c r="G527" s="4" t="s">
        <v>2395</v>
      </c>
      <c r="K527" s="4" t="s">
        <v>154</v>
      </c>
      <c r="L527" s="4">
        <v>0</v>
      </c>
      <c r="M527" s="12" t="s">
        <v>920</v>
      </c>
      <c r="N527" s="4" t="s">
        <v>1094</v>
      </c>
      <c r="O527" s="4" t="s">
        <v>221</v>
      </c>
      <c r="P527" s="4" t="s">
        <v>1094</v>
      </c>
      <c r="Q527" s="4" t="s">
        <v>148</v>
      </c>
      <c r="R527" s="4" t="s">
        <v>420</v>
      </c>
      <c r="S527" s="12" t="s">
        <v>159</v>
      </c>
      <c r="T527" s="4">
        <v>796</v>
      </c>
      <c r="U527" s="4" t="s">
        <v>156</v>
      </c>
      <c r="V527" s="22">
        <v>3</v>
      </c>
      <c r="W527" s="22">
        <v>9000</v>
      </c>
      <c r="X527" s="24">
        <f t="shared" si="28"/>
        <v>27000</v>
      </c>
      <c r="Y527" s="24">
        <f t="shared" si="29"/>
        <v>30240.000000000004</v>
      </c>
      <c r="AA527" s="4" t="s">
        <v>944</v>
      </c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</row>
    <row r="528" spans="1:86" s="4" customFormat="1" ht="190.5" customHeight="1">
      <c r="A528" s="3" t="s">
        <v>2360</v>
      </c>
      <c r="B528" s="4" t="s">
        <v>1101</v>
      </c>
      <c r="C528" s="4" t="s">
        <v>144</v>
      </c>
      <c r="D528" s="4" t="s">
        <v>2184</v>
      </c>
      <c r="E528" s="4" t="s">
        <v>1102</v>
      </c>
      <c r="G528" s="4" t="s">
        <v>2185</v>
      </c>
      <c r="K528" s="4" t="s">
        <v>154</v>
      </c>
      <c r="L528" s="4">
        <v>0</v>
      </c>
      <c r="M528" s="12" t="s">
        <v>920</v>
      </c>
      <c r="N528" s="4" t="s">
        <v>1094</v>
      </c>
      <c r="O528" s="4" t="s">
        <v>221</v>
      </c>
      <c r="P528" s="4" t="s">
        <v>1094</v>
      </c>
      <c r="Q528" s="4" t="s">
        <v>148</v>
      </c>
      <c r="R528" s="4" t="s">
        <v>420</v>
      </c>
      <c r="S528" s="12" t="s">
        <v>159</v>
      </c>
      <c r="T528" s="4">
        <v>796</v>
      </c>
      <c r="U528" s="4" t="s">
        <v>156</v>
      </c>
      <c r="V528" s="22">
        <v>1</v>
      </c>
      <c r="W528" s="22">
        <v>2000</v>
      </c>
      <c r="X528" s="24">
        <f t="shared" si="28"/>
        <v>2000</v>
      </c>
      <c r="Y528" s="24">
        <f t="shared" si="29"/>
        <v>2240</v>
      </c>
      <c r="AA528" s="4" t="s">
        <v>944</v>
      </c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</row>
    <row r="529" spans="1:28" s="71" customFormat="1" ht="89.25">
      <c r="A529" s="3" t="s">
        <v>2407</v>
      </c>
      <c r="B529" s="3" t="s">
        <v>143</v>
      </c>
      <c r="C529" s="3" t="s">
        <v>144</v>
      </c>
      <c r="D529" s="3" t="s">
        <v>2408</v>
      </c>
      <c r="E529" s="3" t="s">
        <v>250</v>
      </c>
      <c r="F529" s="3"/>
      <c r="G529" s="3" t="s">
        <v>2409</v>
      </c>
      <c r="H529" s="3"/>
      <c r="I529" s="3" t="s">
        <v>2422</v>
      </c>
      <c r="J529" s="3"/>
      <c r="K529" s="105" t="s">
        <v>145</v>
      </c>
      <c r="L529" s="105">
        <v>0</v>
      </c>
      <c r="M529" s="103" t="s">
        <v>920</v>
      </c>
      <c r="N529" s="105" t="s">
        <v>146</v>
      </c>
      <c r="O529" s="105" t="s">
        <v>147</v>
      </c>
      <c r="P529" s="105" t="s">
        <v>146</v>
      </c>
      <c r="Q529" s="105" t="s">
        <v>148</v>
      </c>
      <c r="R529" s="105" t="s">
        <v>166</v>
      </c>
      <c r="S529" s="107" t="s">
        <v>159</v>
      </c>
      <c r="T529" s="105">
        <v>796</v>
      </c>
      <c r="U529" s="105" t="s">
        <v>156</v>
      </c>
      <c r="V529" s="102">
        <v>8</v>
      </c>
      <c r="W529" s="102">
        <f>600/1.12</f>
        <v>535.7142857142857</v>
      </c>
      <c r="X529" s="24">
        <f t="shared" si="28"/>
        <v>4285.714285714285</v>
      </c>
      <c r="Y529" s="24">
        <f t="shared" si="29"/>
        <v>4800</v>
      </c>
      <c r="Z529" s="105"/>
      <c r="AA529" s="105" t="s">
        <v>944</v>
      </c>
      <c r="AB529" s="105" t="s">
        <v>2406</v>
      </c>
    </row>
    <row r="530" spans="1:28" s="71" customFormat="1" ht="51.75" customHeight="1">
      <c r="A530" s="3" t="s">
        <v>2418</v>
      </c>
      <c r="B530" s="3" t="s">
        <v>143</v>
      </c>
      <c r="C530" s="3" t="s">
        <v>144</v>
      </c>
      <c r="D530" s="3" t="s">
        <v>1914</v>
      </c>
      <c r="E530" s="3" t="s">
        <v>250</v>
      </c>
      <c r="F530" s="3"/>
      <c r="G530" s="3" t="s">
        <v>1915</v>
      </c>
      <c r="H530" s="3"/>
      <c r="I530" s="3" t="s">
        <v>2420</v>
      </c>
      <c r="J530" s="3"/>
      <c r="K530" s="105" t="s">
        <v>145</v>
      </c>
      <c r="L530" s="105">
        <v>0</v>
      </c>
      <c r="M530" s="103" t="s">
        <v>920</v>
      </c>
      <c r="N530" s="105" t="s">
        <v>146</v>
      </c>
      <c r="O530" s="105" t="s">
        <v>147</v>
      </c>
      <c r="P530" s="105" t="s">
        <v>146</v>
      </c>
      <c r="Q530" s="105" t="s">
        <v>148</v>
      </c>
      <c r="R530" s="105" t="s">
        <v>166</v>
      </c>
      <c r="S530" s="107" t="s">
        <v>159</v>
      </c>
      <c r="T530" s="105">
        <v>796</v>
      </c>
      <c r="U530" s="105" t="s">
        <v>156</v>
      </c>
      <c r="V530" s="102">
        <v>4</v>
      </c>
      <c r="W530" s="102">
        <f>1200/1.12</f>
        <v>1071.4285714285713</v>
      </c>
      <c r="X530" s="24">
        <f>W530*V530</f>
        <v>4285.714285714285</v>
      </c>
      <c r="Y530" s="24">
        <f>X530*1.12</f>
        <v>4800</v>
      </c>
      <c r="Z530" s="105"/>
      <c r="AA530" s="105" t="s">
        <v>944</v>
      </c>
      <c r="AB530" s="105" t="s">
        <v>2406</v>
      </c>
    </row>
    <row r="531" spans="1:28" s="71" customFormat="1" ht="44.25" customHeight="1">
      <c r="A531" s="3" t="s">
        <v>2419</v>
      </c>
      <c r="B531" s="3" t="s">
        <v>143</v>
      </c>
      <c r="C531" s="3" t="s">
        <v>144</v>
      </c>
      <c r="D531" s="3" t="s">
        <v>1914</v>
      </c>
      <c r="E531" s="3" t="s">
        <v>250</v>
      </c>
      <c r="F531" s="3"/>
      <c r="G531" s="3" t="s">
        <v>1915</v>
      </c>
      <c r="H531" s="3"/>
      <c r="I531" s="3" t="s">
        <v>2421</v>
      </c>
      <c r="J531" s="3"/>
      <c r="K531" s="105" t="s">
        <v>145</v>
      </c>
      <c r="L531" s="105">
        <v>0</v>
      </c>
      <c r="M531" s="103" t="s">
        <v>920</v>
      </c>
      <c r="N531" s="105" t="s">
        <v>146</v>
      </c>
      <c r="O531" s="105" t="s">
        <v>147</v>
      </c>
      <c r="P531" s="105" t="s">
        <v>146</v>
      </c>
      <c r="Q531" s="105" t="s">
        <v>148</v>
      </c>
      <c r="R531" s="105" t="s">
        <v>166</v>
      </c>
      <c r="S531" s="107" t="s">
        <v>159</v>
      </c>
      <c r="T531" s="105">
        <v>796</v>
      </c>
      <c r="U531" s="105" t="s">
        <v>156</v>
      </c>
      <c r="V531" s="102">
        <v>4</v>
      </c>
      <c r="W531" s="102">
        <f>1200/1.12</f>
        <v>1071.4285714285713</v>
      </c>
      <c r="X531" s="24">
        <f>W531*V531</f>
        <v>4285.714285714285</v>
      </c>
      <c r="Y531" s="24">
        <f>X531*1.12</f>
        <v>4800</v>
      </c>
      <c r="Z531" s="105"/>
      <c r="AA531" s="105" t="s">
        <v>944</v>
      </c>
      <c r="AB531" s="105" t="s">
        <v>2406</v>
      </c>
    </row>
    <row r="532" spans="1:28" s="71" customFormat="1" ht="89.25">
      <c r="A532" s="3" t="s">
        <v>2430</v>
      </c>
      <c r="B532" s="3" t="s">
        <v>143</v>
      </c>
      <c r="C532" s="3" t="s">
        <v>144</v>
      </c>
      <c r="D532" s="3" t="s">
        <v>2428</v>
      </c>
      <c r="E532" s="3" t="s">
        <v>2429</v>
      </c>
      <c r="F532" s="3"/>
      <c r="G532" s="3" t="s">
        <v>2113</v>
      </c>
      <c r="H532" s="3"/>
      <c r="I532" s="3" t="s">
        <v>2431</v>
      </c>
      <c r="J532" s="3"/>
      <c r="K532" s="105" t="s">
        <v>145</v>
      </c>
      <c r="L532" s="105">
        <v>0</v>
      </c>
      <c r="M532" s="103" t="s">
        <v>920</v>
      </c>
      <c r="N532" s="105" t="s">
        <v>146</v>
      </c>
      <c r="O532" s="105" t="s">
        <v>147</v>
      </c>
      <c r="P532" s="105" t="s">
        <v>146</v>
      </c>
      <c r="Q532" s="105" t="s">
        <v>148</v>
      </c>
      <c r="R532" s="105" t="s">
        <v>166</v>
      </c>
      <c r="S532" s="107" t="s">
        <v>159</v>
      </c>
      <c r="T532" s="105">
        <v>796</v>
      </c>
      <c r="U532" s="105" t="s">
        <v>156</v>
      </c>
      <c r="V532" s="102">
        <v>2</v>
      </c>
      <c r="W532" s="102">
        <v>23800</v>
      </c>
      <c r="X532" s="24">
        <f t="shared" si="28"/>
        <v>47600</v>
      </c>
      <c r="Y532" s="24">
        <f t="shared" si="29"/>
        <v>53312.00000000001</v>
      </c>
      <c r="Z532" s="105"/>
      <c r="AA532" s="105" t="s">
        <v>944</v>
      </c>
      <c r="AB532" s="105" t="s">
        <v>2406</v>
      </c>
    </row>
    <row r="533" spans="1:28" s="71" customFormat="1" ht="75" customHeight="1">
      <c r="A533" s="3" t="s">
        <v>2449</v>
      </c>
      <c r="B533" s="3" t="s">
        <v>143</v>
      </c>
      <c r="C533" s="3" t="s">
        <v>144</v>
      </c>
      <c r="D533" s="3" t="s">
        <v>2447</v>
      </c>
      <c r="E533" s="3" t="s">
        <v>311</v>
      </c>
      <c r="F533" s="3"/>
      <c r="G533" s="3" t="s">
        <v>2448</v>
      </c>
      <c r="H533" s="3"/>
      <c r="I533" s="3" t="s">
        <v>2450</v>
      </c>
      <c r="J533" s="3"/>
      <c r="K533" s="105" t="s">
        <v>145</v>
      </c>
      <c r="L533" s="105">
        <v>0</v>
      </c>
      <c r="M533" s="103" t="s">
        <v>920</v>
      </c>
      <c r="N533" s="105" t="s">
        <v>146</v>
      </c>
      <c r="O533" s="105" t="s">
        <v>147</v>
      </c>
      <c r="P533" s="105" t="s">
        <v>146</v>
      </c>
      <c r="Q533" s="105" t="s">
        <v>148</v>
      </c>
      <c r="R533" s="105" t="s">
        <v>166</v>
      </c>
      <c r="S533" s="107" t="s">
        <v>474</v>
      </c>
      <c r="T533" s="105">
        <v>796</v>
      </c>
      <c r="U533" s="105" t="s">
        <v>156</v>
      </c>
      <c r="V533" s="102">
        <v>6</v>
      </c>
      <c r="W533" s="102">
        <f>800/1.12</f>
        <v>714.2857142857142</v>
      </c>
      <c r="X533" s="24">
        <f t="shared" si="28"/>
        <v>4285.714285714285</v>
      </c>
      <c r="Y533" s="24">
        <f t="shared" si="29"/>
        <v>4800</v>
      </c>
      <c r="Z533" s="105"/>
      <c r="AA533" s="105" t="s">
        <v>944</v>
      </c>
      <c r="AB533" s="105" t="s">
        <v>2406</v>
      </c>
    </row>
    <row r="534" spans="1:28" s="71" customFormat="1" ht="75" customHeight="1">
      <c r="A534" s="3" t="s">
        <v>2451</v>
      </c>
      <c r="B534" s="3" t="s">
        <v>143</v>
      </c>
      <c r="C534" s="3" t="s">
        <v>144</v>
      </c>
      <c r="D534" s="3" t="s">
        <v>2447</v>
      </c>
      <c r="E534" s="3" t="s">
        <v>311</v>
      </c>
      <c r="F534" s="3"/>
      <c r="G534" s="3" t="s">
        <v>2448</v>
      </c>
      <c r="H534" s="3"/>
      <c r="I534" s="3" t="s">
        <v>2452</v>
      </c>
      <c r="J534" s="3"/>
      <c r="K534" s="105" t="s">
        <v>145</v>
      </c>
      <c r="L534" s="105">
        <v>0</v>
      </c>
      <c r="M534" s="103" t="s">
        <v>920</v>
      </c>
      <c r="N534" s="105" t="s">
        <v>146</v>
      </c>
      <c r="O534" s="105" t="s">
        <v>147</v>
      </c>
      <c r="P534" s="105" t="s">
        <v>146</v>
      </c>
      <c r="Q534" s="105" t="s">
        <v>148</v>
      </c>
      <c r="R534" s="105" t="s">
        <v>166</v>
      </c>
      <c r="S534" s="107" t="s">
        <v>474</v>
      </c>
      <c r="T534" s="105">
        <v>796</v>
      </c>
      <c r="U534" s="105" t="s">
        <v>156</v>
      </c>
      <c r="V534" s="102">
        <v>2</v>
      </c>
      <c r="W534" s="102">
        <f>825/1.12</f>
        <v>736.6071428571428</v>
      </c>
      <c r="X534" s="24">
        <f t="shared" si="28"/>
        <v>1473.2142857142856</v>
      </c>
      <c r="Y534" s="24">
        <f t="shared" si="29"/>
        <v>1650</v>
      </c>
      <c r="Z534" s="105"/>
      <c r="AA534" s="105" t="s">
        <v>944</v>
      </c>
      <c r="AB534" s="105" t="s">
        <v>2406</v>
      </c>
    </row>
    <row r="535" spans="1:28" s="71" customFormat="1" ht="75" customHeight="1">
      <c r="A535" s="3" t="s">
        <v>2453</v>
      </c>
      <c r="B535" s="3" t="s">
        <v>143</v>
      </c>
      <c r="C535" s="3" t="s">
        <v>144</v>
      </c>
      <c r="D535" s="3" t="s">
        <v>2447</v>
      </c>
      <c r="E535" s="3" t="s">
        <v>311</v>
      </c>
      <c r="F535" s="3"/>
      <c r="G535" s="3" t="s">
        <v>2448</v>
      </c>
      <c r="H535" s="3"/>
      <c r="I535" s="3" t="s">
        <v>2454</v>
      </c>
      <c r="J535" s="3"/>
      <c r="K535" s="105" t="s">
        <v>145</v>
      </c>
      <c r="L535" s="105">
        <v>0</v>
      </c>
      <c r="M535" s="103" t="s">
        <v>920</v>
      </c>
      <c r="N535" s="105" t="s">
        <v>146</v>
      </c>
      <c r="O535" s="105" t="s">
        <v>147</v>
      </c>
      <c r="P535" s="105" t="s">
        <v>146</v>
      </c>
      <c r="Q535" s="105" t="s">
        <v>148</v>
      </c>
      <c r="R535" s="105" t="s">
        <v>166</v>
      </c>
      <c r="S535" s="107" t="s">
        <v>474</v>
      </c>
      <c r="T535" s="105">
        <v>796</v>
      </c>
      <c r="U535" s="105" t="s">
        <v>156</v>
      </c>
      <c r="V535" s="102">
        <v>2</v>
      </c>
      <c r="W535" s="102">
        <f>825/1.12</f>
        <v>736.6071428571428</v>
      </c>
      <c r="X535" s="24">
        <f t="shared" si="28"/>
        <v>1473.2142857142856</v>
      </c>
      <c r="Y535" s="24">
        <f t="shared" si="29"/>
        <v>1650</v>
      </c>
      <c r="Z535" s="105"/>
      <c r="AA535" s="105" t="s">
        <v>944</v>
      </c>
      <c r="AB535" s="105" t="s">
        <v>2406</v>
      </c>
    </row>
    <row r="536" spans="1:253" ht="138.75" customHeight="1">
      <c r="A536" s="3" t="s">
        <v>2461</v>
      </c>
      <c r="B536" s="107" t="s">
        <v>362</v>
      </c>
      <c r="C536" s="107" t="s">
        <v>363</v>
      </c>
      <c r="D536" s="108" t="s">
        <v>1285</v>
      </c>
      <c r="E536" s="107" t="s">
        <v>1286</v>
      </c>
      <c r="F536" s="108"/>
      <c r="G536" s="108" t="s">
        <v>1287</v>
      </c>
      <c r="H536" s="122"/>
      <c r="I536" s="108" t="s">
        <v>2403</v>
      </c>
      <c r="J536" s="108"/>
      <c r="K536" s="107" t="s">
        <v>145</v>
      </c>
      <c r="L536" s="110" t="s">
        <v>13</v>
      </c>
      <c r="M536" s="12" t="s">
        <v>920</v>
      </c>
      <c r="N536" s="105" t="s">
        <v>146</v>
      </c>
      <c r="O536" s="110" t="s">
        <v>147</v>
      </c>
      <c r="P536" s="107" t="s">
        <v>146</v>
      </c>
      <c r="Q536" s="107" t="s">
        <v>148</v>
      </c>
      <c r="R536" s="4" t="s">
        <v>2462</v>
      </c>
      <c r="S536" s="4" t="s">
        <v>159</v>
      </c>
      <c r="T536" s="110">
        <v>112</v>
      </c>
      <c r="U536" s="107" t="s">
        <v>53</v>
      </c>
      <c r="V536" s="109">
        <v>9000</v>
      </c>
      <c r="W536" s="107">
        <f>2.1*410</f>
        <v>861</v>
      </c>
      <c r="X536" s="109">
        <f>W536*V536</f>
        <v>7749000</v>
      </c>
      <c r="Y536" s="109">
        <f>X536*(1+12%)</f>
        <v>8678880</v>
      </c>
      <c r="Z536" s="107"/>
      <c r="AA536" s="4" t="s">
        <v>944</v>
      </c>
      <c r="AB536" s="108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119"/>
      <c r="AT536" s="119"/>
      <c r="AU536" s="119"/>
      <c r="AV536" s="119"/>
      <c r="AW536" s="119"/>
      <c r="AX536" s="119"/>
      <c r="AY536" s="119"/>
      <c r="AZ536" s="119"/>
      <c r="BA536" s="119"/>
      <c r="BB536" s="119"/>
      <c r="BC536" s="119"/>
      <c r="BD536" s="119"/>
      <c r="BE536" s="119"/>
      <c r="BF536" s="119"/>
      <c r="BG536" s="119"/>
      <c r="BH536" s="119"/>
      <c r="BI536" s="119"/>
      <c r="BJ536" s="119"/>
      <c r="BK536" s="119"/>
      <c r="BL536" s="119"/>
      <c r="BM536" s="119"/>
      <c r="BN536" s="119"/>
      <c r="BO536" s="119"/>
      <c r="BP536" s="119"/>
      <c r="BQ536" s="119"/>
      <c r="BR536" s="119"/>
      <c r="BS536" s="119"/>
      <c r="BT536" s="119"/>
      <c r="BU536" s="119"/>
      <c r="BV536" s="119"/>
      <c r="BW536" s="119"/>
      <c r="BX536" s="119"/>
      <c r="BY536" s="119"/>
      <c r="BZ536" s="119"/>
      <c r="CA536" s="119"/>
      <c r="CB536" s="119"/>
      <c r="CC536" s="119"/>
      <c r="CD536" s="119"/>
      <c r="CE536" s="119"/>
      <c r="CF536" s="119"/>
      <c r="CG536" s="119"/>
      <c r="CH536" s="119"/>
      <c r="CI536" s="119"/>
      <c r="CJ536" s="119"/>
      <c r="CK536" s="119"/>
      <c r="CL536" s="119"/>
      <c r="CM536" s="119"/>
      <c r="CN536" s="119"/>
      <c r="CO536" s="119"/>
      <c r="CP536" s="119"/>
      <c r="CQ536" s="119"/>
      <c r="CR536" s="119"/>
      <c r="CS536" s="119"/>
      <c r="CT536" s="119"/>
      <c r="CU536" s="119"/>
      <c r="CV536" s="119"/>
      <c r="CW536" s="119"/>
      <c r="CX536" s="119"/>
      <c r="CY536" s="119"/>
      <c r="CZ536" s="119"/>
      <c r="DA536" s="119"/>
      <c r="DB536" s="119"/>
      <c r="DC536" s="119"/>
      <c r="DD536" s="119"/>
      <c r="DE536" s="119"/>
      <c r="DF536" s="119"/>
      <c r="DG536" s="119"/>
      <c r="DH536" s="119"/>
      <c r="DI536" s="119"/>
      <c r="DJ536" s="119"/>
      <c r="DK536" s="119"/>
      <c r="DL536" s="119"/>
      <c r="DM536" s="119"/>
      <c r="DN536" s="119"/>
      <c r="DO536" s="119"/>
      <c r="DP536" s="119"/>
      <c r="DQ536" s="119"/>
      <c r="DR536" s="119"/>
      <c r="DS536" s="119"/>
      <c r="DT536" s="119"/>
      <c r="DU536" s="119"/>
      <c r="DV536" s="119"/>
      <c r="DW536" s="119"/>
      <c r="DX536" s="119"/>
      <c r="DY536" s="119"/>
      <c r="DZ536" s="119"/>
      <c r="EA536" s="119"/>
      <c r="EB536" s="119"/>
      <c r="EC536" s="119"/>
      <c r="ED536" s="119"/>
      <c r="EE536" s="119"/>
      <c r="EF536" s="119"/>
      <c r="EG536" s="119"/>
      <c r="EH536" s="119"/>
      <c r="EI536" s="119"/>
      <c r="EJ536" s="119"/>
      <c r="EK536" s="119"/>
      <c r="EL536" s="119"/>
      <c r="EM536" s="119"/>
      <c r="EN536" s="119"/>
      <c r="EO536" s="119"/>
      <c r="EP536" s="119"/>
      <c r="EQ536" s="119"/>
      <c r="ER536" s="119"/>
      <c r="ES536" s="119"/>
      <c r="ET536" s="119"/>
      <c r="EU536" s="119"/>
      <c r="EV536" s="119"/>
      <c r="EW536" s="119"/>
      <c r="EX536" s="119"/>
      <c r="EY536" s="119"/>
      <c r="EZ536" s="119"/>
      <c r="FA536" s="119"/>
      <c r="FB536" s="119"/>
      <c r="FC536" s="119"/>
      <c r="FD536" s="119"/>
      <c r="FE536" s="119"/>
      <c r="FF536" s="119"/>
      <c r="FG536" s="119"/>
      <c r="FH536" s="119"/>
      <c r="FI536" s="119"/>
      <c r="FJ536" s="119"/>
      <c r="FK536" s="119"/>
      <c r="FL536" s="119"/>
      <c r="FM536" s="119"/>
      <c r="FN536" s="119"/>
      <c r="FO536" s="119"/>
      <c r="FP536" s="119"/>
      <c r="FQ536" s="119"/>
      <c r="FR536" s="119"/>
      <c r="FS536" s="119"/>
      <c r="FT536" s="119"/>
      <c r="FU536" s="119"/>
      <c r="FV536" s="119"/>
      <c r="FW536" s="119"/>
      <c r="FX536" s="119"/>
      <c r="FY536" s="119"/>
      <c r="FZ536" s="119"/>
      <c r="GA536" s="119"/>
      <c r="GB536" s="119"/>
      <c r="GC536" s="119"/>
      <c r="GD536" s="119"/>
      <c r="GE536" s="119"/>
      <c r="GF536" s="119"/>
      <c r="GG536" s="119"/>
      <c r="GH536" s="119"/>
      <c r="GI536" s="119"/>
      <c r="GJ536" s="119"/>
      <c r="GK536" s="119"/>
      <c r="GL536" s="119"/>
      <c r="GM536" s="119"/>
      <c r="GN536" s="119"/>
      <c r="GO536" s="119"/>
      <c r="GP536" s="119"/>
      <c r="GQ536" s="119"/>
      <c r="GR536" s="119"/>
      <c r="GS536" s="119"/>
      <c r="GT536" s="119"/>
      <c r="GU536" s="119"/>
      <c r="GV536" s="119"/>
      <c r="GW536" s="119"/>
      <c r="GX536" s="119"/>
      <c r="GY536" s="119"/>
      <c r="GZ536" s="119"/>
      <c r="HA536" s="119"/>
      <c r="HB536" s="119"/>
      <c r="HC536" s="119"/>
      <c r="HD536" s="119"/>
      <c r="HE536" s="119"/>
      <c r="HF536" s="119"/>
      <c r="HG536" s="119"/>
      <c r="HH536" s="119"/>
      <c r="HI536" s="119"/>
      <c r="HJ536" s="119"/>
      <c r="HK536" s="119"/>
      <c r="HL536" s="119"/>
      <c r="HM536" s="119"/>
      <c r="HN536" s="119"/>
      <c r="HO536" s="119"/>
      <c r="HP536" s="119"/>
      <c r="HQ536" s="119"/>
      <c r="HR536" s="119"/>
      <c r="HS536" s="119"/>
      <c r="HT536" s="119"/>
      <c r="HU536" s="119"/>
      <c r="HV536" s="119"/>
      <c r="HW536" s="119"/>
      <c r="HX536" s="119"/>
      <c r="HY536" s="119"/>
      <c r="HZ536" s="119"/>
      <c r="IA536" s="119"/>
      <c r="IB536" s="119"/>
      <c r="IC536" s="119"/>
      <c r="ID536" s="119"/>
      <c r="IE536" s="119"/>
      <c r="IF536" s="119"/>
      <c r="IG536" s="119"/>
      <c r="IH536" s="119"/>
      <c r="II536" s="119"/>
      <c r="IJ536" s="119"/>
      <c r="IK536" s="119"/>
      <c r="IL536" s="119"/>
      <c r="IM536" s="119"/>
      <c r="IN536" s="119"/>
      <c r="IO536" s="119"/>
      <c r="IP536" s="119"/>
      <c r="IQ536" s="119"/>
      <c r="IR536" s="119"/>
      <c r="IS536" s="119"/>
    </row>
    <row r="537" spans="1:253" ht="138.75" customHeight="1">
      <c r="A537" s="3" t="s">
        <v>2468</v>
      </c>
      <c r="B537" s="107" t="s">
        <v>362</v>
      </c>
      <c r="C537" s="107" t="s">
        <v>363</v>
      </c>
      <c r="D537" s="108" t="s">
        <v>2469</v>
      </c>
      <c r="E537" s="107" t="s">
        <v>2470</v>
      </c>
      <c r="F537" s="108"/>
      <c r="G537" s="108" t="s">
        <v>2471</v>
      </c>
      <c r="H537" s="122"/>
      <c r="I537" s="108" t="s">
        <v>2472</v>
      </c>
      <c r="J537" s="108"/>
      <c r="K537" s="107" t="s">
        <v>145</v>
      </c>
      <c r="L537" s="110" t="s">
        <v>13</v>
      </c>
      <c r="M537" s="12" t="s">
        <v>920</v>
      </c>
      <c r="N537" s="105" t="s">
        <v>146</v>
      </c>
      <c r="O537" s="110" t="s">
        <v>164</v>
      </c>
      <c r="P537" s="107" t="s">
        <v>146</v>
      </c>
      <c r="Q537" s="107" t="s">
        <v>148</v>
      </c>
      <c r="R537" s="4" t="s">
        <v>2473</v>
      </c>
      <c r="S537" s="107" t="s">
        <v>159</v>
      </c>
      <c r="T537" s="110" t="s">
        <v>37</v>
      </c>
      <c r="U537" s="107" t="s">
        <v>251</v>
      </c>
      <c r="V537" s="109">
        <v>1</v>
      </c>
      <c r="W537" s="107">
        <v>1025920</v>
      </c>
      <c r="X537" s="109">
        <f>W537*V537</f>
        <v>1025920</v>
      </c>
      <c r="Y537" s="109">
        <f>X537*(1+12%)</f>
        <v>1149030.4000000001</v>
      </c>
      <c r="Z537" s="107"/>
      <c r="AA537" s="4" t="s">
        <v>944</v>
      </c>
      <c r="AB537" s="108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119"/>
      <c r="AT537" s="119"/>
      <c r="AU537" s="119"/>
      <c r="AV537" s="119"/>
      <c r="AW537" s="119"/>
      <c r="AX537" s="119"/>
      <c r="AY537" s="119"/>
      <c r="AZ537" s="119"/>
      <c r="BA537" s="119"/>
      <c r="BB537" s="119"/>
      <c r="BC537" s="119"/>
      <c r="BD537" s="119"/>
      <c r="BE537" s="119"/>
      <c r="BF537" s="119"/>
      <c r="BG537" s="119"/>
      <c r="BH537" s="119"/>
      <c r="BI537" s="119"/>
      <c r="BJ537" s="119"/>
      <c r="BK537" s="119"/>
      <c r="BL537" s="119"/>
      <c r="BM537" s="119"/>
      <c r="BN537" s="119"/>
      <c r="BO537" s="119"/>
      <c r="BP537" s="119"/>
      <c r="BQ537" s="119"/>
      <c r="BR537" s="119"/>
      <c r="BS537" s="119"/>
      <c r="BT537" s="119"/>
      <c r="BU537" s="119"/>
      <c r="BV537" s="119"/>
      <c r="BW537" s="119"/>
      <c r="BX537" s="119"/>
      <c r="BY537" s="119"/>
      <c r="BZ537" s="119"/>
      <c r="CA537" s="119"/>
      <c r="CB537" s="119"/>
      <c r="CC537" s="119"/>
      <c r="CD537" s="119"/>
      <c r="CE537" s="119"/>
      <c r="CF537" s="119"/>
      <c r="CG537" s="119"/>
      <c r="CH537" s="119"/>
      <c r="CI537" s="119"/>
      <c r="CJ537" s="119"/>
      <c r="CK537" s="119"/>
      <c r="CL537" s="119"/>
      <c r="CM537" s="119"/>
      <c r="CN537" s="119"/>
      <c r="CO537" s="119"/>
      <c r="CP537" s="119"/>
      <c r="CQ537" s="119"/>
      <c r="CR537" s="119"/>
      <c r="CS537" s="119"/>
      <c r="CT537" s="119"/>
      <c r="CU537" s="119"/>
      <c r="CV537" s="119"/>
      <c r="CW537" s="119"/>
      <c r="CX537" s="119"/>
      <c r="CY537" s="119"/>
      <c r="CZ537" s="119"/>
      <c r="DA537" s="119"/>
      <c r="DB537" s="119"/>
      <c r="DC537" s="119"/>
      <c r="DD537" s="119"/>
      <c r="DE537" s="119"/>
      <c r="DF537" s="119"/>
      <c r="DG537" s="119"/>
      <c r="DH537" s="119"/>
      <c r="DI537" s="119"/>
      <c r="DJ537" s="119"/>
      <c r="DK537" s="119"/>
      <c r="DL537" s="119"/>
      <c r="DM537" s="119"/>
      <c r="DN537" s="119"/>
      <c r="DO537" s="119"/>
      <c r="DP537" s="119"/>
      <c r="DQ537" s="119"/>
      <c r="DR537" s="119"/>
      <c r="DS537" s="119"/>
      <c r="DT537" s="119"/>
      <c r="DU537" s="119"/>
      <c r="DV537" s="119"/>
      <c r="DW537" s="119"/>
      <c r="DX537" s="119"/>
      <c r="DY537" s="119"/>
      <c r="DZ537" s="119"/>
      <c r="EA537" s="119"/>
      <c r="EB537" s="119"/>
      <c r="EC537" s="119"/>
      <c r="ED537" s="119"/>
      <c r="EE537" s="119"/>
      <c r="EF537" s="119"/>
      <c r="EG537" s="119"/>
      <c r="EH537" s="119"/>
      <c r="EI537" s="119"/>
      <c r="EJ537" s="119"/>
      <c r="EK537" s="119"/>
      <c r="EL537" s="119"/>
      <c r="EM537" s="119"/>
      <c r="EN537" s="119"/>
      <c r="EO537" s="119"/>
      <c r="EP537" s="119"/>
      <c r="EQ537" s="119"/>
      <c r="ER537" s="119"/>
      <c r="ES537" s="119"/>
      <c r="ET537" s="119"/>
      <c r="EU537" s="119"/>
      <c r="EV537" s="119"/>
      <c r="EW537" s="119"/>
      <c r="EX537" s="119"/>
      <c r="EY537" s="119"/>
      <c r="EZ537" s="119"/>
      <c r="FA537" s="119"/>
      <c r="FB537" s="119"/>
      <c r="FC537" s="119"/>
      <c r="FD537" s="119"/>
      <c r="FE537" s="119"/>
      <c r="FF537" s="119"/>
      <c r="FG537" s="119"/>
      <c r="FH537" s="119"/>
      <c r="FI537" s="119"/>
      <c r="FJ537" s="119"/>
      <c r="FK537" s="119"/>
      <c r="FL537" s="119"/>
      <c r="FM537" s="119"/>
      <c r="FN537" s="119"/>
      <c r="FO537" s="119"/>
      <c r="FP537" s="119"/>
      <c r="FQ537" s="119"/>
      <c r="FR537" s="119"/>
      <c r="FS537" s="119"/>
      <c r="FT537" s="119"/>
      <c r="FU537" s="119"/>
      <c r="FV537" s="119"/>
      <c r="FW537" s="119"/>
      <c r="FX537" s="119"/>
      <c r="FY537" s="119"/>
      <c r="FZ537" s="119"/>
      <c r="GA537" s="119"/>
      <c r="GB537" s="119"/>
      <c r="GC537" s="119"/>
      <c r="GD537" s="119"/>
      <c r="GE537" s="119"/>
      <c r="GF537" s="119"/>
      <c r="GG537" s="119"/>
      <c r="GH537" s="119"/>
      <c r="GI537" s="119"/>
      <c r="GJ537" s="119"/>
      <c r="GK537" s="119"/>
      <c r="GL537" s="119"/>
      <c r="GM537" s="119"/>
      <c r="GN537" s="119"/>
      <c r="GO537" s="119"/>
      <c r="GP537" s="119"/>
      <c r="GQ537" s="119"/>
      <c r="GR537" s="119"/>
      <c r="GS537" s="119"/>
      <c r="GT537" s="119"/>
      <c r="GU537" s="119"/>
      <c r="GV537" s="119"/>
      <c r="GW537" s="119"/>
      <c r="GX537" s="119"/>
      <c r="GY537" s="119"/>
      <c r="GZ537" s="119"/>
      <c r="HA537" s="119"/>
      <c r="HB537" s="119"/>
      <c r="HC537" s="119"/>
      <c r="HD537" s="119"/>
      <c r="HE537" s="119"/>
      <c r="HF537" s="119"/>
      <c r="HG537" s="119"/>
      <c r="HH537" s="119"/>
      <c r="HI537" s="119"/>
      <c r="HJ537" s="119"/>
      <c r="HK537" s="119"/>
      <c r="HL537" s="119"/>
      <c r="HM537" s="119"/>
      <c r="HN537" s="119"/>
      <c r="HO537" s="119"/>
      <c r="HP537" s="119"/>
      <c r="HQ537" s="119"/>
      <c r="HR537" s="119"/>
      <c r="HS537" s="119"/>
      <c r="HT537" s="119"/>
      <c r="HU537" s="119"/>
      <c r="HV537" s="119"/>
      <c r="HW537" s="119"/>
      <c r="HX537" s="119"/>
      <c r="HY537" s="119"/>
      <c r="HZ537" s="119"/>
      <c r="IA537" s="119"/>
      <c r="IB537" s="119"/>
      <c r="IC537" s="119"/>
      <c r="ID537" s="119"/>
      <c r="IE537" s="119"/>
      <c r="IF537" s="119"/>
      <c r="IG537" s="119"/>
      <c r="IH537" s="119"/>
      <c r="II537" s="119"/>
      <c r="IJ537" s="119"/>
      <c r="IK537" s="119"/>
      <c r="IL537" s="119"/>
      <c r="IM537" s="119"/>
      <c r="IN537" s="119"/>
      <c r="IO537" s="119"/>
      <c r="IP537" s="119"/>
      <c r="IQ537" s="119"/>
      <c r="IR537" s="119"/>
      <c r="IS537" s="119"/>
    </row>
    <row r="538" spans="1:28" s="65" customFormat="1" ht="120.75" customHeight="1">
      <c r="A538" s="3" t="s">
        <v>2476</v>
      </c>
      <c r="B538" s="4" t="s">
        <v>143</v>
      </c>
      <c r="C538" s="4" t="s">
        <v>144</v>
      </c>
      <c r="D538" s="3" t="s">
        <v>1712</v>
      </c>
      <c r="E538" s="3" t="s">
        <v>1683</v>
      </c>
      <c r="F538" s="10"/>
      <c r="G538" s="3" t="s">
        <v>1713</v>
      </c>
      <c r="H538" s="10"/>
      <c r="I538" s="3" t="s">
        <v>193</v>
      </c>
      <c r="J538" s="3"/>
      <c r="K538" s="76" t="s">
        <v>145</v>
      </c>
      <c r="L538" s="3">
        <v>90</v>
      </c>
      <c r="M538" s="12" t="s">
        <v>920</v>
      </c>
      <c r="N538" s="4" t="s">
        <v>146</v>
      </c>
      <c r="O538" s="3" t="s">
        <v>164</v>
      </c>
      <c r="P538" s="4" t="s">
        <v>146</v>
      </c>
      <c r="Q538" s="4" t="s">
        <v>148</v>
      </c>
      <c r="R538" s="13" t="s">
        <v>2500</v>
      </c>
      <c r="S538" s="4" t="s">
        <v>159</v>
      </c>
      <c r="T538" s="77" t="s">
        <v>196</v>
      </c>
      <c r="U538" s="77" t="s">
        <v>197</v>
      </c>
      <c r="V538" s="24">
        <v>1500</v>
      </c>
      <c r="W538" s="132">
        <f>165000/1.12</f>
        <v>147321.42857142855</v>
      </c>
      <c r="X538" s="82">
        <f aca="true" t="shared" si="30" ref="X538:X549">W538*V538</f>
        <v>220982142.85714284</v>
      </c>
      <c r="Y538" s="82">
        <f aca="true" t="shared" si="31" ref="Y538:Y549">X538*1.12</f>
        <v>247500000</v>
      </c>
      <c r="Z538" s="4" t="s">
        <v>2393</v>
      </c>
      <c r="AA538" s="4" t="s">
        <v>944</v>
      </c>
      <c r="AB538" s="4"/>
    </row>
    <row r="539" spans="1:28" s="71" customFormat="1" ht="76.5">
      <c r="A539" s="3" t="s">
        <v>2498</v>
      </c>
      <c r="B539" s="3" t="s">
        <v>143</v>
      </c>
      <c r="C539" s="3" t="s">
        <v>144</v>
      </c>
      <c r="D539" s="3" t="s">
        <v>1802</v>
      </c>
      <c r="E539" s="3" t="s">
        <v>1803</v>
      </c>
      <c r="F539" s="3"/>
      <c r="G539" s="3" t="s">
        <v>1804</v>
      </c>
      <c r="H539" s="3"/>
      <c r="I539" s="3" t="s">
        <v>2499</v>
      </c>
      <c r="J539" s="3"/>
      <c r="K539" s="105" t="s">
        <v>145</v>
      </c>
      <c r="L539" s="105">
        <v>0</v>
      </c>
      <c r="M539" s="103" t="s">
        <v>920</v>
      </c>
      <c r="N539" s="105" t="s">
        <v>146</v>
      </c>
      <c r="O539" s="3" t="s">
        <v>164</v>
      </c>
      <c r="P539" s="105" t="s">
        <v>146</v>
      </c>
      <c r="Q539" s="105" t="s">
        <v>148</v>
      </c>
      <c r="R539" s="105" t="s">
        <v>166</v>
      </c>
      <c r="S539" s="4" t="s">
        <v>149</v>
      </c>
      <c r="T539" s="105">
        <v>796</v>
      </c>
      <c r="U539" s="105" t="s">
        <v>156</v>
      </c>
      <c r="V539" s="102">
        <v>2</v>
      </c>
      <c r="W539" s="102">
        <v>983</v>
      </c>
      <c r="X539" s="24">
        <f t="shared" si="30"/>
        <v>1966</v>
      </c>
      <c r="Y539" s="24">
        <f t="shared" si="31"/>
        <v>2201.92</v>
      </c>
      <c r="Z539" s="105"/>
      <c r="AA539" s="105" t="s">
        <v>944</v>
      </c>
      <c r="AB539" s="105"/>
    </row>
    <row r="540" spans="1:28" s="71" customFormat="1" ht="76.5">
      <c r="A540" s="3" t="s">
        <v>2501</v>
      </c>
      <c r="B540" s="3" t="s">
        <v>143</v>
      </c>
      <c r="C540" s="3" t="s">
        <v>144</v>
      </c>
      <c r="D540" s="3" t="s">
        <v>2502</v>
      </c>
      <c r="E540" s="3" t="s">
        <v>2503</v>
      </c>
      <c r="F540" s="3"/>
      <c r="G540" s="3" t="s">
        <v>2504</v>
      </c>
      <c r="H540" s="3"/>
      <c r="I540" s="3" t="s">
        <v>2505</v>
      </c>
      <c r="J540" s="3"/>
      <c r="K540" s="105" t="s">
        <v>145</v>
      </c>
      <c r="L540" s="105">
        <v>0</v>
      </c>
      <c r="M540" s="103" t="s">
        <v>920</v>
      </c>
      <c r="N540" s="105" t="s">
        <v>146</v>
      </c>
      <c r="O540" s="3" t="s">
        <v>432</v>
      </c>
      <c r="P540" s="105" t="s">
        <v>146</v>
      </c>
      <c r="Q540" s="105" t="s">
        <v>148</v>
      </c>
      <c r="R540" s="105" t="s">
        <v>166</v>
      </c>
      <c r="S540" s="4" t="s">
        <v>149</v>
      </c>
      <c r="T540" s="105">
        <v>796</v>
      </c>
      <c r="U540" s="105" t="s">
        <v>156</v>
      </c>
      <c r="V540" s="102">
        <v>50</v>
      </c>
      <c r="W540" s="102">
        <v>117</v>
      </c>
      <c r="X540" s="24">
        <f t="shared" si="30"/>
        <v>5850</v>
      </c>
      <c r="Y540" s="24">
        <f t="shared" si="31"/>
        <v>6552.000000000001</v>
      </c>
      <c r="Z540" s="105"/>
      <c r="AA540" s="105" t="s">
        <v>944</v>
      </c>
      <c r="AB540" s="105"/>
    </row>
    <row r="541" spans="1:28" s="71" customFormat="1" ht="76.5">
      <c r="A541" s="3" t="s">
        <v>2506</v>
      </c>
      <c r="B541" s="3" t="s">
        <v>143</v>
      </c>
      <c r="C541" s="3" t="s">
        <v>144</v>
      </c>
      <c r="D541" s="3" t="s">
        <v>2507</v>
      </c>
      <c r="E541" s="3" t="s">
        <v>2508</v>
      </c>
      <c r="F541" s="3"/>
      <c r="G541" s="3" t="s">
        <v>2509</v>
      </c>
      <c r="H541" s="3"/>
      <c r="I541" s="3" t="s">
        <v>2510</v>
      </c>
      <c r="J541" s="3"/>
      <c r="K541" s="105" t="s">
        <v>145</v>
      </c>
      <c r="L541" s="105">
        <v>0</v>
      </c>
      <c r="M541" s="103" t="s">
        <v>920</v>
      </c>
      <c r="N541" s="105" t="s">
        <v>146</v>
      </c>
      <c r="O541" s="3" t="s">
        <v>432</v>
      </c>
      <c r="P541" s="105" t="s">
        <v>146</v>
      </c>
      <c r="Q541" s="105" t="s">
        <v>148</v>
      </c>
      <c r="R541" s="105" t="s">
        <v>166</v>
      </c>
      <c r="S541" s="4" t="s">
        <v>149</v>
      </c>
      <c r="T541" s="105">
        <v>796</v>
      </c>
      <c r="U541" s="105" t="s">
        <v>156</v>
      </c>
      <c r="V541" s="102">
        <v>3000</v>
      </c>
      <c r="W541" s="102">
        <v>6</v>
      </c>
      <c r="X541" s="24">
        <f t="shared" si="30"/>
        <v>18000</v>
      </c>
      <c r="Y541" s="24">
        <f t="shared" si="31"/>
        <v>20160.000000000004</v>
      </c>
      <c r="Z541" s="105"/>
      <c r="AA541" s="105" t="s">
        <v>944</v>
      </c>
      <c r="AB541" s="105"/>
    </row>
    <row r="542" spans="1:28" s="71" customFormat="1" ht="76.5">
      <c r="A542" s="3" t="s">
        <v>2511</v>
      </c>
      <c r="B542" s="3" t="s">
        <v>362</v>
      </c>
      <c r="C542" s="3" t="s">
        <v>399</v>
      </c>
      <c r="D542" s="3" t="s">
        <v>2513</v>
      </c>
      <c r="E542" s="3" t="s">
        <v>1229</v>
      </c>
      <c r="F542" s="3"/>
      <c r="G542" s="3" t="s">
        <v>1230</v>
      </c>
      <c r="H542" s="3"/>
      <c r="I542" s="3" t="s">
        <v>2535</v>
      </c>
      <c r="J542" s="3"/>
      <c r="K542" s="105" t="s">
        <v>145</v>
      </c>
      <c r="L542" s="105" t="s">
        <v>13</v>
      </c>
      <c r="M542" s="103" t="s">
        <v>920</v>
      </c>
      <c r="N542" s="105" t="s">
        <v>426</v>
      </c>
      <c r="O542" s="3" t="s">
        <v>432</v>
      </c>
      <c r="P542" s="105" t="s">
        <v>426</v>
      </c>
      <c r="Q542" s="105" t="s">
        <v>148</v>
      </c>
      <c r="R542" s="105" t="s">
        <v>166</v>
      </c>
      <c r="S542" s="4" t="s">
        <v>149</v>
      </c>
      <c r="T542" s="105">
        <v>796</v>
      </c>
      <c r="U542" s="105" t="s">
        <v>156</v>
      </c>
      <c r="V542" s="102">
        <v>5000</v>
      </c>
      <c r="W542" s="102">
        <v>1.63</v>
      </c>
      <c r="X542" s="24">
        <f t="shared" si="30"/>
        <v>8149.999999999999</v>
      </c>
      <c r="Y542" s="24">
        <f t="shared" si="31"/>
        <v>9128</v>
      </c>
      <c r="Z542" s="105"/>
      <c r="AA542" s="105" t="s">
        <v>944</v>
      </c>
      <c r="AB542" s="105"/>
    </row>
    <row r="543" spans="1:28" ht="66.75" customHeight="1">
      <c r="A543" s="3" t="s">
        <v>2512</v>
      </c>
      <c r="B543" s="4" t="s">
        <v>362</v>
      </c>
      <c r="C543" s="4" t="s">
        <v>399</v>
      </c>
      <c r="D543" s="116" t="s">
        <v>1228</v>
      </c>
      <c r="E543" s="116" t="s">
        <v>1229</v>
      </c>
      <c r="F543" s="4"/>
      <c r="G543" s="4" t="s">
        <v>1230</v>
      </c>
      <c r="H543" s="4"/>
      <c r="I543" s="4" t="s">
        <v>2536</v>
      </c>
      <c r="J543" s="115"/>
      <c r="K543" s="105" t="s">
        <v>145</v>
      </c>
      <c r="L543" s="12" t="s">
        <v>13</v>
      </c>
      <c r="M543" s="12" t="s">
        <v>920</v>
      </c>
      <c r="N543" s="12" t="s">
        <v>426</v>
      </c>
      <c r="O543" s="3" t="s">
        <v>432</v>
      </c>
      <c r="P543" s="12" t="s">
        <v>426</v>
      </c>
      <c r="Q543" s="12" t="s">
        <v>148</v>
      </c>
      <c r="R543" s="4" t="s">
        <v>166</v>
      </c>
      <c r="S543" s="4" t="s">
        <v>149</v>
      </c>
      <c r="T543" s="105">
        <v>796</v>
      </c>
      <c r="U543" s="105" t="s">
        <v>156</v>
      </c>
      <c r="V543" s="86">
        <v>1000</v>
      </c>
      <c r="W543" s="86">
        <v>2</v>
      </c>
      <c r="X543" s="86">
        <f t="shared" si="30"/>
        <v>2000</v>
      </c>
      <c r="Y543" s="24">
        <f t="shared" si="31"/>
        <v>2240</v>
      </c>
      <c r="Z543" s="115"/>
      <c r="AA543" s="4" t="s">
        <v>944</v>
      </c>
      <c r="AB543" s="115"/>
    </row>
    <row r="544" spans="1:28" ht="66.75" customHeight="1">
      <c r="A544" s="3" t="s">
        <v>2514</v>
      </c>
      <c r="B544" s="4" t="s">
        <v>362</v>
      </c>
      <c r="C544" s="4" t="s">
        <v>399</v>
      </c>
      <c r="D544" s="116" t="s">
        <v>2515</v>
      </c>
      <c r="E544" s="116" t="s">
        <v>2516</v>
      </c>
      <c r="F544" s="4"/>
      <c r="G544" s="4" t="s">
        <v>2517</v>
      </c>
      <c r="H544" s="4"/>
      <c r="I544" s="4" t="s">
        <v>2537</v>
      </c>
      <c r="J544" s="115"/>
      <c r="K544" s="105" t="s">
        <v>145</v>
      </c>
      <c r="L544" s="12" t="s">
        <v>13</v>
      </c>
      <c r="M544" s="12" t="s">
        <v>920</v>
      </c>
      <c r="N544" s="12" t="s">
        <v>426</v>
      </c>
      <c r="O544" s="3" t="s">
        <v>432</v>
      </c>
      <c r="P544" s="12" t="s">
        <v>426</v>
      </c>
      <c r="Q544" s="12" t="s">
        <v>148</v>
      </c>
      <c r="R544" s="4" t="s">
        <v>166</v>
      </c>
      <c r="S544" s="4" t="s">
        <v>149</v>
      </c>
      <c r="T544" s="105">
        <v>796</v>
      </c>
      <c r="U544" s="105" t="s">
        <v>156</v>
      </c>
      <c r="V544" s="86">
        <v>4</v>
      </c>
      <c r="W544" s="86">
        <v>1193</v>
      </c>
      <c r="X544" s="86">
        <f t="shared" si="30"/>
        <v>4772</v>
      </c>
      <c r="Y544" s="24">
        <f t="shared" si="31"/>
        <v>5344.64</v>
      </c>
      <c r="Z544" s="115"/>
      <c r="AA544" s="4" t="s">
        <v>944</v>
      </c>
      <c r="AB544" s="115"/>
    </row>
    <row r="545" spans="1:28" ht="66.75" customHeight="1">
      <c r="A545" s="3" t="s">
        <v>2522</v>
      </c>
      <c r="B545" s="4" t="s">
        <v>362</v>
      </c>
      <c r="C545" s="4" t="s">
        <v>399</v>
      </c>
      <c r="D545" s="116" t="s">
        <v>2518</v>
      </c>
      <c r="E545" s="116" t="s">
        <v>2519</v>
      </c>
      <c r="F545" s="4"/>
      <c r="G545" s="4" t="s">
        <v>2520</v>
      </c>
      <c r="H545" s="4"/>
      <c r="I545" s="4" t="s">
        <v>2521</v>
      </c>
      <c r="J545" s="115"/>
      <c r="K545" s="105" t="s">
        <v>145</v>
      </c>
      <c r="L545" s="12" t="s">
        <v>13</v>
      </c>
      <c r="M545" s="12" t="s">
        <v>920</v>
      </c>
      <c r="N545" s="12" t="s">
        <v>426</v>
      </c>
      <c r="O545" s="3" t="s">
        <v>432</v>
      </c>
      <c r="P545" s="12" t="s">
        <v>426</v>
      </c>
      <c r="Q545" s="12" t="s">
        <v>148</v>
      </c>
      <c r="R545" s="4" t="s">
        <v>166</v>
      </c>
      <c r="S545" s="4" t="s">
        <v>149</v>
      </c>
      <c r="T545" s="105">
        <v>796</v>
      </c>
      <c r="U545" s="105" t="s">
        <v>156</v>
      </c>
      <c r="V545" s="86">
        <v>2</v>
      </c>
      <c r="W545" s="86">
        <v>1513</v>
      </c>
      <c r="X545" s="86">
        <f t="shared" si="30"/>
        <v>3026</v>
      </c>
      <c r="Y545" s="24">
        <f t="shared" si="31"/>
        <v>3389.1200000000003</v>
      </c>
      <c r="Z545" s="115"/>
      <c r="AA545" s="4" t="s">
        <v>944</v>
      </c>
      <c r="AB545" s="115"/>
    </row>
    <row r="546" spans="1:28" ht="66.75" customHeight="1">
      <c r="A546" s="3" t="s">
        <v>2541</v>
      </c>
      <c r="B546" s="4" t="s">
        <v>362</v>
      </c>
      <c r="C546" s="4" t="s">
        <v>399</v>
      </c>
      <c r="D546" s="116" t="s">
        <v>2524</v>
      </c>
      <c r="E546" s="116" t="s">
        <v>2525</v>
      </c>
      <c r="F546" s="4"/>
      <c r="G546" s="4" t="s">
        <v>2526</v>
      </c>
      <c r="H546" s="4"/>
      <c r="I546" s="4" t="s">
        <v>2527</v>
      </c>
      <c r="J546" s="115"/>
      <c r="K546" s="105" t="s">
        <v>145</v>
      </c>
      <c r="L546" s="12" t="s">
        <v>13</v>
      </c>
      <c r="M546" s="12" t="s">
        <v>920</v>
      </c>
      <c r="N546" s="12" t="s">
        <v>426</v>
      </c>
      <c r="O546" s="3" t="s">
        <v>432</v>
      </c>
      <c r="P546" s="12" t="s">
        <v>426</v>
      </c>
      <c r="Q546" s="12" t="s">
        <v>148</v>
      </c>
      <c r="R546" s="4" t="s">
        <v>166</v>
      </c>
      <c r="S546" s="4" t="s">
        <v>149</v>
      </c>
      <c r="T546" s="105">
        <v>796</v>
      </c>
      <c r="U546" s="105" t="s">
        <v>156</v>
      </c>
      <c r="V546" s="86">
        <v>6</v>
      </c>
      <c r="W546" s="86">
        <v>1161</v>
      </c>
      <c r="X546" s="86">
        <f t="shared" si="30"/>
        <v>6966</v>
      </c>
      <c r="Y546" s="24">
        <f t="shared" si="31"/>
        <v>7801.920000000001</v>
      </c>
      <c r="Z546" s="115"/>
      <c r="AA546" s="4" t="s">
        <v>944</v>
      </c>
      <c r="AB546" s="115"/>
    </row>
    <row r="547" spans="1:28" ht="66.75" customHeight="1">
      <c r="A547" s="3" t="s">
        <v>2523</v>
      </c>
      <c r="B547" s="4" t="s">
        <v>362</v>
      </c>
      <c r="C547" s="4" t="s">
        <v>399</v>
      </c>
      <c r="D547" s="116" t="s">
        <v>2529</v>
      </c>
      <c r="E547" s="116" t="s">
        <v>2530</v>
      </c>
      <c r="F547" s="4"/>
      <c r="G547" s="4" t="s">
        <v>2531</v>
      </c>
      <c r="H547" s="4"/>
      <c r="I547" s="4" t="s">
        <v>2539</v>
      </c>
      <c r="J547" s="115"/>
      <c r="K547" s="105" t="s">
        <v>145</v>
      </c>
      <c r="L547" s="12" t="s">
        <v>13</v>
      </c>
      <c r="M547" s="12" t="s">
        <v>920</v>
      </c>
      <c r="N547" s="12" t="s">
        <v>426</v>
      </c>
      <c r="O547" s="3" t="s">
        <v>432</v>
      </c>
      <c r="P547" s="12" t="s">
        <v>426</v>
      </c>
      <c r="Q547" s="12" t="s">
        <v>148</v>
      </c>
      <c r="R547" s="4" t="s">
        <v>166</v>
      </c>
      <c r="S547" s="4" t="s">
        <v>149</v>
      </c>
      <c r="T547" s="105">
        <v>796</v>
      </c>
      <c r="U547" s="105" t="s">
        <v>156</v>
      </c>
      <c r="V547" s="86">
        <v>8</v>
      </c>
      <c r="W547" s="86">
        <v>6737</v>
      </c>
      <c r="X547" s="86">
        <f t="shared" si="30"/>
        <v>53896</v>
      </c>
      <c r="Y547" s="24">
        <f t="shared" si="31"/>
        <v>60363.520000000004</v>
      </c>
      <c r="Z547" s="115"/>
      <c r="AA547" s="4" t="s">
        <v>944</v>
      </c>
      <c r="AB547" s="115"/>
    </row>
    <row r="548" spans="1:28" ht="66.75" customHeight="1">
      <c r="A548" s="3" t="s">
        <v>2528</v>
      </c>
      <c r="B548" s="4" t="s">
        <v>362</v>
      </c>
      <c r="C548" s="4" t="s">
        <v>399</v>
      </c>
      <c r="D548" s="116" t="s">
        <v>2533</v>
      </c>
      <c r="E548" s="116" t="s">
        <v>316</v>
      </c>
      <c r="F548" s="4"/>
      <c r="G548" s="4" t="s">
        <v>2534</v>
      </c>
      <c r="H548" s="4"/>
      <c r="I548" s="4"/>
      <c r="J548" s="115"/>
      <c r="K548" s="105" t="s">
        <v>145</v>
      </c>
      <c r="L548" s="12" t="s">
        <v>13</v>
      </c>
      <c r="M548" s="12" t="s">
        <v>920</v>
      </c>
      <c r="N548" s="12" t="s">
        <v>426</v>
      </c>
      <c r="O548" s="3" t="s">
        <v>432</v>
      </c>
      <c r="P548" s="12" t="s">
        <v>426</v>
      </c>
      <c r="Q548" s="12" t="s">
        <v>148</v>
      </c>
      <c r="R548" s="4" t="s">
        <v>166</v>
      </c>
      <c r="S548" s="4" t="s">
        <v>149</v>
      </c>
      <c r="T548" s="105" t="s">
        <v>199</v>
      </c>
      <c r="U548" s="105" t="s">
        <v>200</v>
      </c>
      <c r="V548" s="86">
        <v>20</v>
      </c>
      <c r="W548" s="86">
        <v>122</v>
      </c>
      <c r="X548" s="86">
        <f t="shared" si="30"/>
        <v>2440</v>
      </c>
      <c r="Y548" s="24">
        <f t="shared" si="31"/>
        <v>2732.8</v>
      </c>
      <c r="Z548" s="115"/>
      <c r="AA548" s="4" t="s">
        <v>944</v>
      </c>
      <c r="AB548" s="115"/>
    </row>
    <row r="549" spans="1:28" ht="66.75" customHeight="1">
      <c r="A549" s="3" t="s">
        <v>2532</v>
      </c>
      <c r="B549" s="4" t="s">
        <v>362</v>
      </c>
      <c r="C549" s="4" t="s">
        <v>399</v>
      </c>
      <c r="D549" s="116" t="s">
        <v>1502</v>
      </c>
      <c r="E549" s="116" t="s">
        <v>1503</v>
      </c>
      <c r="F549" s="4"/>
      <c r="G549" s="4" t="s">
        <v>1504</v>
      </c>
      <c r="H549" s="4"/>
      <c r="I549" s="4" t="s">
        <v>2538</v>
      </c>
      <c r="J549" s="115"/>
      <c r="K549" s="105" t="s">
        <v>145</v>
      </c>
      <c r="L549" s="12" t="s">
        <v>13</v>
      </c>
      <c r="M549" s="12" t="s">
        <v>920</v>
      </c>
      <c r="N549" s="12" t="s">
        <v>426</v>
      </c>
      <c r="O549" s="3" t="s">
        <v>432</v>
      </c>
      <c r="P549" s="12" t="s">
        <v>426</v>
      </c>
      <c r="Q549" s="12" t="s">
        <v>148</v>
      </c>
      <c r="R549" s="4" t="s">
        <v>166</v>
      </c>
      <c r="S549" s="4" t="s">
        <v>149</v>
      </c>
      <c r="T549" s="105">
        <v>796</v>
      </c>
      <c r="U549" s="105" t="s">
        <v>156</v>
      </c>
      <c r="V549" s="86">
        <v>2</v>
      </c>
      <c r="W549" s="86">
        <v>724</v>
      </c>
      <c r="X549" s="86">
        <f t="shared" si="30"/>
        <v>1448</v>
      </c>
      <c r="Y549" s="24">
        <f t="shared" si="31"/>
        <v>1621.7600000000002</v>
      </c>
      <c r="Z549" s="115"/>
      <c r="AA549" s="4" t="s">
        <v>944</v>
      </c>
      <c r="AB549" s="115"/>
    </row>
    <row r="550" spans="1:28" s="71" customFormat="1" ht="89.25">
      <c r="A550" s="3" t="s">
        <v>2557</v>
      </c>
      <c r="B550" s="4" t="s">
        <v>362</v>
      </c>
      <c r="C550" s="4" t="s">
        <v>144</v>
      </c>
      <c r="D550" s="3" t="s">
        <v>2175</v>
      </c>
      <c r="E550" s="3" t="s">
        <v>243</v>
      </c>
      <c r="F550" s="3"/>
      <c r="G550" s="3" t="s">
        <v>444</v>
      </c>
      <c r="H550" s="3"/>
      <c r="I550" s="3" t="s">
        <v>2558</v>
      </c>
      <c r="J550" s="3"/>
      <c r="K550" s="4" t="s">
        <v>145</v>
      </c>
      <c r="L550" s="12" t="s">
        <v>13</v>
      </c>
      <c r="M550" s="3">
        <v>231010000</v>
      </c>
      <c r="N550" s="4" t="s">
        <v>146</v>
      </c>
      <c r="O550" s="110" t="s">
        <v>2553</v>
      </c>
      <c r="P550" s="4" t="s">
        <v>146</v>
      </c>
      <c r="Q550" s="4" t="s">
        <v>148</v>
      </c>
      <c r="R550" s="4" t="s">
        <v>2561</v>
      </c>
      <c r="S550" s="4" t="s">
        <v>407</v>
      </c>
      <c r="T550" s="4">
        <v>796</v>
      </c>
      <c r="U550" s="4" t="s">
        <v>156</v>
      </c>
      <c r="V550" s="102">
        <v>6</v>
      </c>
      <c r="W550" s="102">
        <f>X550/V550</f>
        <v>20520</v>
      </c>
      <c r="X550" s="24">
        <v>123120</v>
      </c>
      <c r="Y550" s="24">
        <f>X550*1.12</f>
        <v>137894.40000000002</v>
      </c>
      <c r="Z550" s="105"/>
      <c r="AA550" s="4" t="s">
        <v>944</v>
      </c>
      <c r="AB550" s="105"/>
    </row>
    <row r="551" spans="1:28" s="71" customFormat="1" ht="102">
      <c r="A551" s="3" t="s">
        <v>2559</v>
      </c>
      <c r="B551" s="4" t="s">
        <v>362</v>
      </c>
      <c r="C551" s="4" t="s">
        <v>144</v>
      </c>
      <c r="D551" s="3" t="s">
        <v>2175</v>
      </c>
      <c r="E551" s="3" t="s">
        <v>243</v>
      </c>
      <c r="F551" s="3"/>
      <c r="G551" s="3" t="s">
        <v>444</v>
      </c>
      <c r="H551" s="3"/>
      <c r="I551" s="3" t="s">
        <v>2560</v>
      </c>
      <c r="J551" s="3"/>
      <c r="K551" s="4" t="s">
        <v>145</v>
      </c>
      <c r="L551" s="12" t="s">
        <v>13</v>
      </c>
      <c r="M551" s="3">
        <v>231010000</v>
      </c>
      <c r="N551" s="4" t="s">
        <v>146</v>
      </c>
      <c r="O551" s="110" t="s">
        <v>2553</v>
      </c>
      <c r="P551" s="4" t="s">
        <v>146</v>
      </c>
      <c r="Q551" s="4" t="s">
        <v>148</v>
      </c>
      <c r="R551" s="4" t="s">
        <v>2561</v>
      </c>
      <c r="S551" s="4" t="s">
        <v>407</v>
      </c>
      <c r="T551" s="4">
        <v>796</v>
      </c>
      <c r="U551" s="4" t="s">
        <v>156</v>
      </c>
      <c r="V551" s="102">
        <v>1</v>
      </c>
      <c r="W551" s="102">
        <v>2840</v>
      </c>
      <c r="X551" s="24">
        <f>W551</f>
        <v>2840</v>
      </c>
      <c r="Y551" s="24">
        <f>X551*1.12</f>
        <v>3180.8</v>
      </c>
      <c r="Z551" s="105"/>
      <c r="AA551" s="4" t="s">
        <v>944</v>
      </c>
      <c r="AB551" s="105"/>
    </row>
    <row r="552" spans="1:28" s="71" customFormat="1" ht="89.25">
      <c r="A552" s="3" t="s">
        <v>2562</v>
      </c>
      <c r="B552" s="4" t="s">
        <v>362</v>
      </c>
      <c r="C552" s="4" t="s">
        <v>144</v>
      </c>
      <c r="D552" s="3" t="s">
        <v>2518</v>
      </c>
      <c r="E552" s="3" t="s">
        <v>2519</v>
      </c>
      <c r="F552" s="3"/>
      <c r="G552" s="3" t="s">
        <v>2520</v>
      </c>
      <c r="H552" s="3"/>
      <c r="I552" s="3" t="s">
        <v>2563</v>
      </c>
      <c r="J552" s="3"/>
      <c r="K552" s="4" t="s">
        <v>145</v>
      </c>
      <c r="L552" s="12" t="s">
        <v>13</v>
      </c>
      <c r="M552" s="3">
        <v>231010000</v>
      </c>
      <c r="N552" s="4" t="s">
        <v>146</v>
      </c>
      <c r="O552" s="110" t="s">
        <v>2553</v>
      </c>
      <c r="P552" s="4" t="s">
        <v>146</v>
      </c>
      <c r="Q552" s="4" t="s">
        <v>148</v>
      </c>
      <c r="R552" s="4" t="s">
        <v>2561</v>
      </c>
      <c r="S552" s="4" t="s">
        <v>407</v>
      </c>
      <c r="T552" s="4">
        <v>796</v>
      </c>
      <c r="U552" s="4" t="s">
        <v>156</v>
      </c>
      <c r="V552" s="102">
        <v>1</v>
      </c>
      <c r="W552" s="102">
        <v>2880</v>
      </c>
      <c r="X552" s="24">
        <f>W552</f>
        <v>2880</v>
      </c>
      <c r="Y552" s="24">
        <f>X552*1.12</f>
        <v>3225.6000000000004</v>
      </c>
      <c r="Z552" s="105"/>
      <c r="AA552" s="4" t="s">
        <v>944</v>
      </c>
      <c r="AB552" s="105"/>
    </row>
    <row r="553" spans="1:28" s="71" customFormat="1" ht="89.25">
      <c r="A553" s="3" t="s">
        <v>2570</v>
      </c>
      <c r="B553" s="4" t="s">
        <v>362</v>
      </c>
      <c r="C553" s="4" t="s">
        <v>144</v>
      </c>
      <c r="D553" s="3" t="s">
        <v>2571</v>
      </c>
      <c r="E553" s="3" t="s">
        <v>2429</v>
      </c>
      <c r="F553" s="164"/>
      <c r="G553" s="3" t="s">
        <v>2572</v>
      </c>
      <c r="H553" s="164"/>
      <c r="I553" s="3" t="s">
        <v>2573</v>
      </c>
      <c r="J553" s="164"/>
      <c r="K553" s="4" t="s">
        <v>145</v>
      </c>
      <c r="L553" s="12" t="s">
        <v>13</v>
      </c>
      <c r="M553" s="3">
        <v>231010000</v>
      </c>
      <c r="N553" s="4" t="s">
        <v>146</v>
      </c>
      <c r="O553" s="110" t="s">
        <v>2553</v>
      </c>
      <c r="P553" s="4" t="s">
        <v>146</v>
      </c>
      <c r="Q553" s="4" t="s">
        <v>148</v>
      </c>
      <c r="R553" s="4" t="s">
        <v>479</v>
      </c>
      <c r="S553" s="4" t="s">
        <v>407</v>
      </c>
      <c r="T553" s="4">
        <v>796</v>
      </c>
      <c r="U553" s="4" t="s">
        <v>156</v>
      </c>
      <c r="V553" s="102">
        <v>2</v>
      </c>
      <c r="W553" s="102">
        <f>11000/1.12</f>
        <v>9821.42857142857</v>
      </c>
      <c r="X553" s="102">
        <f>W553*2</f>
        <v>19642.85714285714</v>
      </c>
      <c r="Y553" s="102">
        <f>X553*1.12</f>
        <v>22000</v>
      </c>
      <c r="Z553" s="102"/>
      <c r="AA553" s="4" t="s">
        <v>944</v>
      </c>
      <c r="AB553" s="164"/>
    </row>
    <row r="554" spans="1:28" ht="66.75" customHeight="1">
      <c r="A554" s="3" t="s">
        <v>2574</v>
      </c>
      <c r="B554" s="4" t="s">
        <v>362</v>
      </c>
      <c r="C554" s="4" t="s">
        <v>144</v>
      </c>
      <c r="D554" s="4" t="s">
        <v>2575</v>
      </c>
      <c r="E554" s="4" t="s">
        <v>1798</v>
      </c>
      <c r="F554" s="4"/>
      <c r="G554" s="4" t="s">
        <v>2576</v>
      </c>
      <c r="H554" s="4"/>
      <c r="I554" s="4" t="s">
        <v>2579</v>
      </c>
      <c r="J554" s="115"/>
      <c r="K554" s="4" t="s">
        <v>145</v>
      </c>
      <c r="L554" s="12" t="s">
        <v>13</v>
      </c>
      <c r="M554" s="3">
        <v>231010000</v>
      </c>
      <c r="N554" s="4" t="s">
        <v>146</v>
      </c>
      <c r="O554" s="110" t="s">
        <v>2553</v>
      </c>
      <c r="P554" s="4" t="s">
        <v>146</v>
      </c>
      <c r="Q554" s="4" t="s">
        <v>148</v>
      </c>
      <c r="R554" s="4" t="s">
        <v>479</v>
      </c>
      <c r="S554" s="4" t="s">
        <v>407</v>
      </c>
      <c r="T554" s="4">
        <v>796</v>
      </c>
      <c r="U554" s="4" t="s">
        <v>156</v>
      </c>
      <c r="V554" s="102">
        <v>1</v>
      </c>
      <c r="W554" s="86">
        <f>X554</f>
        <v>4464.285714285714</v>
      </c>
      <c r="X554" s="86">
        <f>Y554/1.12</f>
        <v>4464.285714285714</v>
      </c>
      <c r="Y554" s="24">
        <v>5000</v>
      </c>
      <c r="Z554" s="115"/>
      <c r="AA554" s="4" t="s">
        <v>944</v>
      </c>
      <c r="AB554" s="115"/>
    </row>
    <row r="555" spans="1:28" ht="66.75" customHeight="1">
      <c r="A555" s="3" t="s">
        <v>2577</v>
      </c>
      <c r="B555" s="4" t="s">
        <v>362</v>
      </c>
      <c r="C555" s="4" t="s">
        <v>144</v>
      </c>
      <c r="D555" s="4" t="s">
        <v>2580</v>
      </c>
      <c r="E555" s="4" t="s">
        <v>2582</v>
      </c>
      <c r="F555" s="4"/>
      <c r="G555" s="4" t="s">
        <v>2583</v>
      </c>
      <c r="H555" s="4"/>
      <c r="I555" s="4"/>
      <c r="J555" s="115"/>
      <c r="K555" s="4" t="s">
        <v>145</v>
      </c>
      <c r="L555" s="12" t="s">
        <v>13</v>
      </c>
      <c r="M555" s="3">
        <v>231010000</v>
      </c>
      <c r="N555" s="4" t="s">
        <v>146</v>
      </c>
      <c r="O555" s="110" t="s">
        <v>2553</v>
      </c>
      <c r="P555" s="4" t="s">
        <v>146</v>
      </c>
      <c r="Q555" s="4" t="s">
        <v>148</v>
      </c>
      <c r="R555" s="4" t="s">
        <v>479</v>
      </c>
      <c r="S555" s="4" t="s">
        <v>407</v>
      </c>
      <c r="T555" s="4">
        <v>796</v>
      </c>
      <c r="U555" s="4" t="s">
        <v>156</v>
      </c>
      <c r="V555" s="86">
        <v>2</v>
      </c>
      <c r="W555" s="86">
        <f>X555/V555</f>
        <v>10714.285714285714</v>
      </c>
      <c r="X555" s="86">
        <f>Y555/1.12</f>
        <v>21428.571428571428</v>
      </c>
      <c r="Y555" s="24">
        <v>24000</v>
      </c>
      <c r="Z555" s="115"/>
      <c r="AA555" s="4" t="s">
        <v>944</v>
      </c>
      <c r="AB555" s="115"/>
    </row>
    <row r="556" spans="1:28" ht="66.75" customHeight="1">
      <c r="A556" s="3" t="s">
        <v>2578</v>
      </c>
      <c r="B556" s="4" t="s">
        <v>362</v>
      </c>
      <c r="C556" s="4" t="s">
        <v>144</v>
      </c>
      <c r="D556" s="4" t="s">
        <v>2581</v>
      </c>
      <c r="E556" s="4" t="s">
        <v>2582</v>
      </c>
      <c r="F556" s="4"/>
      <c r="G556" s="4" t="s">
        <v>2584</v>
      </c>
      <c r="H556" s="4"/>
      <c r="I556" s="4"/>
      <c r="J556" s="115"/>
      <c r="K556" s="4" t="s">
        <v>145</v>
      </c>
      <c r="L556" s="12" t="s">
        <v>13</v>
      </c>
      <c r="M556" s="3">
        <v>231010000</v>
      </c>
      <c r="N556" s="4" t="s">
        <v>146</v>
      </c>
      <c r="O556" s="110" t="s">
        <v>2553</v>
      </c>
      <c r="P556" s="4" t="s">
        <v>146</v>
      </c>
      <c r="Q556" s="4" t="s">
        <v>148</v>
      </c>
      <c r="R556" s="4" t="s">
        <v>479</v>
      </c>
      <c r="S556" s="4" t="s">
        <v>407</v>
      </c>
      <c r="T556" s="4">
        <v>796</v>
      </c>
      <c r="U556" s="4" t="s">
        <v>156</v>
      </c>
      <c r="V556" s="86">
        <v>2</v>
      </c>
      <c r="W556" s="86">
        <f>X556/2</f>
        <v>4910.714285714285</v>
      </c>
      <c r="X556" s="86">
        <f>Y556/1.12</f>
        <v>9821.42857142857</v>
      </c>
      <c r="Y556" s="24">
        <v>11000</v>
      </c>
      <c r="Z556" s="115"/>
      <c r="AA556" s="4" t="s">
        <v>944</v>
      </c>
      <c r="AB556" s="115"/>
    </row>
    <row r="557" spans="1:28" ht="31.5" customHeight="1">
      <c r="A557" s="176" t="s">
        <v>334</v>
      </c>
      <c r="B557" s="177"/>
      <c r="C557" s="177"/>
      <c r="D557" s="177"/>
      <c r="E557" s="177"/>
      <c r="F557" s="178"/>
      <c r="G557" s="107"/>
      <c r="H557" s="107"/>
      <c r="I557" s="107"/>
      <c r="J557" s="107"/>
      <c r="K557" s="4"/>
      <c r="L557" s="4"/>
      <c r="M557" s="12"/>
      <c r="N557" s="4"/>
      <c r="O557" s="13"/>
      <c r="P557" s="4"/>
      <c r="Q557" s="4"/>
      <c r="R557" s="4"/>
      <c r="S557" s="4"/>
      <c r="T557" s="4"/>
      <c r="U557" s="4"/>
      <c r="V557" s="22"/>
      <c r="W557" s="22"/>
      <c r="X557" s="39">
        <f>SUM(X17:X556)</f>
        <v>927819663.4985714</v>
      </c>
      <c r="Y557" s="39">
        <f>SUM(Y17:Y556)</f>
        <v>1039158023.9983999</v>
      </c>
      <c r="Z557" s="4"/>
      <c r="AA557" s="4"/>
      <c r="AB557" s="4"/>
    </row>
    <row r="558" spans="1:28" ht="133.5" customHeight="1">
      <c r="A558" s="3" t="s">
        <v>482</v>
      </c>
      <c r="B558" s="3" t="s">
        <v>143</v>
      </c>
      <c r="C558" s="3" t="s">
        <v>144</v>
      </c>
      <c r="D558" s="9" t="s">
        <v>1485</v>
      </c>
      <c r="E558" s="68" t="s">
        <v>1486</v>
      </c>
      <c r="F558" s="68"/>
      <c r="G558" s="68" t="s">
        <v>1486</v>
      </c>
      <c r="H558" s="4"/>
      <c r="I558" s="3" t="s">
        <v>972</v>
      </c>
      <c r="J558" s="3"/>
      <c r="K558" s="4" t="s">
        <v>2205</v>
      </c>
      <c r="L558" s="3">
        <v>70</v>
      </c>
      <c r="M558" s="4">
        <v>231010000</v>
      </c>
      <c r="N558" s="4" t="s">
        <v>16</v>
      </c>
      <c r="O558" s="3" t="s">
        <v>162</v>
      </c>
      <c r="P558" s="4" t="s">
        <v>16</v>
      </c>
      <c r="Q558" s="4"/>
      <c r="R558" s="4" t="s">
        <v>973</v>
      </c>
      <c r="S558" s="16" t="s">
        <v>1487</v>
      </c>
      <c r="T558" s="12"/>
      <c r="U558" s="3" t="s">
        <v>36</v>
      </c>
      <c r="V558" s="24"/>
      <c r="W558" s="22"/>
      <c r="X558" s="24">
        <v>11350500</v>
      </c>
      <c r="Y558" s="24">
        <f aca="true" t="shared" si="32" ref="Y558:Y567">X558*1.12</f>
        <v>12712560.000000002</v>
      </c>
      <c r="Z558" s="4"/>
      <c r="AA558" s="4" t="s">
        <v>944</v>
      </c>
      <c r="AB558" s="4"/>
    </row>
    <row r="559" spans="1:28" ht="126" customHeight="1">
      <c r="A559" s="3" t="s">
        <v>483</v>
      </c>
      <c r="B559" s="3" t="s">
        <v>143</v>
      </c>
      <c r="C559" s="3" t="s">
        <v>144</v>
      </c>
      <c r="D559" s="9" t="s">
        <v>1488</v>
      </c>
      <c r="E559" s="68" t="s">
        <v>1489</v>
      </c>
      <c r="F559" s="68"/>
      <c r="G559" s="68" t="s">
        <v>1489</v>
      </c>
      <c r="H559" s="3"/>
      <c r="I559" s="3" t="s">
        <v>974</v>
      </c>
      <c r="J559" s="3"/>
      <c r="K559" s="4" t="s">
        <v>2205</v>
      </c>
      <c r="L559" s="3">
        <v>70</v>
      </c>
      <c r="M559" s="4">
        <v>231010000</v>
      </c>
      <c r="N559" s="4" t="s">
        <v>16</v>
      </c>
      <c r="O559" s="3" t="s">
        <v>162</v>
      </c>
      <c r="P559" s="4" t="s">
        <v>16</v>
      </c>
      <c r="Q559" s="4"/>
      <c r="R559" s="4" t="s">
        <v>973</v>
      </c>
      <c r="S559" s="16" t="s">
        <v>1487</v>
      </c>
      <c r="T559" s="12"/>
      <c r="U559" s="3" t="s">
        <v>36</v>
      </c>
      <c r="V559" s="24"/>
      <c r="W559" s="22"/>
      <c r="X559" s="24">
        <v>10714286</v>
      </c>
      <c r="Y559" s="24">
        <f t="shared" si="32"/>
        <v>12000000.32</v>
      </c>
      <c r="Z559" s="4"/>
      <c r="AA559" s="4" t="s">
        <v>944</v>
      </c>
      <c r="AB559" s="18"/>
    </row>
    <row r="560" spans="1:28" ht="97.5" customHeight="1">
      <c r="A560" s="3" t="s">
        <v>484</v>
      </c>
      <c r="B560" s="4" t="s">
        <v>143</v>
      </c>
      <c r="C560" s="4" t="s">
        <v>144</v>
      </c>
      <c r="D560" s="66" t="s">
        <v>1433</v>
      </c>
      <c r="E560" s="4" t="s">
        <v>1434</v>
      </c>
      <c r="F560" s="4"/>
      <c r="G560" s="4" t="s">
        <v>1435</v>
      </c>
      <c r="H560" s="3"/>
      <c r="I560" s="3" t="s">
        <v>292</v>
      </c>
      <c r="J560" s="3"/>
      <c r="K560" s="4" t="s">
        <v>145</v>
      </c>
      <c r="L560" s="4">
        <v>100</v>
      </c>
      <c r="M560" s="12" t="s">
        <v>920</v>
      </c>
      <c r="N560" s="4" t="s">
        <v>16</v>
      </c>
      <c r="O560" s="13" t="s">
        <v>425</v>
      </c>
      <c r="P560" s="4" t="s">
        <v>16</v>
      </c>
      <c r="Q560" s="4"/>
      <c r="R560" s="4" t="s">
        <v>2223</v>
      </c>
      <c r="S560" s="4" t="s">
        <v>149</v>
      </c>
      <c r="T560" s="4"/>
      <c r="U560" s="3"/>
      <c r="V560" s="57"/>
      <c r="W560" s="45"/>
      <c r="X560" s="24">
        <v>0</v>
      </c>
      <c r="Y560" s="62">
        <f t="shared" si="32"/>
        <v>0</v>
      </c>
      <c r="Z560" s="4"/>
      <c r="AA560" s="4" t="s">
        <v>944</v>
      </c>
      <c r="AB560" s="18">
        <v>20.21</v>
      </c>
    </row>
    <row r="561" spans="1:28" ht="78" customHeight="1">
      <c r="A561" s="3" t="s">
        <v>2432</v>
      </c>
      <c r="B561" s="4" t="s">
        <v>143</v>
      </c>
      <c r="C561" s="4" t="s">
        <v>144</v>
      </c>
      <c r="D561" s="66" t="s">
        <v>1433</v>
      </c>
      <c r="E561" s="4" t="s">
        <v>1434</v>
      </c>
      <c r="F561" s="4"/>
      <c r="G561" s="4" t="s">
        <v>1435</v>
      </c>
      <c r="H561" s="3"/>
      <c r="I561" s="3" t="s">
        <v>292</v>
      </c>
      <c r="J561" s="3"/>
      <c r="K561" s="4" t="s">
        <v>145</v>
      </c>
      <c r="L561" s="4">
        <v>100</v>
      </c>
      <c r="M561" s="12" t="s">
        <v>920</v>
      </c>
      <c r="N561" s="4" t="s">
        <v>16</v>
      </c>
      <c r="O561" s="13" t="s">
        <v>425</v>
      </c>
      <c r="P561" s="4" t="s">
        <v>16</v>
      </c>
      <c r="Q561" s="4"/>
      <c r="R561" s="4" t="s">
        <v>2223</v>
      </c>
      <c r="S561" s="4" t="s">
        <v>149</v>
      </c>
      <c r="T561" s="4"/>
      <c r="U561" s="3"/>
      <c r="V561" s="57"/>
      <c r="W561" s="45"/>
      <c r="X561" s="24">
        <v>741072</v>
      </c>
      <c r="Y561" s="62">
        <f t="shared" si="32"/>
        <v>830000.6400000001</v>
      </c>
      <c r="Z561" s="4"/>
      <c r="AA561" s="4" t="s">
        <v>944</v>
      </c>
      <c r="AB561" s="18"/>
    </row>
    <row r="562" spans="1:28" s="93" customFormat="1" ht="117.75" customHeight="1">
      <c r="A562" s="3" t="s">
        <v>269</v>
      </c>
      <c r="B562" s="4" t="s">
        <v>143</v>
      </c>
      <c r="C562" s="4" t="s">
        <v>144</v>
      </c>
      <c r="D562" s="3" t="s">
        <v>2207</v>
      </c>
      <c r="E562" s="3" t="s">
        <v>2208</v>
      </c>
      <c r="F562" s="3"/>
      <c r="G562" s="3" t="s">
        <v>2208</v>
      </c>
      <c r="H562" s="3"/>
      <c r="I562" s="4" t="s">
        <v>2210</v>
      </c>
      <c r="J562" s="5"/>
      <c r="K562" s="5" t="s">
        <v>145</v>
      </c>
      <c r="L562" s="5">
        <v>100</v>
      </c>
      <c r="M562" s="3">
        <v>231010000</v>
      </c>
      <c r="N562" s="4" t="s">
        <v>146</v>
      </c>
      <c r="O562" s="13" t="s">
        <v>425</v>
      </c>
      <c r="P562" s="4" t="s">
        <v>146</v>
      </c>
      <c r="Q562" s="4"/>
      <c r="R562" s="12" t="s">
        <v>1724</v>
      </c>
      <c r="S562" s="4" t="s">
        <v>471</v>
      </c>
      <c r="T562" s="110"/>
      <c r="U562" s="110"/>
      <c r="V562" s="24"/>
      <c r="W562" s="57"/>
      <c r="X562" s="56">
        <v>1071430</v>
      </c>
      <c r="Y562" s="57">
        <f t="shared" si="32"/>
        <v>1200001.6</v>
      </c>
      <c r="Z562" s="3"/>
      <c r="AA562" s="4" t="s">
        <v>944</v>
      </c>
      <c r="AB562" s="130"/>
    </row>
    <row r="563" spans="1:28" ht="142.5" customHeight="1">
      <c r="A563" s="3" t="s">
        <v>485</v>
      </c>
      <c r="B563" s="4" t="s">
        <v>143</v>
      </c>
      <c r="C563" s="4" t="s">
        <v>144</v>
      </c>
      <c r="D563" s="3" t="s">
        <v>1714</v>
      </c>
      <c r="E563" s="107" t="s">
        <v>1715</v>
      </c>
      <c r="F563" s="3"/>
      <c r="G563" s="3" t="s">
        <v>1715</v>
      </c>
      <c r="H563" s="27"/>
      <c r="I563" s="3" t="s">
        <v>455</v>
      </c>
      <c r="J563" s="4"/>
      <c r="K563" s="4" t="s">
        <v>154</v>
      </c>
      <c r="L563" s="3">
        <v>100</v>
      </c>
      <c r="M563" s="3" t="s">
        <v>920</v>
      </c>
      <c r="N563" s="4" t="s">
        <v>16</v>
      </c>
      <c r="O563" s="3" t="s">
        <v>184</v>
      </c>
      <c r="P563" s="4" t="s">
        <v>16</v>
      </c>
      <c r="Q563" s="4"/>
      <c r="R563" s="12" t="s">
        <v>1724</v>
      </c>
      <c r="S563" s="4" t="s">
        <v>471</v>
      </c>
      <c r="T563" s="12"/>
      <c r="U563" s="17" t="s">
        <v>36</v>
      </c>
      <c r="V563" s="24"/>
      <c r="W563" s="22"/>
      <c r="X563" s="24">
        <v>500000</v>
      </c>
      <c r="Y563" s="24">
        <f t="shared" si="32"/>
        <v>560000</v>
      </c>
      <c r="Z563" s="4"/>
      <c r="AA563" s="4" t="s">
        <v>944</v>
      </c>
      <c r="AB563" s="4"/>
    </row>
    <row r="564" spans="1:28" s="71" customFormat="1" ht="104.25" customHeight="1">
      <c r="A564" s="3" t="s">
        <v>486</v>
      </c>
      <c r="B564" s="107" t="s">
        <v>143</v>
      </c>
      <c r="C564" s="107" t="s">
        <v>144</v>
      </c>
      <c r="D564" s="107" t="s">
        <v>1916</v>
      </c>
      <c r="E564" s="107" t="s">
        <v>1917</v>
      </c>
      <c r="F564" s="108"/>
      <c r="G564" s="107" t="s">
        <v>1917</v>
      </c>
      <c r="H564" s="107"/>
      <c r="I564" s="107" t="s">
        <v>1079</v>
      </c>
      <c r="J564" s="107"/>
      <c r="K564" s="108" t="s">
        <v>145</v>
      </c>
      <c r="L564" s="108">
        <v>90</v>
      </c>
      <c r="M564" s="108">
        <v>231010000</v>
      </c>
      <c r="N564" s="107" t="s">
        <v>916</v>
      </c>
      <c r="O564" s="108" t="s">
        <v>425</v>
      </c>
      <c r="P564" s="107" t="s">
        <v>146</v>
      </c>
      <c r="Q564" s="107"/>
      <c r="R564" s="107" t="s">
        <v>1080</v>
      </c>
      <c r="S564" s="107" t="s">
        <v>422</v>
      </c>
      <c r="T564" s="100"/>
      <c r="U564" s="72"/>
      <c r="V564" s="86"/>
      <c r="W564" s="89"/>
      <c r="X564" s="99">
        <v>0</v>
      </c>
      <c r="Y564" s="109">
        <f>X564*1.12</f>
        <v>0</v>
      </c>
      <c r="Z564" s="94"/>
      <c r="AA564" s="72" t="s">
        <v>944</v>
      </c>
      <c r="AB564" s="105">
        <v>11</v>
      </c>
    </row>
    <row r="565" spans="1:28" s="71" customFormat="1" ht="104.25" customHeight="1">
      <c r="A565" s="3" t="s">
        <v>2569</v>
      </c>
      <c r="B565" s="107" t="s">
        <v>143</v>
      </c>
      <c r="C565" s="107" t="s">
        <v>144</v>
      </c>
      <c r="D565" s="107" t="s">
        <v>1916</v>
      </c>
      <c r="E565" s="107" t="s">
        <v>1917</v>
      </c>
      <c r="F565" s="108"/>
      <c r="G565" s="107" t="s">
        <v>1917</v>
      </c>
      <c r="H565" s="107"/>
      <c r="I565" s="107" t="s">
        <v>1079</v>
      </c>
      <c r="J565" s="107"/>
      <c r="K565" s="108" t="s">
        <v>145</v>
      </c>
      <c r="L565" s="108">
        <v>90</v>
      </c>
      <c r="M565" s="108">
        <v>231010000</v>
      </c>
      <c r="N565" s="107" t="s">
        <v>916</v>
      </c>
      <c r="O565" s="108" t="s">
        <v>184</v>
      </c>
      <c r="P565" s="107" t="s">
        <v>146</v>
      </c>
      <c r="Q565" s="107"/>
      <c r="R565" s="107" t="s">
        <v>1080</v>
      </c>
      <c r="S565" s="107" t="s">
        <v>422</v>
      </c>
      <c r="T565" s="100"/>
      <c r="U565" s="72"/>
      <c r="V565" s="86"/>
      <c r="W565" s="89"/>
      <c r="X565" s="99">
        <v>500000</v>
      </c>
      <c r="Y565" s="109">
        <f>X565*1.12</f>
        <v>560000</v>
      </c>
      <c r="Z565" s="94"/>
      <c r="AA565" s="72" t="s">
        <v>944</v>
      </c>
      <c r="AB565" s="105"/>
    </row>
    <row r="566" spans="1:28" s="71" customFormat="1" ht="89.25">
      <c r="A566" s="3" t="s">
        <v>917</v>
      </c>
      <c r="B566" s="107" t="s">
        <v>143</v>
      </c>
      <c r="C566" s="107" t="s">
        <v>144</v>
      </c>
      <c r="D566" s="107" t="s">
        <v>1916</v>
      </c>
      <c r="E566" s="107" t="s">
        <v>1917</v>
      </c>
      <c r="F566" s="108"/>
      <c r="G566" s="107" t="s">
        <v>1917</v>
      </c>
      <c r="H566" s="107"/>
      <c r="I566" s="107" t="s">
        <v>1082</v>
      </c>
      <c r="J566" s="107"/>
      <c r="K566" s="108" t="s">
        <v>154</v>
      </c>
      <c r="L566" s="108">
        <v>90</v>
      </c>
      <c r="M566" s="108">
        <v>231010000</v>
      </c>
      <c r="N566" s="107" t="s">
        <v>916</v>
      </c>
      <c r="O566" s="108" t="s">
        <v>155</v>
      </c>
      <c r="P566" s="107" t="s">
        <v>146</v>
      </c>
      <c r="Q566" s="107"/>
      <c r="R566" s="107" t="s">
        <v>1080</v>
      </c>
      <c r="S566" s="107" t="s">
        <v>422</v>
      </c>
      <c r="T566" s="100"/>
      <c r="U566" s="72"/>
      <c r="V566" s="86"/>
      <c r="W566" s="89"/>
      <c r="X566" s="99">
        <v>500000</v>
      </c>
      <c r="Y566" s="109">
        <f t="shared" si="32"/>
        <v>560000</v>
      </c>
      <c r="Z566" s="94"/>
      <c r="AA566" s="72" t="s">
        <v>944</v>
      </c>
      <c r="AB566" s="105"/>
    </row>
    <row r="567" spans="1:252" s="30" customFormat="1" ht="113.25" customHeight="1">
      <c r="A567" s="3" t="s">
        <v>2361</v>
      </c>
      <c r="B567" s="4" t="s">
        <v>143</v>
      </c>
      <c r="C567" s="4" t="s">
        <v>144</v>
      </c>
      <c r="D567" s="4" t="s">
        <v>1607</v>
      </c>
      <c r="E567" s="4" t="s">
        <v>1608</v>
      </c>
      <c r="F567" s="4"/>
      <c r="G567" s="4" t="s">
        <v>1608</v>
      </c>
      <c r="H567" s="4"/>
      <c r="I567" s="4" t="s">
        <v>2201</v>
      </c>
      <c r="J567" s="48"/>
      <c r="K567" s="4" t="s">
        <v>145</v>
      </c>
      <c r="L567" s="16">
        <v>100</v>
      </c>
      <c r="M567" s="12" t="s">
        <v>920</v>
      </c>
      <c r="N567" s="4" t="s">
        <v>146</v>
      </c>
      <c r="O567" s="74" t="s">
        <v>164</v>
      </c>
      <c r="P567" s="4" t="s">
        <v>146</v>
      </c>
      <c r="Q567" s="4"/>
      <c r="R567" s="4" t="s">
        <v>976</v>
      </c>
      <c r="S567" s="16" t="s">
        <v>395</v>
      </c>
      <c r="T567" s="32"/>
      <c r="U567" s="3"/>
      <c r="V567" s="44"/>
      <c r="W567" s="5"/>
      <c r="X567" s="44">
        <v>312499.99999999994</v>
      </c>
      <c r="Y567" s="24">
        <f t="shared" si="32"/>
        <v>349999.99999999994</v>
      </c>
      <c r="Z567" s="5"/>
      <c r="AA567" s="4" t="s">
        <v>944</v>
      </c>
      <c r="AB567" s="4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/>
      <c r="GL567" s="6"/>
      <c r="GM567" s="6"/>
      <c r="GN567" s="6"/>
      <c r="GO567" s="6"/>
      <c r="GP567" s="6"/>
      <c r="GQ567" s="6"/>
      <c r="GR567" s="6"/>
      <c r="GS567" s="6"/>
      <c r="GT567" s="6"/>
      <c r="GU567" s="6"/>
      <c r="GV567" s="6"/>
      <c r="GW567" s="6"/>
      <c r="GX567" s="6"/>
      <c r="GY567" s="6"/>
      <c r="GZ567" s="6"/>
      <c r="HA567" s="6"/>
      <c r="HB567" s="6"/>
      <c r="HC567" s="6"/>
      <c r="HD567" s="6"/>
      <c r="HE567" s="6"/>
      <c r="HF567" s="6"/>
      <c r="HG567" s="6"/>
      <c r="HH567" s="6"/>
      <c r="HI567" s="6"/>
      <c r="HJ567" s="6"/>
      <c r="HK567" s="6"/>
      <c r="HL567" s="6"/>
      <c r="HM567" s="6"/>
      <c r="HN567" s="6"/>
      <c r="HO567" s="6"/>
      <c r="HP567" s="6"/>
      <c r="HQ567" s="6"/>
      <c r="HR567" s="6"/>
      <c r="HS567" s="6"/>
      <c r="HT567" s="6"/>
      <c r="HU567" s="6"/>
      <c r="HV567" s="6"/>
      <c r="HW567" s="6"/>
      <c r="HX567" s="6"/>
      <c r="HY567" s="6"/>
      <c r="HZ567" s="6"/>
      <c r="IA567" s="6"/>
      <c r="IB567" s="6"/>
      <c r="IC567" s="6"/>
      <c r="ID567" s="6"/>
      <c r="IE567" s="6"/>
      <c r="IF567" s="6"/>
      <c r="IG567" s="6"/>
      <c r="IH567" s="6"/>
      <c r="II567" s="6"/>
      <c r="IJ567" s="6"/>
      <c r="IK567" s="6"/>
      <c r="IL567" s="6"/>
      <c r="IM567" s="6"/>
      <c r="IN567" s="6"/>
      <c r="IO567" s="6"/>
      <c r="IP567" s="6"/>
      <c r="IQ567" s="6"/>
      <c r="IR567" s="6"/>
    </row>
    <row r="568" spans="1:28" ht="76.5">
      <c r="A568" s="3" t="s">
        <v>2390</v>
      </c>
      <c r="B568" s="4" t="s">
        <v>143</v>
      </c>
      <c r="C568" s="4" t="s">
        <v>144</v>
      </c>
      <c r="D568" s="4" t="s">
        <v>1262</v>
      </c>
      <c r="E568" s="4" t="s">
        <v>1263</v>
      </c>
      <c r="F568" s="4"/>
      <c r="G568" s="4" t="s">
        <v>1263</v>
      </c>
      <c r="H568" s="4"/>
      <c r="I568" s="3" t="s">
        <v>23</v>
      </c>
      <c r="J568" s="3"/>
      <c r="K568" s="4" t="s">
        <v>145</v>
      </c>
      <c r="L568" s="4">
        <v>100</v>
      </c>
      <c r="M568" s="12" t="s">
        <v>920</v>
      </c>
      <c r="N568" s="4" t="s">
        <v>146</v>
      </c>
      <c r="O568" s="13" t="s">
        <v>425</v>
      </c>
      <c r="P568" s="4" t="s">
        <v>146</v>
      </c>
      <c r="Q568" s="4"/>
      <c r="R568" s="16" t="s">
        <v>976</v>
      </c>
      <c r="S568" s="16" t="s">
        <v>20</v>
      </c>
      <c r="T568" s="12"/>
      <c r="U568" s="3" t="s">
        <v>36</v>
      </c>
      <c r="V568" s="24"/>
      <c r="W568" s="22"/>
      <c r="X568" s="24">
        <v>767654</v>
      </c>
      <c r="Y568" s="24">
        <f>X568*1.12</f>
        <v>859772.4800000001</v>
      </c>
      <c r="Z568" s="4"/>
      <c r="AA568" s="4" t="s">
        <v>944</v>
      </c>
      <c r="AB568" s="4"/>
    </row>
    <row r="569" spans="1:253" ht="138.75" customHeight="1">
      <c r="A569" s="3" t="s">
        <v>2467</v>
      </c>
      <c r="B569" s="107" t="s">
        <v>362</v>
      </c>
      <c r="C569" s="107" t="s">
        <v>363</v>
      </c>
      <c r="D569" s="108" t="s">
        <v>2463</v>
      </c>
      <c r="E569" s="107" t="s">
        <v>2464</v>
      </c>
      <c r="F569" s="108"/>
      <c r="G569" s="108" t="s">
        <v>2464</v>
      </c>
      <c r="H569" s="122"/>
      <c r="I569" s="108" t="s">
        <v>2466</v>
      </c>
      <c r="J569" s="108"/>
      <c r="K569" s="107" t="s">
        <v>145</v>
      </c>
      <c r="L569" s="110" t="s">
        <v>367</v>
      </c>
      <c r="M569" s="12" t="s">
        <v>920</v>
      </c>
      <c r="N569" s="105" t="s">
        <v>146</v>
      </c>
      <c r="O569" s="110" t="s">
        <v>164</v>
      </c>
      <c r="P569" s="107" t="s">
        <v>16</v>
      </c>
      <c r="Q569" s="107"/>
      <c r="R569" s="4" t="s">
        <v>2465</v>
      </c>
      <c r="S569" s="107" t="s">
        <v>474</v>
      </c>
      <c r="T569" s="110"/>
      <c r="U569" s="107"/>
      <c r="V569" s="109"/>
      <c r="W569" s="107"/>
      <c r="X569" s="109">
        <v>64350</v>
      </c>
      <c r="Y569" s="109">
        <f>X569*(1+12%)</f>
        <v>72072</v>
      </c>
      <c r="Z569" s="107"/>
      <c r="AA569" s="4" t="s">
        <v>944</v>
      </c>
      <c r="AB569" s="108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  <c r="AR569" s="119"/>
      <c r="AS569" s="119"/>
      <c r="AT569" s="119"/>
      <c r="AU569" s="119"/>
      <c r="AV569" s="119"/>
      <c r="AW569" s="119"/>
      <c r="AX569" s="119"/>
      <c r="AY569" s="119"/>
      <c r="AZ569" s="119"/>
      <c r="BA569" s="119"/>
      <c r="BB569" s="119"/>
      <c r="BC569" s="119"/>
      <c r="BD569" s="119"/>
      <c r="BE569" s="119"/>
      <c r="BF569" s="119"/>
      <c r="BG569" s="119"/>
      <c r="BH569" s="119"/>
      <c r="BI569" s="119"/>
      <c r="BJ569" s="119"/>
      <c r="BK569" s="119"/>
      <c r="BL569" s="119"/>
      <c r="BM569" s="119"/>
      <c r="BN569" s="119"/>
      <c r="BO569" s="119"/>
      <c r="BP569" s="119"/>
      <c r="BQ569" s="119"/>
      <c r="BR569" s="119"/>
      <c r="BS569" s="119"/>
      <c r="BT569" s="119"/>
      <c r="BU569" s="119"/>
      <c r="BV569" s="119"/>
      <c r="BW569" s="119"/>
      <c r="BX569" s="119"/>
      <c r="BY569" s="119"/>
      <c r="BZ569" s="119"/>
      <c r="CA569" s="119"/>
      <c r="CB569" s="119"/>
      <c r="CC569" s="119"/>
      <c r="CD569" s="119"/>
      <c r="CE569" s="119"/>
      <c r="CF569" s="119"/>
      <c r="CG569" s="119"/>
      <c r="CH569" s="119"/>
      <c r="CI569" s="119"/>
      <c r="CJ569" s="119"/>
      <c r="CK569" s="119"/>
      <c r="CL569" s="119"/>
      <c r="CM569" s="119"/>
      <c r="CN569" s="119"/>
      <c r="CO569" s="119"/>
      <c r="CP569" s="119"/>
      <c r="CQ569" s="119"/>
      <c r="CR569" s="119"/>
      <c r="CS569" s="119"/>
      <c r="CT569" s="119"/>
      <c r="CU569" s="119"/>
      <c r="CV569" s="119"/>
      <c r="CW569" s="119"/>
      <c r="CX569" s="119"/>
      <c r="CY569" s="119"/>
      <c r="CZ569" s="119"/>
      <c r="DA569" s="119"/>
      <c r="DB569" s="119"/>
      <c r="DC569" s="119"/>
      <c r="DD569" s="119"/>
      <c r="DE569" s="119"/>
      <c r="DF569" s="119"/>
      <c r="DG569" s="119"/>
      <c r="DH569" s="119"/>
      <c r="DI569" s="119"/>
      <c r="DJ569" s="119"/>
      <c r="DK569" s="119"/>
      <c r="DL569" s="119"/>
      <c r="DM569" s="119"/>
      <c r="DN569" s="119"/>
      <c r="DO569" s="119"/>
      <c r="DP569" s="119"/>
      <c r="DQ569" s="119"/>
      <c r="DR569" s="119"/>
      <c r="DS569" s="119"/>
      <c r="DT569" s="119"/>
      <c r="DU569" s="119"/>
      <c r="DV569" s="119"/>
      <c r="DW569" s="119"/>
      <c r="DX569" s="119"/>
      <c r="DY569" s="119"/>
      <c r="DZ569" s="119"/>
      <c r="EA569" s="119"/>
      <c r="EB569" s="119"/>
      <c r="EC569" s="119"/>
      <c r="ED569" s="119"/>
      <c r="EE569" s="119"/>
      <c r="EF569" s="119"/>
      <c r="EG569" s="119"/>
      <c r="EH569" s="119"/>
      <c r="EI569" s="119"/>
      <c r="EJ569" s="119"/>
      <c r="EK569" s="119"/>
      <c r="EL569" s="119"/>
      <c r="EM569" s="119"/>
      <c r="EN569" s="119"/>
      <c r="EO569" s="119"/>
      <c r="EP569" s="119"/>
      <c r="EQ569" s="119"/>
      <c r="ER569" s="119"/>
      <c r="ES569" s="119"/>
      <c r="ET569" s="119"/>
      <c r="EU569" s="119"/>
      <c r="EV569" s="119"/>
      <c r="EW569" s="119"/>
      <c r="EX569" s="119"/>
      <c r="EY569" s="119"/>
      <c r="EZ569" s="119"/>
      <c r="FA569" s="119"/>
      <c r="FB569" s="119"/>
      <c r="FC569" s="119"/>
      <c r="FD569" s="119"/>
      <c r="FE569" s="119"/>
      <c r="FF569" s="119"/>
      <c r="FG569" s="119"/>
      <c r="FH569" s="119"/>
      <c r="FI569" s="119"/>
      <c r="FJ569" s="119"/>
      <c r="FK569" s="119"/>
      <c r="FL569" s="119"/>
      <c r="FM569" s="119"/>
      <c r="FN569" s="119"/>
      <c r="FO569" s="119"/>
      <c r="FP569" s="119"/>
      <c r="FQ569" s="119"/>
      <c r="FR569" s="119"/>
      <c r="FS569" s="119"/>
      <c r="FT569" s="119"/>
      <c r="FU569" s="119"/>
      <c r="FV569" s="119"/>
      <c r="FW569" s="119"/>
      <c r="FX569" s="119"/>
      <c r="FY569" s="119"/>
      <c r="FZ569" s="119"/>
      <c r="GA569" s="119"/>
      <c r="GB569" s="119"/>
      <c r="GC569" s="119"/>
      <c r="GD569" s="119"/>
      <c r="GE569" s="119"/>
      <c r="GF569" s="119"/>
      <c r="GG569" s="119"/>
      <c r="GH569" s="119"/>
      <c r="GI569" s="119"/>
      <c r="GJ569" s="119"/>
      <c r="GK569" s="119"/>
      <c r="GL569" s="119"/>
      <c r="GM569" s="119"/>
      <c r="GN569" s="119"/>
      <c r="GO569" s="119"/>
      <c r="GP569" s="119"/>
      <c r="GQ569" s="119"/>
      <c r="GR569" s="119"/>
      <c r="GS569" s="119"/>
      <c r="GT569" s="119"/>
      <c r="GU569" s="119"/>
      <c r="GV569" s="119"/>
      <c r="GW569" s="119"/>
      <c r="GX569" s="119"/>
      <c r="GY569" s="119"/>
      <c r="GZ569" s="119"/>
      <c r="HA569" s="119"/>
      <c r="HB569" s="119"/>
      <c r="HC569" s="119"/>
      <c r="HD569" s="119"/>
      <c r="HE569" s="119"/>
      <c r="HF569" s="119"/>
      <c r="HG569" s="119"/>
      <c r="HH569" s="119"/>
      <c r="HI569" s="119"/>
      <c r="HJ569" s="119"/>
      <c r="HK569" s="119"/>
      <c r="HL569" s="119"/>
      <c r="HM569" s="119"/>
      <c r="HN569" s="119"/>
      <c r="HO569" s="119"/>
      <c r="HP569" s="119"/>
      <c r="HQ569" s="119"/>
      <c r="HR569" s="119"/>
      <c r="HS569" s="119"/>
      <c r="HT569" s="119"/>
      <c r="HU569" s="119"/>
      <c r="HV569" s="119"/>
      <c r="HW569" s="119"/>
      <c r="HX569" s="119"/>
      <c r="HY569" s="119"/>
      <c r="HZ569" s="119"/>
      <c r="IA569" s="119"/>
      <c r="IB569" s="119"/>
      <c r="IC569" s="119"/>
      <c r="ID569" s="119"/>
      <c r="IE569" s="119"/>
      <c r="IF569" s="119"/>
      <c r="IG569" s="119"/>
      <c r="IH569" s="119"/>
      <c r="II569" s="119"/>
      <c r="IJ569" s="119"/>
      <c r="IK569" s="119"/>
      <c r="IL569" s="119"/>
      <c r="IM569" s="119"/>
      <c r="IN569" s="119"/>
      <c r="IO569" s="119"/>
      <c r="IP569" s="119"/>
      <c r="IQ569" s="119"/>
      <c r="IR569" s="119"/>
      <c r="IS569" s="119"/>
    </row>
    <row r="570" spans="1:28" ht="18" customHeight="1">
      <c r="A570" s="176" t="s">
        <v>2200</v>
      </c>
      <c r="B570" s="177"/>
      <c r="C570" s="177"/>
      <c r="D570" s="177"/>
      <c r="E570" s="177"/>
      <c r="I570" s="107"/>
      <c r="J570" s="4"/>
      <c r="K570" s="4"/>
      <c r="L570" s="4"/>
      <c r="M570" s="12"/>
      <c r="N570" s="4"/>
      <c r="O570" s="13"/>
      <c r="P570" s="4"/>
      <c r="Q570" s="4"/>
      <c r="R570" s="4"/>
      <c r="S570" s="4"/>
      <c r="T570" s="4"/>
      <c r="U570" s="4"/>
      <c r="V570" s="22"/>
      <c r="W570" s="22"/>
      <c r="X570" s="39">
        <f>SUM(X558:X569)</f>
        <v>26521792</v>
      </c>
      <c r="Y570" s="39">
        <f>SUM(Y558:Y569)</f>
        <v>29704407.040000003</v>
      </c>
      <c r="Z570" s="4"/>
      <c r="AA570" s="4"/>
      <c r="AB570" s="4"/>
    </row>
    <row r="571" spans="1:28" ht="140.25">
      <c r="A571" s="3" t="s">
        <v>262</v>
      </c>
      <c r="B571" s="4" t="s">
        <v>143</v>
      </c>
      <c r="C571" s="4" t="s">
        <v>144</v>
      </c>
      <c r="D571" s="4" t="s">
        <v>1259</v>
      </c>
      <c r="E571" s="4" t="s">
        <v>1260</v>
      </c>
      <c r="F571" s="4"/>
      <c r="G571" s="4" t="s">
        <v>1260</v>
      </c>
      <c r="H571" s="4"/>
      <c r="I571" s="3" t="s">
        <v>1019</v>
      </c>
      <c r="J571" s="3"/>
      <c r="K571" s="4" t="s">
        <v>145</v>
      </c>
      <c r="L571" s="4">
        <v>100</v>
      </c>
      <c r="M571" s="12" t="s">
        <v>920</v>
      </c>
      <c r="N571" s="4" t="s">
        <v>146</v>
      </c>
      <c r="O571" s="13" t="s">
        <v>221</v>
      </c>
      <c r="P571" s="4" t="s">
        <v>146</v>
      </c>
      <c r="Q571" s="4"/>
      <c r="R571" s="16" t="s">
        <v>976</v>
      </c>
      <c r="S571" s="4" t="s">
        <v>149</v>
      </c>
      <c r="T571" s="12"/>
      <c r="U571" s="17"/>
      <c r="V571" s="24"/>
      <c r="W571" s="22"/>
      <c r="X571" s="24">
        <v>196428</v>
      </c>
      <c r="Y571" s="24">
        <f aca="true" t="shared" si="33" ref="Y571:Y579">X571*1.12</f>
        <v>219999.36000000002</v>
      </c>
      <c r="Z571" s="3"/>
      <c r="AA571" s="4" t="s">
        <v>944</v>
      </c>
      <c r="AB571" s="4"/>
    </row>
    <row r="572" spans="1:28" ht="140.25">
      <c r="A572" s="3" t="s">
        <v>487</v>
      </c>
      <c r="B572" s="4" t="s">
        <v>143</v>
      </c>
      <c r="C572" s="4" t="s">
        <v>144</v>
      </c>
      <c r="D572" s="4" t="s">
        <v>1259</v>
      </c>
      <c r="E572" s="4" t="s">
        <v>1260</v>
      </c>
      <c r="F572" s="4"/>
      <c r="G572" s="4" t="s">
        <v>1260</v>
      </c>
      <c r="H572" s="4"/>
      <c r="I572" s="3" t="s">
        <v>1020</v>
      </c>
      <c r="J572" s="3"/>
      <c r="K572" s="4" t="s">
        <v>145</v>
      </c>
      <c r="L572" s="4">
        <v>100</v>
      </c>
      <c r="M572" s="12" t="s">
        <v>920</v>
      </c>
      <c r="N572" s="4" t="s">
        <v>146</v>
      </c>
      <c r="O572" s="13" t="s">
        <v>221</v>
      </c>
      <c r="P572" s="4" t="s">
        <v>146</v>
      </c>
      <c r="Q572" s="4"/>
      <c r="R572" s="16" t="s">
        <v>976</v>
      </c>
      <c r="S572" s="4" t="s">
        <v>149</v>
      </c>
      <c r="T572" s="12"/>
      <c r="U572" s="17"/>
      <c r="V572" s="24"/>
      <c r="W572" s="22"/>
      <c r="X572" s="24">
        <v>196428</v>
      </c>
      <c r="Y572" s="24">
        <f t="shared" si="33"/>
        <v>219999.36000000002</v>
      </c>
      <c r="Z572" s="3"/>
      <c r="AA572" s="4" t="s">
        <v>944</v>
      </c>
      <c r="AB572" s="4"/>
    </row>
    <row r="573" spans="1:28" ht="127.5">
      <c r="A573" s="3" t="s">
        <v>327</v>
      </c>
      <c r="B573" s="4" t="s">
        <v>143</v>
      </c>
      <c r="C573" s="4" t="s">
        <v>144</v>
      </c>
      <c r="D573" s="4" t="s">
        <v>1261</v>
      </c>
      <c r="E573" s="4" t="s">
        <v>21</v>
      </c>
      <c r="F573" s="4"/>
      <c r="G573" s="4" t="s">
        <v>22</v>
      </c>
      <c r="H573" s="4"/>
      <c r="I573" s="3"/>
      <c r="J573" s="3"/>
      <c r="K573" s="4" t="s">
        <v>145</v>
      </c>
      <c r="L573" s="4">
        <v>100</v>
      </c>
      <c r="M573" s="12" t="s">
        <v>920</v>
      </c>
      <c r="N573" s="4" t="s">
        <v>146</v>
      </c>
      <c r="O573" s="13" t="s">
        <v>425</v>
      </c>
      <c r="P573" s="4" t="s">
        <v>146</v>
      </c>
      <c r="Q573" s="4"/>
      <c r="R573" s="16" t="s">
        <v>976</v>
      </c>
      <c r="S573" s="16" t="s">
        <v>20</v>
      </c>
      <c r="T573" s="12"/>
      <c r="U573" s="3" t="s">
        <v>36</v>
      </c>
      <c r="V573" s="24"/>
      <c r="W573" s="22"/>
      <c r="X573" s="24">
        <v>1851054</v>
      </c>
      <c r="Y573" s="24">
        <f>X573*1.12</f>
        <v>2073180.4800000002</v>
      </c>
      <c r="Z573" s="4"/>
      <c r="AA573" s="4" t="s">
        <v>944</v>
      </c>
      <c r="AB573" s="4"/>
    </row>
    <row r="574" spans="1:28" ht="76.5">
      <c r="A574" s="3" t="s">
        <v>328</v>
      </c>
      <c r="B574" s="4" t="s">
        <v>143</v>
      </c>
      <c r="C574" s="4" t="s">
        <v>144</v>
      </c>
      <c r="D574" s="4" t="s">
        <v>1264</v>
      </c>
      <c r="E574" s="4" t="s">
        <v>1265</v>
      </c>
      <c r="F574" s="4"/>
      <c r="G574" s="4" t="s">
        <v>1265</v>
      </c>
      <c r="H574" s="4"/>
      <c r="I574" s="3"/>
      <c r="J574" s="3"/>
      <c r="K574" s="4" t="s">
        <v>154</v>
      </c>
      <c r="L574" s="3">
        <v>100</v>
      </c>
      <c r="M574" s="12" t="s">
        <v>920</v>
      </c>
      <c r="N574" s="4" t="s">
        <v>146</v>
      </c>
      <c r="O574" s="3" t="s">
        <v>400</v>
      </c>
      <c r="P574" s="4" t="s">
        <v>146</v>
      </c>
      <c r="Q574" s="4"/>
      <c r="R574" s="16" t="s">
        <v>976</v>
      </c>
      <c r="S574" s="16" t="s">
        <v>20</v>
      </c>
      <c r="T574" s="23"/>
      <c r="U574" s="14"/>
      <c r="V574" s="24"/>
      <c r="W574" s="22"/>
      <c r="X574" s="24">
        <v>178571.42857142855</v>
      </c>
      <c r="Y574" s="24">
        <f t="shared" si="33"/>
        <v>200000</v>
      </c>
      <c r="Z574" s="4"/>
      <c r="AA574" s="4" t="s">
        <v>944</v>
      </c>
      <c r="AB574" s="4"/>
    </row>
    <row r="575" spans="1:28" ht="76.5">
      <c r="A575" s="3" t="s">
        <v>488</v>
      </c>
      <c r="B575" s="4" t="s">
        <v>143</v>
      </c>
      <c r="C575" s="4" t="s">
        <v>144</v>
      </c>
      <c r="D575" s="4" t="s">
        <v>1264</v>
      </c>
      <c r="E575" s="4" t="s">
        <v>1265</v>
      </c>
      <c r="F575" s="4"/>
      <c r="G575" s="4" t="s">
        <v>1265</v>
      </c>
      <c r="H575" s="3"/>
      <c r="I575" s="3"/>
      <c r="J575" s="3"/>
      <c r="K575" s="4" t="s">
        <v>154</v>
      </c>
      <c r="L575" s="3">
        <v>100</v>
      </c>
      <c r="M575" s="12" t="s">
        <v>920</v>
      </c>
      <c r="N575" s="4" t="s">
        <v>146</v>
      </c>
      <c r="O575" s="3" t="s">
        <v>400</v>
      </c>
      <c r="P575" s="4" t="s">
        <v>146</v>
      </c>
      <c r="Q575" s="4"/>
      <c r="R575" s="16" t="s">
        <v>976</v>
      </c>
      <c r="S575" s="16" t="s">
        <v>20</v>
      </c>
      <c r="T575" s="23"/>
      <c r="U575" s="14"/>
      <c r="V575" s="24"/>
      <c r="W575" s="22"/>
      <c r="X575" s="24">
        <v>267857.14285714284</v>
      </c>
      <c r="Y575" s="24">
        <f t="shared" si="33"/>
        <v>300000</v>
      </c>
      <c r="Z575" s="4"/>
      <c r="AA575" s="4" t="s">
        <v>944</v>
      </c>
      <c r="AB575" s="4"/>
    </row>
    <row r="576" spans="1:28" ht="114.75">
      <c r="A576" s="3" t="s">
        <v>17</v>
      </c>
      <c r="B576" s="4" t="s">
        <v>143</v>
      </c>
      <c r="C576" s="4" t="s">
        <v>144</v>
      </c>
      <c r="D576" s="4" t="s">
        <v>1266</v>
      </c>
      <c r="E576" s="4" t="s">
        <v>1267</v>
      </c>
      <c r="F576" s="4"/>
      <c r="G576" s="4" t="s">
        <v>1267</v>
      </c>
      <c r="H576" s="3"/>
      <c r="I576" s="4" t="s">
        <v>335</v>
      </c>
      <c r="J576" s="4"/>
      <c r="K576" s="4" t="s">
        <v>145</v>
      </c>
      <c r="L576" s="4">
        <v>100</v>
      </c>
      <c r="M576" s="12" t="s">
        <v>920</v>
      </c>
      <c r="N576" s="4" t="s">
        <v>146</v>
      </c>
      <c r="O576" s="13" t="s">
        <v>425</v>
      </c>
      <c r="P576" s="4" t="s">
        <v>146</v>
      </c>
      <c r="Q576" s="4"/>
      <c r="R576" s="16" t="s">
        <v>976</v>
      </c>
      <c r="S576" s="16" t="s">
        <v>20</v>
      </c>
      <c r="T576" s="4"/>
      <c r="U576" s="4"/>
      <c r="V576" s="22"/>
      <c r="W576" s="22"/>
      <c r="X576" s="22">
        <v>133930</v>
      </c>
      <c r="Y576" s="24">
        <f>X576*1.12</f>
        <v>150001.6</v>
      </c>
      <c r="Z576" s="4"/>
      <c r="AA576" s="4" t="s">
        <v>944</v>
      </c>
      <c r="AB576" s="4"/>
    </row>
    <row r="577" spans="1:28" ht="89.25">
      <c r="A577" s="3" t="s">
        <v>329</v>
      </c>
      <c r="B577" s="10" t="s">
        <v>143</v>
      </c>
      <c r="C577" s="10" t="s">
        <v>144</v>
      </c>
      <c r="D577" s="4" t="s">
        <v>1268</v>
      </c>
      <c r="E577" s="4" t="s">
        <v>1269</v>
      </c>
      <c r="F577" s="4"/>
      <c r="G577" s="4" t="s">
        <v>1269</v>
      </c>
      <c r="H577" s="3"/>
      <c r="I577" s="10" t="s">
        <v>3</v>
      </c>
      <c r="J577" s="10"/>
      <c r="K577" s="4" t="s">
        <v>145</v>
      </c>
      <c r="L577" s="4">
        <v>100</v>
      </c>
      <c r="M577" s="12" t="s">
        <v>920</v>
      </c>
      <c r="N577" s="4" t="s">
        <v>146</v>
      </c>
      <c r="O577" s="13" t="s">
        <v>425</v>
      </c>
      <c r="P577" s="4" t="s">
        <v>146</v>
      </c>
      <c r="Q577" s="4"/>
      <c r="R577" s="16" t="s">
        <v>976</v>
      </c>
      <c r="S577" s="16" t="s">
        <v>20</v>
      </c>
      <c r="T577" s="4"/>
      <c r="U577" s="4"/>
      <c r="V577" s="22"/>
      <c r="W577" s="22"/>
      <c r="X577" s="22">
        <v>75000</v>
      </c>
      <c r="Y577" s="24">
        <f t="shared" si="33"/>
        <v>84000.00000000001</v>
      </c>
      <c r="Z577" s="4"/>
      <c r="AA577" s="4" t="s">
        <v>944</v>
      </c>
      <c r="AB577" s="4"/>
    </row>
    <row r="578" spans="1:28" ht="76.5">
      <c r="A578" s="3" t="s">
        <v>19</v>
      </c>
      <c r="B578" s="10" t="s">
        <v>143</v>
      </c>
      <c r="C578" s="10" t="s">
        <v>144</v>
      </c>
      <c r="D578" s="4" t="s">
        <v>1270</v>
      </c>
      <c r="E578" s="4" t="s">
        <v>1271</v>
      </c>
      <c r="F578" s="4"/>
      <c r="G578" s="4" t="s">
        <v>1271</v>
      </c>
      <c r="H578" s="3"/>
      <c r="I578" s="10"/>
      <c r="J578" s="10"/>
      <c r="K578" s="4" t="s">
        <v>145</v>
      </c>
      <c r="L578" s="4">
        <v>100</v>
      </c>
      <c r="M578" s="12" t="s">
        <v>920</v>
      </c>
      <c r="N578" s="4" t="s">
        <v>146</v>
      </c>
      <c r="O578" s="13" t="s">
        <v>425</v>
      </c>
      <c r="P578" s="4" t="s">
        <v>146</v>
      </c>
      <c r="Q578" s="4"/>
      <c r="R578" s="16" t="s">
        <v>976</v>
      </c>
      <c r="S578" s="16" t="s">
        <v>20</v>
      </c>
      <c r="T578" s="4"/>
      <c r="U578" s="4"/>
      <c r="V578" s="22"/>
      <c r="W578" s="22"/>
      <c r="X578" s="22">
        <v>130000</v>
      </c>
      <c r="Y578" s="24">
        <f t="shared" si="33"/>
        <v>145600</v>
      </c>
      <c r="Z578" s="4"/>
      <c r="AA578" s="4" t="s">
        <v>944</v>
      </c>
      <c r="AB578" s="4"/>
    </row>
    <row r="579" spans="1:28" ht="89.25">
      <c r="A579" s="3" t="s">
        <v>330</v>
      </c>
      <c r="B579" s="10" t="s">
        <v>143</v>
      </c>
      <c r="C579" s="10" t="s">
        <v>144</v>
      </c>
      <c r="D579" s="4" t="s">
        <v>2215</v>
      </c>
      <c r="E579" s="4" t="s">
        <v>2213</v>
      </c>
      <c r="F579" s="4"/>
      <c r="G579" s="4" t="s">
        <v>2213</v>
      </c>
      <c r="H579" s="3"/>
      <c r="I579" s="10"/>
      <c r="J579" s="10"/>
      <c r="K579" s="4" t="s">
        <v>154</v>
      </c>
      <c r="L579" s="4">
        <v>100</v>
      </c>
      <c r="M579" s="12" t="s">
        <v>920</v>
      </c>
      <c r="N579" s="4" t="s">
        <v>146</v>
      </c>
      <c r="O579" s="10" t="s">
        <v>425</v>
      </c>
      <c r="P579" s="4" t="s">
        <v>146</v>
      </c>
      <c r="Q579" s="4"/>
      <c r="R579" s="16" t="s">
        <v>2214</v>
      </c>
      <c r="S579" s="16" t="s">
        <v>159</v>
      </c>
      <c r="T579" s="4"/>
      <c r="U579" s="4"/>
      <c r="V579" s="22"/>
      <c r="W579" s="22"/>
      <c r="X579" s="22">
        <v>0</v>
      </c>
      <c r="Y579" s="24">
        <f t="shared" si="33"/>
        <v>0</v>
      </c>
      <c r="Z579" s="4"/>
      <c r="AA579" s="4" t="s">
        <v>944</v>
      </c>
      <c r="AB579" s="4" t="s">
        <v>2443</v>
      </c>
    </row>
    <row r="580" spans="1:28" ht="70.5" customHeight="1">
      <c r="A580" s="3" t="s">
        <v>2442</v>
      </c>
      <c r="B580" s="10" t="s">
        <v>143</v>
      </c>
      <c r="C580" s="10" t="s">
        <v>144</v>
      </c>
      <c r="D580" s="4" t="s">
        <v>2215</v>
      </c>
      <c r="E580" s="4" t="s">
        <v>2213</v>
      </c>
      <c r="F580" s="4"/>
      <c r="G580" s="4" t="s">
        <v>2213</v>
      </c>
      <c r="H580" s="3"/>
      <c r="I580" s="10"/>
      <c r="J580" s="10"/>
      <c r="K580" s="4" t="s">
        <v>145</v>
      </c>
      <c r="L580" s="4">
        <v>100</v>
      </c>
      <c r="M580" s="12" t="s">
        <v>920</v>
      </c>
      <c r="N580" s="4" t="s">
        <v>146</v>
      </c>
      <c r="O580" s="10" t="s">
        <v>425</v>
      </c>
      <c r="P580" s="4" t="s">
        <v>146</v>
      </c>
      <c r="Q580" s="4"/>
      <c r="R580" s="16" t="s">
        <v>2214</v>
      </c>
      <c r="S580" s="16" t="s">
        <v>159</v>
      </c>
      <c r="T580" s="4"/>
      <c r="U580" s="4"/>
      <c r="V580" s="22"/>
      <c r="W580" s="22"/>
      <c r="X580" s="22">
        <f>Y580/1.12</f>
        <v>1892857.1428571427</v>
      </c>
      <c r="Y580" s="24">
        <v>2120000</v>
      </c>
      <c r="Z580" s="4"/>
      <c r="AA580" s="4" t="s">
        <v>944</v>
      </c>
      <c r="AB580" s="4"/>
    </row>
    <row r="581" spans="1:240" s="25" customFormat="1" ht="110.25" customHeight="1">
      <c r="A581" s="3" t="s">
        <v>18</v>
      </c>
      <c r="B581" s="4" t="s">
        <v>362</v>
      </c>
      <c r="C581" s="4" t="s">
        <v>144</v>
      </c>
      <c r="D581" s="4" t="s">
        <v>1597</v>
      </c>
      <c r="E581" s="4" t="s">
        <v>1598</v>
      </c>
      <c r="F581" s="4"/>
      <c r="G581" s="4" t="s">
        <v>1598</v>
      </c>
      <c r="H581" s="4"/>
      <c r="I581" s="4" t="s">
        <v>318</v>
      </c>
      <c r="J581" s="4"/>
      <c r="K581" s="4" t="s">
        <v>145</v>
      </c>
      <c r="L581" s="4">
        <v>100</v>
      </c>
      <c r="M581" s="4">
        <v>231010000</v>
      </c>
      <c r="N581" s="4" t="s">
        <v>146</v>
      </c>
      <c r="O581" s="13" t="s">
        <v>400</v>
      </c>
      <c r="P581" s="4" t="s">
        <v>146</v>
      </c>
      <c r="Q581" s="4"/>
      <c r="R581" s="10" t="s">
        <v>976</v>
      </c>
      <c r="S581" s="4" t="s">
        <v>20</v>
      </c>
      <c r="T581" s="12"/>
      <c r="U581" s="3"/>
      <c r="V581" s="24"/>
      <c r="W581" s="22"/>
      <c r="X581" s="22">
        <v>600000</v>
      </c>
      <c r="Y581" s="24">
        <f>X581*1.12</f>
        <v>672000.0000000001</v>
      </c>
      <c r="Z581" s="3"/>
      <c r="AA581" s="4" t="s">
        <v>944</v>
      </c>
      <c r="AB581" s="4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  <c r="HE581" s="8"/>
      <c r="HF581" s="8"/>
      <c r="HG581" s="8"/>
      <c r="HH581" s="8"/>
      <c r="HI581" s="8"/>
      <c r="HJ581" s="8"/>
      <c r="HK581" s="8"/>
      <c r="HL581" s="8"/>
      <c r="HM581" s="8"/>
      <c r="HN581" s="8"/>
      <c r="HO581" s="8"/>
      <c r="HP581" s="8"/>
      <c r="HQ581" s="8"/>
      <c r="HR581" s="8"/>
      <c r="HS581" s="8"/>
      <c r="HT581" s="8"/>
      <c r="HU581" s="8"/>
      <c r="HV581" s="8"/>
      <c r="HW581" s="8"/>
      <c r="HX581" s="8"/>
      <c r="HY581" s="8"/>
      <c r="HZ581" s="8"/>
      <c r="IA581" s="8"/>
      <c r="IB581" s="8"/>
      <c r="IC581" s="8"/>
      <c r="ID581" s="8"/>
      <c r="IE581" s="8"/>
      <c r="IF581" s="8"/>
    </row>
    <row r="582" spans="1:28" s="37" customFormat="1" ht="103.5" customHeight="1">
      <c r="A582" s="3" t="s">
        <v>489</v>
      </c>
      <c r="B582" s="4" t="s">
        <v>362</v>
      </c>
      <c r="C582" s="4" t="s">
        <v>144</v>
      </c>
      <c r="D582" s="4" t="s">
        <v>1597</v>
      </c>
      <c r="E582" s="4" t="s">
        <v>1598</v>
      </c>
      <c r="F582" s="4"/>
      <c r="G582" s="4" t="s">
        <v>1598</v>
      </c>
      <c r="H582" s="4"/>
      <c r="I582" s="4" t="s">
        <v>319</v>
      </c>
      <c r="J582" s="4"/>
      <c r="K582" s="4" t="s">
        <v>154</v>
      </c>
      <c r="L582" s="4">
        <v>50</v>
      </c>
      <c r="M582" s="12" t="s">
        <v>920</v>
      </c>
      <c r="N582" s="4" t="s">
        <v>146</v>
      </c>
      <c r="O582" s="4" t="s">
        <v>433</v>
      </c>
      <c r="P582" s="4" t="s">
        <v>146</v>
      </c>
      <c r="Q582" s="4"/>
      <c r="R582" s="10" t="s">
        <v>976</v>
      </c>
      <c r="S582" s="16" t="s">
        <v>20</v>
      </c>
      <c r="T582" s="12"/>
      <c r="U582" s="3"/>
      <c r="V582" s="24"/>
      <c r="W582" s="24"/>
      <c r="X582" s="24">
        <v>5357143</v>
      </c>
      <c r="Y582" s="24">
        <f>X582*1.12</f>
        <v>6000000.16</v>
      </c>
      <c r="Z582" s="4"/>
      <c r="AA582" s="4" t="s">
        <v>944</v>
      </c>
      <c r="AB582" s="4"/>
    </row>
    <row r="583" spans="1:28" ht="133.5" customHeight="1">
      <c r="A583" s="3" t="s">
        <v>490</v>
      </c>
      <c r="B583" s="4" t="s">
        <v>143</v>
      </c>
      <c r="C583" s="4" t="s">
        <v>144</v>
      </c>
      <c r="D583" s="4" t="s">
        <v>1490</v>
      </c>
      <c r="E583" s="3" t="s">
        <v>1491</v>
      </c>
      <c r="F583" s="4"/>
      <c r="G583" s="3" t="s">
        <v>1491</v>
      </c>
      <c r="H583" s="4"/>
      <c r="I583" s="4" t="s">
        <v>975</v>
      </c>
      <c r="J583" s="4"/>
      <c r="K583" s="4" t="s">
        <v>154</v>
      </c>
      <c r="L583" s="4">
        <v>100</v>
      </c>
      <c r="M583" s="4">
        <v>231010000</v>
      </c>
      <c r="N583" s="4" t="s">
        <v>146</v>
      </c>
      <c r="O583" s="10" t="s">
        <v>157</v>
      </c>
      <c r="P583" s="4" t="s">
        <v>16</v>
      </c>
      <c r="Q583" s="10"/>
      <c r="R583" s="16" t="s">
        <v>979</v>
      </c>
      <c r="S583" s="16" t="s">
        <v>20</v>
      </c>
      <c r="T583" s="23"/>
      <c r="U583" s="14"/>
      <c r="V583" s="24"/>
      <c r="W583" s="22"/>
      <c r="X583" s="44">
        <f>Y583/1.12</f>
        <v>5499999.999999999</v>
      </c>
      <c r="Y583" s="24">
        <v>6160000</v>
      </c>
      <c r="Z583" s="4"/>
      <c r="AA583" s="4" t="s">
        <v>944</v>
      </c>
      <c r="AB583" s="4"/>
    </row>
    <row r="584" spans="1:28" ht="194.25" customHeight="1">
      <c r="A584" s="3" t="s">
        <v>491</v>
      </c>
      <c r="B584" s="4" t="s">
        <v>143</v>
      </c>
      <c r="C584" s="4" t="s">
        <v>144</v>
      </c>
      <c r="D584" s="4" t="s">
        <v>1348</v>
      </c>
      <c r="E584" s="3" t="s">
        <v>1349</v>
      </c>
      <c r="F584" s="4"/>
      <c r="G584" s="3" t="s">
        <v>1350</v>
      </c>
      <c r="H584" s="3"/>
      <c r="I584" s="3" t="s">
        <v>977</v>
      </c>
      <c r="J584" s="3"/>
      <c r="K584" s="4" t="s">
        <v>145</v>
      </c>
      <c r="L584" s="4">
        <v>100</v>
      </c>
      <c r="M584" s="3">
        <v>231010000</v>
      </c>
      <c r="N584" s="4" t="s">
        <v>146</v>
      </c>
      <c r="O584" s="4" t="s">
        <v>221</v>
      </c>
      <c r="P584" s="4" t="s">
        <v>16</v>
      </c>
      <c r="Q584" s="4"/>
      <c r="R584" s="16" t="s">
        <v>979</v>
      </c>
      <c r="S584" s="16" t="s">
        <v>149</v>
      </c>
      <c r="T584" s="12"/>
      <c r="U584" s="3"/>
      <c r="V584" s="24"/>
      <c r="W584" s="22"/>
      <c r="X584" s="24">
        <v>0</v>
      </c>
      <c r="Y584" s="24">
        <v>0</v>
      </c>
      <c r="Z584" s="4"/>
      <c r="AA584" s="4" t="s">
        <v>944</v>
      </c>
      <c r="AB584" s="4">
        <v>11</v>
      </c>
    </row>
    <row r="585" spans="1:28" ht="194.25" customHeight="1">
      <c r="A585" s="3" t="s">
        <v>2455</v>
      </c>
      <c r="B585" s="4" t="s">
        <v>143</v>
      </c>
      <c r="C585" s="4" t="s">
        <v>144</v>
      </c>
      <c r="D585" s="4" t="s">
        <v>1348</v>
      </c>
      <c r="E585" s="3" t="s">
        <v>1349</v>
      </c>
      <c r="F585" s="4"/>
      <c r="G585" s="3" t="s">
        <v>1350</v>
      </c>
      <c r="H585" s="3"/>
      <c r="I585" s="3" t="s">
        <v>977</v>
      </c>
      <c r="J585" s="3"/>
      <c r="K585" s="4" t="s">
        <v>145</v>
      </c>
      <c r="L585" s="4">
        <v>100</v>
      </c>
      <c r="M585" s="3">
        <v>231010000</v>
      </c>
      <c r="N585" s="4" t="s">
        <v>146</v>
      </c>
      <c r="O585" s="4" t="s">
        <v>164</v>
      </c>
      <c r="P585" s="4" t="s">
        <v>16</v>
      </c>
      <c r="Q585" s="4"/>
      <c r="R585" s="16" t="s">
        <v>979</v>
      </c>
      <c r="S585" s="16" t="s">
        <v>149</v>
      </c>
      <c r="T585" s="12"/>
      <c r="U585" s="3"/>
      <c r="V585" s="24"/>
      <c r="W585" s="22"/>
      <c r="X585" s="24">
        <v>178571</v>
      </c>
      <c r="Y585" s="24">
        <f>X585*1.12</f>
        <v>199999.52000000002</v>
      </c>
      <c r="Z585" s="4"/>
      <c r="AA585" s="4" t="s">
        <v>944</v>
      </c>
      <c r="AB585" s="4"/>
    </row>
    <row r="586" spans="1:28" ht="194.25" customHeight="1">
      <c r="A586" s="3" t="s">
        <v>492</v>
      </c>
      <c r="B586" s="4" t="s">
        <v>143</v>
      </c>
      <c r="C586" s="4" t="s">
        <v>144</v>
      </c>
      <c r="D586" s="4" t="s">
        <v>1346</v>
      </c>
      <c r="E586" s="3" t="s">
        <v>1347</v>
      </c>
      <c r="F586" s="4"/>
      <c r="G586" s="3" t="s">
        <v>1347</v>
      </c>
      <c r="H586" s="3"/>
      <c r="I586" s="3" t="s">
        <v>978</v>
      </c>
      <c r="J586" s="3"/>
      <c r="K586" s="4" t="s">
        <v>145</v>
      </c>
      <c r="L586" s="4">
        <v>100</v>
      </c>
      <c r="M586" s="3">
        <v>231010000</v>
      </c>
      <c r="N586" s="4" t="s">
        <v>146</v>
      </c>
      <c r="O586" s="4" t="s">
        <v>425</v>
      </c>
      <c r="P586" s="4" t="s">
        <v>146</v>
      </c>
      <c r="Q586" s="4"/>
      <c r="R586" s="16" t="s">
        <v>979</v>
      </c>
      <c r="S586" s="16" t="s">
        <v>20</v>
      </c>
      <c r="T586" s="12"/>
      <c r="U586" s="3" t="s">
        <v>36</v>
      </c>
      <c r="V586" s="24"/>
      <c r="W586" s="22"/>
      <c r="X586" s="24">
        <v>133929</v>
      </c>
      <c r="Y586" s="24">
        <v>150000.48</v>
      </c>
      <c r="Z586" s="4"/>
      <c r="AA586" s="4" t="s">
        <v>944</v>
      </c>
      <c r="AB586" s="4"/>
    </row>
    <row r="587" spans="1:28" ht="184.5" customHeight="1">
      <c r="A587" s="3" t="s">
        <v>493</v>
      </c>
      <c r="B587" s="4" t="s">
        <v>143</v>
      </c>
      <c r="C587" s="4" t="s">
        <v>144</v>
      </c>
      <c r="D587" s="4" t="s">
        <v>1492</v>
      </c>
      <c r="E587" s="3" t="s">
        <v>1493</v>
      </c>
      <c r="F587" s="4"/>
      <c r="G587" s="3" t="s">
        <v>1493</v>
      </c>
      <c r="H587" s="3"/>
      <c r="I587" s="3" t="s">
        <v>267</v>
      </c>
      <c r="J587" s="3"/>
      <c r="K587" s="4" t="s">
        <v>145</v>
      </c>
      <c r="L587" s="4">
        <v>100</v>
      </c>
      <c r="M587" s="3">
        <v>231010000</v>
      </c>
      <c r="N587" s="4" t="s">
        <v>146</v>
      </c>
      <c r="O587" s="13" t="s">
        <v>147</v>
      </c>
      <c r="P587" s="4" t="s">
        <v>16</v>
      </c>
      <c r="Q587" s="4"/>
      <c r="R587" s="16" t="s">
        <v>979</v>
      </c>
      <c r="S587" s="16" t="s">
        <v>20</v>
      </c>
      <c r="T587" s="46"/>
      <c r="U587" s="45"/>
      <c r="V587" s="24"/>
      <c r="W587" s="57"/>
      <c r="X587" s="44">
        <v>535714.2857142857</v>
      </c>
      <c r="Y587" s="44">
        <f>X587*1.12</f>
        <v>600000</v>
      </c>
      <c r="Z587" s="4"/>
      <c r="AA587" s="4" t="s">
        <v>944</v>
      </c>
      <c r="AB587" s="4"/>
    </row>
    <row r="588" spans="1:28" ht="184.5" customHeight="1">
      <c r="A588" s="3" t="s">
        <v>494</v>
      </c>
      <c r="B588" s="4" t="s">
        <v>143</v>
      </c>
      <c r="C588" s="4" t="s">
        <v>144</v>
      </c>
      <c r="D588" s="4" t="s">
        <v>1346</v>
      </c>
      <c r="E588" s="3" t="s">
        <v>1347</v>
      </c>
      <c r="F588" s="4"/>
      <c r="G588" s="3" t="s">
        <v>1347</v>
      </c>
      <c r="H588" s="3"/>
      <c r="I588" s="160" t="s">
        <v>933</v>
      </c>
      <c r="J588" s="165"/>
      <c r="K588" s="4" t="s">
        <v>145</v>
      </c>
      <c r="L588" s="4">
        <v>100</v>
      </c>
      <c r="M588" s="3">
        <v>231010000</v>
      </c>
      <c r="N588" s="4" t="s">
        <v>146</v>
      </c>
      <c r="O588" s="166" t="s">
        <v>425</v>
      </c>
      <c r="P588" s="4" t="s">
        <v>16</v>
      </c>
      <c r="Q588" s="4"/>
      <c r="R588" s="16" t="s">
        <v>979</v>
      </c>
      <c r="S588" s="4" t="s">
        <v>395</v>
      </c>
      <c r="T588" s="12"/>
      <c r="U588" s="3" t="s">
        <v>36</v>
      </c>
      <c r="V588" s="24"/>
      <c r="W588" s="22"/>
      <c r="X588" s="24">
        <v>357143</v>
      </c>
      <c r="Y588" s="24">
        <v>400000.16000000003</v>
      </c>
      <c r="Z588" s="4"/>
      <c r="AA588" s="4" t="s">
        <v>944</v>
      </c>
      <c r="AB588" s="4"/>
    </row>
    <row r="589" spans="1:28" s="36" customFormat="1" ht="133.5" customHeight="1">
      <c r="A589" s="3" t="s">
        <v>495</v>
      </c>
      <c r="B589" s="10" t="s">
        <v>143</v>
      </c>
      <c r="C589" s="10" t="s">
        <v>144</v>
      </c>
      <c r="D589" s="4" t="s">
        <v>1348</v>
      </c>
      <c r="E589" s="3" t="s">
        <v>1349</v>
      </c>
      <c r="F589" s="4"/>
      <c r="G589" s="3" t="s">
        <v>1350</v>
      </c>
      <c r="H589" s="3"/>
      <c r="I589" s="4" t="s">
        <v>980</v>
      </c>
      <c r="J589" s="4"/>
      <c r="K589" s="4" t="s">
        <v>145</v>
      </c>
      <c r="L589" s="4">
        <v>100</v>
      </c>
      <c r="M589" s="3">
        <v>231010000</v>
      </c>
      <c r="N589" s="4" t="s">
        <v>146</v>
      </c>
      <c r="O589" s="10" t="s">
        <v>164</v>
      </c>
      <c r="P589" s="4" t="s">
        <v>16</v>
      </c>
      <c r="Q589" s="4"/>
      <c r="R589" s="16" t="s">
        <v>979</v>
      </c>
      <c r="S589" s="4" t="s">
        <v>149</v>
      </c>
      <c r="T589" s="4"/>
      <c r="U589" s="4"/>
      <c r="V589" s="24"/>
      <c r="W589" s="22"/>
      <c r="X589" s="24">
        <v>0</v>
      </c>
      <c r="Y589" s="24">
        <v>0</v>
      </c>
      <c r="Z589" s="4"/>
      <c r="AA589" s="4" t="s">
        <v>944</v>
      </c>
      <c r="AB589" s="4" t="s">
        <v>2483</v>
      </c>
    </row>
    <row r="590" spans="1:28" s="36" customFormat="1" ht="138.75" customHeight="1">
      <c r="A590" s="3" t="s">
        <v>2474</v>
      </c>
      <c r="B590" s="10" t="s">
        <v>143</v>
      </c>
      <c r="C590" s="10" t="s">
        <v>144</v>
      </c>
      <c r="D590" s="4" t="s">
        <v>2480</v>
      </c>
      <c r="E590" s="3" t="s">
        <v>2481</v>
      </c>
      <c r="F590" s="4"/>
      <c r="G590" s="3" t="s">
        <v>2481</v>
      </c>
      <c r="H590" s="3"/>
      <c r="I590" s="3" t="s">
        <v>2482</v>
      </c>
      <c r="J590" s="4"/>
      <c r="K590" s="4" t="s">
        <v>145</v>
      </c>
      <c r="L590" s="4">
        <v>100</v>
      </c>
      <c r="M590" s="3">
        <v>231010000</v>
      </c>
      <c r="N590" s="4" t="s">
        <v>146</v>
      </c>
      <c r="O590" s="10" t="s">
        <v>164</v>
      </c>
      <c r="P590" s="4" t="s">
        <v>16</v>
      </c>
      <c r="Q590" s="4"/>
      <c r="R590" s="16" t="s">
        <v>979</v>
      </c>
      <c r="S590" s="4" t="s">
        <v>149</v>
      </c>
      <c r="T590" s="4"/>
      <c r="U590" s="4"/>
      <c r="V590" s="24"/>
      <c r="W590" s="22"/>
      <c r="X590" s="24">
        <f>Y590/1.12</f>
        <v>446428.57142857136</v>
      </c>
      <c r="Y590" s="24">
        <v>500000</v>
      </c>
      <c r="Z590" s="4"/>
      <c r="AA590" s="4" t="s">
        <v>944</v>
      </c>
      <c r="AB590" s="4"/>
    </row>
    <row r="591" spans="1:28" s="71" customFormat="1" ht="94.5" customHeight="1">
      <c r="A591" s="3" t="s">
        <v>496</v>
      </c>
      <c r="B591" s="4" t="s">
        <v>143</v>
      </c>
      <c r="C591" s="4" t="s">
        <v>144</v>
      </c>
      <c r="D591" s="69" t="s">
        <v>1351</v>
      </c>
      <c r="E591" s="4" t="s">
        <v>1352</v>
      </c>
      <c r="F591" s="4"/>
      <c r="G591" s="4" t="s">
        <v>1353</v>
      </c>
      <c r="H591" s="4"/>
      <c r="I591" s="4" t="s">
        <v>988</v>
      </c>
      <c r="J591" s="4"/>
      <c r="K591" s="4" t="s">
        <v>145</v>
      </c>
      <c r="L591" s="4">
        <v>50</v>
      </c>
      <c r="M591" s="12" t="s">
        <v>920</v>
      </c>
      <c r="N591" s="4" t="s">
        <v>146</v>
      </c>
      <c r="O591" s="166" t="s">
        <v>425</v>
      </c>
      <c r="P591" s="4" t="s">
        <v>16</v>
      </c>
      <c r="Q591" s="4" t="s">
        <v>148</v>
      </c>
      <c r="R591" s="4" t="s">
        <v>976</v>
      </c>
      <c r="S591" s="16" t="s">
        <v>20</v>
      </c>
      <c r="T591" s="12"/>
      <c r="U591" s="4"/>
      <c r="V591" s="22"/>
      <c r="W591" s="22"/>
      <c r="X591" s="22">
        <v>40000</v>
      </c>
      <c r="Y591" s="62">
        <f aca="true" t="shared" si="34" ref="Y591:Y605">X591*1.12</f>
        <v>44800.00000000001</v>
      </c>
      <c r="Z591" s="4"/>
      <c r="AA591" s="4" t="s">
        <v>944</v>
      </c>
      <c r="AB591" s="4"/>
    </row>
    <row r="592" spans="1:28" s="71" customFormat="1" ht="97.5" customHeight="1">
      <c r="A592" s="3" t="s">
        <v>497</v>
      </c>
      <c r="B592" s="4" t="s">
        <v>143</v>
      </c>
      <c r="C592" s="4" t="s">
        <v>144</v>
      </c>
      <c r="D592" s="124" t="s">
        <v>1348</v>
      </c>
      <c r="E592" s="107" t="s">
        <v>1349</v>
      </c>
      <c r="F592" s="108"/>
      <c r="G592" s="120" t="s">
        <v>1350</v>
      </c>
      <c r="H592" s="4"/>
      <c r="I592" s="4" t="s">
        <v>1436</v>
      </c>
      <c r="J592" s="4"/>
      <c r="K592" s="4" t="s">
        <v>145</v>
      </c>
      <c r="L592" s="11">
        <v>100</v>
      </c>
      <c r="M592" s="12" t="s">
        <v>920</v>
      </c>
      <c r="N592" s="4" t="s">
        <v>146</v>
      </c>
      <c r="O592" s="4" t="s">
        <v>212</v>
      </c>
      <c r="P592" s="4" t="s">
        <v>16</v>
      </c>
      <c r="Q592" s="4" t="s">
        <v>148</v>
      </c>
      <c r="R592" s="4" t="s">
        <v>976</v>
      </c>
      <c r="S592" s="4" t="s">
        <v>149</v>
      </c>
      <c r="T592" s="12"/>
      <c r="U592" s="4"/>
      <c r="V592" s="22"/>
      <c r="W592" s="22"/>
      <c r="X592" s="22">
        <v>90000</v>
      </c>
      <c r="Y592" s="62">
        <f t="shared" si="34"/>
        <v>100800.00000000001</v>
      </c>
      <c r="Z592" s="4"/>
      <c r="AA592" s="4" t="s">
        <v>944</v>
      </c>
      <c r="AB592" s="4"/>
    </row>
    <row r="593" spans="1:28" s="71" customFormat="1" ht="76.5">
      <c r="A593" s="3" t="s">
        <v>498</v>
      </c>
      <c r="B593" s="4" t="s">
        <v>143</v>
      </c>
      <c r="C593" s="4" t="s">
        <v>144</v>
      </c>
      <c r="D593" s="4" t="s">
        <v>1437</v>
      </c>
      <c r="E593" s="4" t="s">
        <v>1438</v>
      </c>
      <c r="F593" s="3"/>
      <c r="G593" s="4" t="s">
        <v>1438</v>
      </c>
      <c r="H593" s="4"/>
      <c r="I593" s="3"/>
      <c r="J593" s="3"/>
      <c r="K593" s="4" t="s">
        <v>145</v>
      </c>
      <c r="L593" s="4">
        <v>100</v>
      </c>
      <c r="M593" s="12" t="s">
        <v>920</v>
      </c>
      <c r="N593" s="4" t="s">
        <v>146</v>
      </c>
      <c r="O593" s="13" t="s">
        <v>147</v>
      </c>
      <c r="P593" s="4" t="s">
        <v>146</v>
      </c>
      <c r="Q593" s="4"/>
      <c r="R593" s="4" t="s">
        <v>976</v>
      </c>
      <c r="S593" s="16" t="s">
        <v>20</v>
      </c>
      <c r="T593" s="12"/>
      <c r="U593" s="3" t="s">
        <v>36</v>
      </c>
      <c r="V593" s="24"/>
      <c r="W593" s="22"/>
      <c r="X593" s="24">
        <v>80000</v>
      </c>
      <c r="Y593" s="62">
        <f t="shared" si="34"/>
        <v>89600.00000000001</v>
      </c>
      <c r="Z593" s="4"/>
      <c r="AA593" s="4" t="s">
        <v>944</v>
      </c>
      <c r="AB593" s="4"/>
    </row>
    <row r="594" spans="1:28" s="71" customFormat="1" ht="102">
      <c r="A594" s="3" t="s">
        <v>499</v>
      </c>
      <c r="B594" s="4" t="s">
        <v>143</v>
      </c>
      <c r="C594" s="4" t="s">
        <v>144</v>
      </c>
      <c r="D594" s="4" t="s">
        <v>1597</v>
      </c>
      <c r="E594" s="4" t="s">
        <v>1598</v>
      </c>
      <c r="F594" s="4"/>
      <c r="G594" s="4" t="s">
        <v>1598</v>
      </c>
      <c r="H594" s="3"/>
      <c r="I594" s="3" t="s">
        <v>293</v>
      </c>
      <c r="J594" s="3"/>
      <c r="K594" s="4" t="s">
        <v>145</v>
      </c>
      <c r="L594" s="4">
        <v>100</v>
      </c>
      <c r="M594" s="12" t="s">
        <v>920</v>
      </c>
      <c r="N594" s="4" t="s">
        <v>146</v>
      </c>
      <c r="O594" s="166" t="s">
        <v>425</v>
      </c>
      <c r="P594" s="4" t="s">
        <v>16</v>
      </c>
      <c r="Q594" s="4"/>
      <c r="R594" s="4" t="s">
        <v>976</v>
      </c>
      <c r="S594" s="16" t="s">
        <v>149</v>
      </c>
      <c r="T594" s="23"/>
      <c r="U594" s="14"/>
      <c r="V594" s="24"/>
      <c r="W594" s="22"/>
      <c r="X594" s="24">
        <v>60000</v>
      </c>
      <c r="Y594" s="24">
        <f t="shared" si="34"/>
        <v>67200</v>
      </c>
      <c r="Z594" s="4"/>
      <c r="AA594" s="4" t="s">
        <v>944</v>
      </c>
      <c r="AB594" s="4"/>
    </row>
    <row r="595" spans="1:28" s="71" customFormat="1" ht="135.75" customHeight="1">
      <c r="A595" s="3" t="s">
        <v>500</v>
      </c>
      <c r="B595" s="4" t="s">
        <v>143</v>
      </c>
      <c r="C595" s="4" t="s">
        <v>144</v>
      </c>
      <c r="D595" s="4" t="s">
        <v>1439</v>
      </c>
      <c r="E595" s="4" t="s">
        <v>931</v>
      </c>
      <c r="F595" s="3"/>
      <c r="G595" s="4" t="s">
        <v>1440</v>
      </c>
      <c r="H595" s="3"/>
      <c r="I595" s="4" t="s">
        <v>932</v>
      </c>
      <c r="J595" s="3"/>
      <c r="K595" s="4" t="s">
        <v>145</v>
      </c>
      <c r="L595" s="4">
        <v>100</v>
      </c>
      <c r="M595" s="12" t="s">
        <v>920</v>
      </c>
      <c r="N595" s="4" t="s">
        <v>146</v>
      </c>
      <c r="O595" s="4" t="s">
        <v>425</v>
      </c>
      <c r="P595" s="4" t="s">
        <v>16</v>
      </c>
      <c r="Q595" s="4"/>
      <c r="R595" s="4" t="s">
        <v>976</v>
      </c>
      <c r="S595" s="16" t="s">
        <v>20</v>
      </c>
      <c r="T595" s="23"/>
      <c r="U595" s="14"/>
      <c r="V595" s="24"/>
      <c r="W595" s="22"/>
      <c r="X595" s="24">
        <f>2121*1000/1.12</f>
        <v>1893749.9999999998</v>
      </c>
      <c r="Y595" s="62">
        <f t="shared" si="34"/>
        <v>2121000</v>
      </c>
      <c r="Z595" s="4"/>
      <c r="AA595" s="4" t="s">
        <v>944</v>
      </c>
      <c r="AB595" s="4"/>
    </row>
    <row r="596" spans="1:28" s="71" customFormat="1" ht="135.75" customHeight="1">
      <c r="A596" s="3" t="s">
        <v>2365</v>
      </c>
      <c r="B596" s="4" t="s">
        <v>143</v>
      </c>
      <c r="C596" s="4" t="s">
        <v>144</v>
      </c>
      <c r="D596" s="4" t="s">
        <v>1439</v>
      </c>
      <c r="E596" s="4" t="s">
        <v>931</v>
      </c>
      <c r="F596" s="3"/>
      <c r="G596" s="4" t="s">
        <v>1440</v>
      </c>
      <c r="H596" s="3"/>
      <c r="I596" s="4" t="s">
        <v>2224</v>
      </c>
      <c r="J596" s="3"/>
      <c r="K596" s="4" t="s">
        <v>145</v>
      </c>
      <c r="L596" s="4">
        <v>100</v>
      </c>
      <c r="M596" s="12" t="s">
        <v>920</v>
      </c>
      <c r="N596" s="4" t="s">
        <v>146</v>
      </c>
      <c r="O596" s="4" t="s">
        <v>425</v>
      </c>
      <c r="P596" s="4" t="s">
        <v>16</v>
      </c>
      <c r="Q596" s="4"/>
      <c r="R596" s="4" t="s">
        <v>976</v>
      </c>
      <c r="S596" s="16" t="s">
        <v>20</v>
      </c>
      <c r="T596" s="23"/>
      <c r="U596" s="14"/>
      <c r="V596" s="24"/>
      <c r="W596" s="22"/>
      <c r="X596" s="24">
        <v>700000</v>
      </c>
      <c r="Y596" s="62">
        <f>X596*1.12</f>
        <v>784000.0000000001</v>
      </c>
      <c r="Z596" s="4"/>
      <c r="AA596" s="4" t="s">
        <v>944</v>
      </c>
      <c r="AB596" s="4"/>
    </row>
    <row r="597" spans="1:238" s="25" customFormat="1" ht="81.75" customHeight="1">
      <c r="A597" s="3" t="s">
        <v>473</v>
      </c>
      <c r="B597" s="4" t="s">
        <v>143</v>
      </c>
      <c r="C597" s="4" t="s">
        <v>144</v>
      </c>
      <c r="D597" s="4" t="s">
        <v>1348</v>
      </c>
      <c r="E597" s="4" t="s">
        <v>1349</v>
      </c>
      <c r="F597" s="3"/>
      <c r="G597" s="4" t="s">
        <v>1350</v>
      </c>
      <c r="H597" s="3"/>
      <c r="I597" s="4" t="s">
        <v>2209</v>
      </c>
      <c r="J597" s="4"/>
      <c r="K597" s="4" t="s">
        <v>145</v>
      </c>
      <c r="L597" s="11">
        <v>100</v>
      </c>
      <c r="M597" s="12" t="s">
        <v>920</v>
      </c>
      <c r="N597" s="4" t="s">
        <v>146</v>
      </c>
      <c r="O597" s="4" t="s">
        <v>157</v>
      </c>
      <c r="P597" s="4" t="s">
        <v>16</v>
      </c>
      <c r="Q597" s="4"/>
      <c r="R597" s="4" t="s">
        <v>976</v>
      </c>
      <c r="S597" s="60" t="s">
        <v>149</v>
      </c>
      <c r="T597" s="12"/>
      <c r="U597" s="4"/>
      <c r="V597" s="22"/>
      <c r="W597" s="22"/>
      <c r="X597" s="22">
        <v>200000</v>
      </c>
      <c r="Y597" s="62">
        <f t="shared" si="34"/>
        <v>224000.00000000003</v>
      </c>
      <c r="Z597" s="4"/>
      <c r="AA597" s="4" t="s">
        <v>944</v>
      </c>
      <c r="AB597" s="4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  <c r="HW597" s="8"/>
      <c r="HX597" s="8"/>
      <c r="HY597" s="8"/>
      <c r="HZ597" s="8"/>
      <c r="IA597" s="8"/>
      <c r="IB597" s="8"/>
      <c r="IC597" s="8"/>
      <c r="ID597" s="8"/>
    </row>
    <row r="598" spans="1:28" s="6" customFormat="1" ht="109.5" customHeight="1">
      <c r="A598" s="3" t="s">
        <v>501</v>
      </c>
      <c r="B598" s="4" t="s">
        <v>143</v>
      </c>
      <c r="C598" s="4" t="s">
        <v>144</v>
      </c>
      <c r="D598" s="4" t="s">
        <v>1346</v>
      </c>
      <c r="E598" s="4" t="s">
        <v>1347</v>
      </c>
      <c r="F598" s="3"/>
      <c r="G598" s="4" t="s">
        <v>1347</v>
      </c>
      <c r="H598" s="3"/>
      <c r="I598" s="3" t="s">
        <v>989</v>
      </c>
      <c r="J598" s="3"/>
      <c r="K598" s="4" t="s">
        <v>145</v>
      </c>
      <c r="L598" s="16">
        <v>100</v>
      </c>
      <c r="M598" s="12" t="s">
        <v>920</v>
      </c>
      <c r="N598" s="4" t="s">
        <v>146</v>
      </c>
      <c r="O598" s="13" t="s">
        <v>221</v>
      </c>
      <c r="P598" s="4" t="s">
        <v>146</v>
      </c>
      <c r="Q598" s="4"/>
      <c r="R598" s="84" t="s">
        <v>976</v>
      </c>
      <c r="S598" s="4" t="s">
        <v>149</v>
      </c>
      <c r="T598" s="12"/>
      <c r="U598" s="3"/>
      <c r="V598" s="24"/>
      <c r="W598" s="22"/>
      <c r="X598" s="24">
        <v>0</v>
      </c>
      <c r="Y598" s="62">
        <f>X598*1.12</f>
        <v>0</v>
      </c>
      <c r="Z598" s="4"/>
      <c r="AA598" s="4" t="s">
        <v>944</v>
      </c>
      <c r="AB598" s="4" t="s">
        <v>2550</v>
      </c>
    </row>
    <row r="599" spans="1:28" s="6" customFormat="1" ht="109.5" customHeight="1">
      <c r="A599" s="3" t="s">
        <v>2549</v>
      </c>
      <c r="B599" s="4" t="s">
        <v>143</v>
      </c>
      <c r="C599" s="4" t="s">
        <v>144</v>
      </c>
      <c r="D599" s="4" t="s">
        <v>1346</v>
      </c>
      <c r="E599" s="4" t="s">
        <v>1347</v>
      </c>
      <c r="F599" s="3"/>
      <c r="G599" s="4" t="s">
        <v>1347</v>
      </c>
      <c r="H599" s="3"/>
      <c r="I599" s="3" t="s">
        <v>989</v>
      </c>
      <c r="J599" s="3"/>
      <c r="K599" s="4" t="s">
        <v>145</v>
      </c>
      <c r="L599" s="16">
        <v>100</v>
      </c>
      <c r="M599" s="12" t="s">
        <v>920</v>
      </c>
      <c r="N599" s="4" t="s">
        <v>146</v>
      </c>
      <c r="O599" s="13" t="s">
        <v>184</v>
      </c>
      <c r="P599" s="4" t="s">
        <v>146</v>
      </c>
      <c r="Q599" s="4"/>
      <c r="R599" s="84" t="s">
        <v>976</v>
      </c>
      <c r="S599" s="4" t="s">
        <v>149</v>
      </c>
      <c r="T599" s="12"/>
      <c r="U599" s="3"/>
      <c r="V599" s="24"/>
      <c r="W599" s="22"/>
      <c r="X599" s="24">
        <v>12000</v>
      </c>
      <c r="Y599" s="62">
        <f>X599*1.12</f>
        <v>13440.000000000002</v>
      </c>
      <c r="Z599" s="4"/>
      <c r="AA599" s="4" t="s">
        <v>944</v>
      </c>
      <c r="AB599" s="4"/>
    </row>
    <row r="600" spans="1:28" s="93" customFormat="1" ht="69.75" customHeight="1">
      <c r="A600" s="3" t="s">
        <v>502</v>
      </c>
      <c r="B600" s="4" t="s">
        <v>143</v>
      </c>
      <c r="C600" s="4" t="s">
        <v>144</v>
      </c>
      <c r="D600" s="4" t="s">
        <v>1470</v>
      </c>
      <c r="E600" s="4" t="s">
        <v>1471</v>
      </c>
      <c r="F600" s="4"/>
      <c r="G600" s="4" t="s">
        <v>1471</v>
      </c>
      <c r="H600" s="3"/>
      <c r="I600" s="3" t="s">
        <v>1472</v>
      </c>
      <c r="J600" s="3"/>
      <c r="K600" s="5" t="s">
        <v>145</v>
      </c>
      <c r="L600" s="3">
        <v>100</v>
      </c>
      <c r="M600" s="4">
        <v>231010000</v>
      </c>
      <c r="N600" s="4" t="s">
        <v>146</v>
      </c>
      <c r="O600" s="3" t="s">
        <v>147</v>
      </c>
      <c r="P600" s="4" t="s">
        <v>146</v>
      </c>
      <c r="Q600" s="3"/>
      <c r="R600" s="3" t="s">
        <v>1473</v>
      </c>
      <c r="S600" s="12" t="s">
        <v>409</v>
      </c>
      <c r="T600" s="5"/>
      <c r="U600" s="5"/>
      <c r="V600" s="56"/>
      <c r="W600" s="167"/>
      <c r="X600" s="167">
        <v>2500000</v>
      </c>
      <c r="Y600" s="56">
        <f t="shared" si="34"/>
        <v>2800000.0000000005</v>
      </c>
      <c r="Z600" s="5"/>
      <c r="AA600" s="4" t="s">
        <v>944</v>
      </c>
      <c r="AB600" s="130"/>
    </row>
    <row r="601" spans="1:28" s="98" customFormat="1" ht="81" customHeight="1">
      <c r="A601" s="3" t="s">
        <v>503</v>
      </c>
      <c r="B601" s="4" t="s">
        <v>143</v>
      </c>
      <c r="C601" s="4" t="s">
        <v>144</v>
      </c>
      <c r="D601" s="4" t="s">
        <v>1348</v>
      </c>
      <c r="E601" s="4" t="s">
        <v>1349</v>
      </c>
      <c r="F601" s="3"/>
      <c r="G601" s="4" t="s">
        <v>1350</v>
      </c>
      <c r="H601" s="3"/>
      <c r="I601" s="3" t="s">
        <v>1092</v>
      </c>
      <c r="J601" s="3"/>
      <c r="K601" s="5" t="s">
        <v>145</v>
      </c>
      <c r="L601" s="5">
        <v>100</v>
      </c>
      <c r="M601" s="3">
        <v>231010000</v>
      </c>
      <c r="N601" s="4" t="s">
        <v>146</v>
      </c>
      <c r="O601" s="4" t="s">
        <v>147</v>
      </c>
      <c r="P601" s="4" t="s">
        <v>16</v>
      </c>
      <c r="Q601" s="5"/>
      <c r="R601" s="84" t="s">
        <v>1127</v>
      </c>
      <c r="S601" s="4" t="s">
        <v>149</v>
      </c>
      <c r="T601" s="5"/>
      <c r="U601" s="5"/>
      <c r="V601" s="56"/>
      <c r="W601" s="167"/>
      <c r="X601" s="167">
        <v>1500000</v>
      </c>
      <c r="Y601" s="56">
        <f t="shared" si="34"/>
        <v>1680000.0000000002</v>
      </c>
      <c r="Z601" s="5"/>
      <c r="AA601" s="4" t="s">
        <v>944</v>
      </c>
      <c r="AB601" s="133"/>
    </row>
    <row r="602" spans="1:28" s="111" customFormat="1" ht="66" customHeight="1">
      <c r="A602" s="3" t="s">
        <v>504</v>
      </c>
      <c r="B602" s="4" t="s">
        <v>143</v>
      </c>
      <c r="C602" s="4" t="s">
        <v>144</v>
      </c>
      <c r="D602" s="4" t="s">
        <v>1348</v>
      </c>
      <c r="E602" s="4" t="s">
        <v>1349</v>
      </c>
      <c r="F602" s="3"/>
      <c r="G602" s="4" t="s">
        <v>1350</v>
      </c>
      <c r="H602" s="4"/>
      <c r="I602" s="4" t="s">
        <v>2051</v>
      </c>
      <c r="J602" s="3"/>
      <c r="K602" s="5" t="s">
        <v>145</v>
      </c>
      <c r="L602" s="5">
        <v>100</v>
      </c>
      <c r="M602" s="3">
        <v>231010000</v>
      </c>
      <c r="N602" s="4" t="s">
        <v>146</v>
      </c>
      <c r="O602" s="5" t="s">
        <v>164</v>
      </c>
      <c r="P602" s="4" t="s">
        <v>16</v>
      </c>
      <c r="Q602" s="5"/>
      <c r="R602" s="84" t="s">
        <v>1127</v>
      </c>
      <c r="S602" s="4" t="s">
        <v>149</v>
      </c>
      <c r="T602" s="5"/>
      <c r="U602" s="5"/>
      <c r="V602" s="56"/>
      <c r="W602" s="167"/>
      <c r="X602" s="167">
        <v>95000</v>
      </c>
      <c r="Y602" s="56">
        <f t="shared" si="34"/>
        <v>106400.00000000001</v>
      </c>
      <c r="Z602" s="5"/>
      <c r="AA602" s="4" t="s">
        <v>944</v>
      </c>
      <c r="AB602" s="134"/>
    </row>
    <row r="603" spans="1:28" s="112" customFormat="1" ht="64.5" customHeight="1">
      <c r="A603" s="3" t="s">
        <v>505</v>
      </c>
      <c r="B603" s="4" t="s">
        <v>143</v>
      </c>
      <c r="C603" s="4" t="s">
        <v>144</v>
      </c>
      <c r="D603" s="4" t="s">
        <v>1348</v>
      </c>
      <c r="E603" s="4" t="s">
        <v>1349</v>
      </c>
      <c r="F603" s="3"/>
      <c r="G603" s="4" t="s">
        <v>1350</v>
      </c>
      <c r="H603" s="4"/>
      <c r="I603" s="4" t="s">
        <v>1476</v>
      </c>
      <c r="J603" s="3"/>
      <c r="K603" s="5" t="s">
        <v>145</v>
      </c>
      <c r="L603" s="5">
        <v>100</v>
      </c>
      <c r="M603" s="3">
        <v>231010000</v>
      </c>
      <c r="N603" s="4" t="s">
        <v>146</v>
      </c>
      <c r="O603" s="4" t="s">
        <v>147</v>
      </c>
      <c r="P603" s="4" t="s">
        <v>16</v>
      </c>
      <c r="Q603" s="5"/>
      <c r="R603" s="84" t="s">
        <v>1127</v>
      </c>
      <c r="S603" s="4" t="s">
        <v>149</v>
      </c>
      <c r="T603" s="5"/>
      <c r="U603" s="5"/>
      <c r="V603" s="56"/>
      <c r="W603" s="57"/>
      <c r="X603" s="57">
        <v>1200000</v>
      </c>
      <c r="Y603" s="56">
        <f t="shared" si="34"/>
        <v>1344000.0000000002</v>
      </c>
      <c r="Z603" s="5"/>
      <c r="AA603" s="4" t="s">
        <v>944</v>
      </c>
      <c r="AB603" s="5"/>
    </row>
    <row r="604" spans="1:28" s="112" customFormat="1" ht="68.25" customHeight="1">
      <c r="A604" s="3" t="s">
        <v>506</v>
      </c>
      <c r="B604" s="4" t="s">
        <v>143</v>
      </c>
      <c r="C604" s="4" t="s">
        <v>144</v>
      </c>
      <c r="D604" s="4" t="s">
        <v>1348</v>
      </c>
      <c r="E604" s="4" t="s">
        <v>1349</v>
      </c>
      <c r="F604" s="3"/>
      <c r="G604" s="4" t="s">
        <v>1350</v>
      </c>
      <c r="H604" s="4"/>
      <c r="I604" s="4" t="s">
        <v>2052</v>
      </c>
      <c r="J604" s="3"/>
      <c r="K604" s="5" t="s">
        <v>145</v>
      </c>
      <c r="L604" s="5">
        <v>100</v>
      </c>
      <c r="M604" s="3">
        <v>231010000</v>
      </c>
      <c r="N604" s="4" t="s">
        <v>146</v>
      </c>
      <c r="O604" s="5" t="s">
        <v>164</v>
      </c>
      <c r="P604" s="4" t="s">
        <v>446</v>
      </c>
      <c r="Q604" s="5"/>
      <c r="R604" s="84" t="s">
        <v>1127</v>
      </c>
      <c r="S604" s="4" t="s">
        <v>149</v>
      </c>
      <c r="T604" s="5"/>
      <c r="U604" s="5"/>
      <c r="V604" s="56"/>
      <c r="W604" s="167"/>
      <c r="X604" s="167">
        <v>160000</v>
      </c>
      <c r="Y604" s="56">
        <f t="shared" si="34"/>
        <v>179200.00000000003</v>
      </c>
      <c r="Z604" s="5"/>
      <c r="AA604" s="4" t="s">
        <v>944</v>
      </c>
      <c r="AB604" s="5"/>
    </row>
    <row r="605" spans="1:28" s="111" customFormat="1" ht="47.25" customHeight="1">
      <c r="A605" s="3" t="s">
        <v>507</v>
      </c>
      <c r="B605" s="4" t="s">
        <v>143</v>
      </c>
      <c r="C605" s="4" t="s">
        <v>144</v>
      </c>
      <c r="D605" s="4" t="s">
        <v>1474</v>
      </c>
      <c r="E605" s="4" t="s">
        <v>1475</v>
      </c>
      <c r="F605" s="3"/>
      <c r="G605" s="4" t="s">
        <v>1475</v>
      </c>
      <c r="H605" s="3"/>
      <c r="I605" s="3" t="s">
        <v>244</v>
      </c>
      <c r="J605" s="3"/>
      <c r="K605" s="5" t="s">
        <v>145</v>
      </c>
      <c r="L605" s="5">
        <v>100</v>
      </c>
      <c r="M605" s="3">
        <v>231010000</v>
      </c>
      <c r="N605" s="4" t="s">
        <v>146</v>
      </c>
      <c r="O605" s="4" t="s">
        <v>164</v>
      </c>
      <c r="P605" s="4" t="s">
        <v>146</v>
      </c>
      <c r="Q605" s="5"/>
      <c r="R605" s="84" t="s">
        <v>1127</v>
      </c>
      <c r="S605" s="12" t="s">
        <v>409</v>
      </c>
      <c r="T605" s="5"/>
      <c r="U605" s="5"/>
      <c r="V605" s="56"/>
      <c r="W605" s="167"/>
      <c r="X605" s="167">
        <v>250000</v>
      </c>
      <c r="Y605" s="56">
        <f t="shared" si="34"/>
        <v>280000</v>
      </c>
      <c r="Z605" s="5"/>
      <c r="AA605" s="4" t="s">
        <v>944</v>
      </c>
      <c r="AB605" s="134"/>
    </row>
    <row r="606" spans="1:28" s="93" customFormat="1" ht="105" customHeight="1">
      <c r="A606" s="3" t="s">
        <v>508</v>
      </c>
      <c r="B606" s="4" t="s">
        <v>143</v>
      </c>
      <c r="C606" s="4" t="s">
        <v>144</v>
      </c>
      <c r="D606" s="4" t="s">
        <v>1636</v>
      </c>
      <c r="E606" s="10" t="s">
        <v>1637</v>
      </c>
      <c r="F606" s="4"/>
      <c r="G606" s="10" t="s">
        <v>1637</v>
      </c>
      <c r="H606" s="4"/>
      <c r="I606" s="4"/>
      <c r="J606" s="12"/>
      <c r="K606" s="4" t="s">
        <v>145</v>
      </c>
      <c r="L606" s="5">
        <v>100</v>
      </c>
      <c r="M606" s="3">
        <v>231010000</v>
      </c>
      <c r="N606" s="4" t="s">
        <v>146</v>
      </c>
      <c r="O606" s="4" t="s">
        <v>425</v>
      </c>
      <c r="P606" s="4" t="s">
        <v>146</v>
      </c>
      <c r="Q606" s="4"/>
      <c r="R606" s="84" t="s">
        <v>1127</v>
      </c>
      <c r="S606" s="12" t="s">
        <v>409</v>
      </c>
      <c r="T606" s="5"/>
      <c r="U606" s="5"/>
      <c r="V606" s="57"/>
      <c r="W606" s="57"/>
      <c r="X606" s="44">
        <v>280000</v>
      </c>
      <c r="Y606" s="24">
        <f>X606*1.12</f>
        <v>313600.00000000006</v>
      </c>
      <c r="Z606" s="5"/>
      <c r="AA606" s="4" t="s">
        <v>944</v>
      </c>
      <c r="AB606" s="130"/>
    </row>
    <row r="607" spans="1:28" s="93" customFormat="1" ht="105" customHeight="1">
      <c r="A607" s="3" t="s">
        <v>509</v>
      </c>
      <c r="B607" s="4" t="s">
        <v>143</v>
      </c>
      <c r="C607" s="4" t="s">
        <v>144</v>
      </c>
      <c r="D607" s="4" t="s">
        <v>1348</v>
      </c>
      <c r="E607" s="10" t="s">
        <v>1349</v>
      </c>
      <c r="F607" s="4"/>
      <c r="G607" s="10" t="s">
        <v>1350</v>
      </c>
      <c r="H607" s="4"/>
      <c r="I607" s="4" t="s">
        <v>453</v>
      </c>
      <c r="J607" s="12"/>
      <c r="K607" s="4" t="s">
        <v>145</v>
      </c>
      <c r="L607" s="5">
        <v>100</v>
      </c>
      <c r="M607" s="3">
        <v>231010000</v>
      </c>
      <c r="N607" s="4" t="s">
        <v>146</v>
      </c>
      <c r="O607" s="5" t="s">
        <v>192</v>
      </c>
      <c r="P607" s="4" t="s">
        <v>16</v>
      </c>
      <c r="Q607" s="4"/>
      <c r="R607" s="4" t="s">
        <v>2191</v>
      </c>
      <c r="S607" s="4" t="s">
        <v>20</v>
      </c>
      <c r="T607" s="5"/>
      <c r="U607" s="5"/>
      <c r="V607" s="57"/>
      <c r="W607" s="57"/>
      <c r="X607" s="44">
        <v>700000</v>
      </c>
      <c r="Y607" s="24">
        <f>X607*1.12</f>
        <v>784000.0000000001</v>
      </c>
      <c r="Z607" s="5"/>
      <c r="AA607" s="4" t="s">
        <v>944</v>
      </c>
      <c r="AB607" s="130"/>
    </row>
    <row r="608" spans="1:28" s="93" customFormat="1" ht="105" customHeight="1">
      <c r="A608" s="3" t="s">
        <v>510</v>
      </c>
      <c r="B608" s="4" t="s">
        <v>143</v>
      </c>
      <c r="C608" s="4" t="s">
        <v>144</v>
      </c>
      <c r="D608" s="4" t="s">
        <v>1741</v>
      </c>
      <c r="E608" s="10" t="s">
        <v>1742</v>
      </c>
      <c r="F608" s="4"/>
      <c r="G608" s="10" t="s">
        <v>1742</v>
      </c>
      <c r="H608" s="4"/>
      <c r="I608" s="4" t="s">
        <v>268</v>
      </c>
      <c r="J608" s="12"/>
      <c r="K608" s="4" t="s">
        <v>145</v>
      </c>
      <c r="L608" s="5">
        <v>100</v>
      </c>
      <c r="M608" s="3">
        <v>231010000</v>
      </c>
      <c r="N608" s="4" t="s">
        <v>146</v>
      </c>
      <c r="O608" s="4" t="s">
        <v>184</v>
      </c>
      <c r="P608" s="4" t="s">
        <v>16</v>
      </c>
      <c r="Q608" s="4"/>
      <c r="R608" s="4" t="s">
        <v>2191</v>
      </c>
      <c r="S608" s="4" t="s">
        <v>422</v>
      </c>
      <c r="T608" s="5"/>
      <c r="U608" s="5"/>
      <c r="V608" s="57"/>
      <c r="W608" s="57"/>
      <c r="X608" s="44">
        <v>200000</v>
      </c>
      <c r="Y608" s="24">
        <f>X608*1.12</f>
        <v>224000.00000000003</v>
      </c>
      <c r="Z608" s="5"/>
      <c r="AA608" s="4" t="s">
        <v>944</v>
      </c>
      <c r="AB608" s="130"/>
    </row>
    <row r="609" spans="1:28" s="136" customFormat="1" ht="65.25" customHeight="1">
      <c r="A609" s="3" t="s">
        <v>511</v>
      </c>
      <c r="B609" s="4" t="s">
        <v>143</v>
      </c>
      <c r="C609" s="4" t="s">
        <v>144</v>
      </c>
      <c r="D609" s="4" t="s">
        <v>1470</v>
      </c>
      <c r="E609" s="4" t="s">
        <v>1471</v>
      </c>
      <c r="F609" s="43"/>
      <c r="G609" s="4" t="s">
        <v>1471</v>
      </c>
      <c r="H609" s="4"/>
      <c r="I609" s="4" t="s">
        <v>288</v>
      </c>
      <c r="J609" s="3"/>
      <c r="K609" s="3" t="s">
        <v>145</v>
      </c>
      <c r="L609" s="3">
        <v>100</v>
      </c>
      <c r="M609" s="3">
        <v>231010000</v>
      </c>
      <c r="N609" s="4" t="s">
        <v>146</v>
      </c>
      <c r="O609" s="4" t="s">
        <v>425</v>
      </c>
      <c r="P609" s="4" t="s">
        <v>146</v>
      </c>
      <c r="Q609" s="3"/>
      <c r="R609" s="3" t="s">
        <v>976</v>
      </c>
      <c r="S609" s="3" t="s">
        <v>20</v>
      </c>
      <c r="T609" s="45"/>
      <c r="U609" s="3"/>
      <c r="V609" s="57"/>
      <c r="W609" s="35"/>
      <c r="X609" s="56">
        <v>16071428.57</v>
      </c>
      <c r="Y609" s="56">
        <v>17999999.998400003</v>
      </c>
      <c r="Z609" s="5"/>
      <c r="AA609" s="4" t="s">
        <v>944</v>
      </c>
      <c r="AB609" s="135"/>
    </row>
    <row r="610" spans="1:28" s="136" customFormat="1" ht="71.25" customHeight="1">
      <c r="A610" s="3" t="s">
        <v>512</v>
      </c>
      <c r="B610" s="4" t="s">
        <v>143</v>
      </c>
      <c r="C610" s="4" t="s">
        <v>144</v>
      </c>
      <c r="D610" s="4" t="s">
        <v>1348</v>
      </c>
      <c r="E610" s="10" t="s">
        <v>1349</v>
      </c>
      <c r="F610" s="4"/>
      <c r="G610" s="10" t="s">
        <v>1350</v>
      </c>
      <c r="H610" s="4"/>
      <c r="I610" s="4" t="s">
        <v>1743</v>
      </c>
      <c r="J610" s="3"/>
      <c r="K610" s="3" t="s">
        <v>145</v>
      </c>
      <c r="L610" s="3">
        <v>100</v>
      </c>
      <c r="M610" s="3">
        <v>231010000</v>
      </c>
      <c r="N610" s="4" t="s">
        <v>146</v>
      </c>
      <c r="O610" s="4" t="s">
        <v>221</v>
      </c>
      <c r="P610" s="4" t="s">
        <v>16</v>
      </c>
      <c r="Q610" s="3"/>
      <c r="R610" s="84" t="s">
        <v>976</v>
      </c>
      <c r="S610" s="4" t="s">
        <v>149</v>
      </c>
      <c r="T610" s="45"/>
      <c r="U610" s="3"/>
      <c r="V610" s="57"/>
      <c r="W610" s="35"/>
      <c r="X610" s="56">
        <v>595000</v>
      </c>
      <c r="Y610" s="56">
        <f>X610*1.12</f>
        <v>666400.0000000001</v>
      </c>
      <c r="Z610" s="5"/>
      <c r="AA610" s="4" t="s">
        <v>944</v>
      </c>
      <c r="AB610" s="135"/>
    </row>
    <row r="611" spans="1:28" ht="259.5" customHeight="1">
      <c r="A611" s="3" t="s">
        <v>513</v>
      </c>
      <c r="B611" s="4" t="s">
        <v>143</v>
      </c>
      <c r="C611" s="4" t="s">
        <v>144</v>
      </c>
      <c r="D611" s="67" t="s">
        <v>1716</v>
      </c>
      <c r="E611" s="18" t="s">
        <v>1717</v>
      </c>
      <c r="F611" s="4"/>
      <c r="G611" s="18" t="s">
        <v>1717</v>
      </c>
      <c r="H611" s="3"/>
      <c r="I611" s="3" t="s">
        <v>1126</v>
      </c>
      <c r="J611" s="3"/>
      <c r="K611" s="4" t="s">
        <v>145</v>
      </c>
      <c r="L611" s="10">
        <v>100</v>
      </c>
      <c r="M611" s="12" t="s">
        <v>920</v>
      </c>
      <c r="N611" s="4" t="s">
        <v>146</v>
      </c>
      <c r="O611" s="10" t="s">
        <v>432</v>
      </c>
      <c r="P611" s="4" t="s">
        <v>16</v>
      </c>
      <c r="Q611" s="4"/>
      <c r="R611" s="10" t="s">
        <v>1127</v>
      </c>
      <c r="S611" s="16" t="s">
        <v>395</v>
      </c>
      <c r="T611" s="32"/>
      <c r="U611" s="3" t="s">
        <v>36</v>
      </c>
      <c r="V611" s="44"/>
      <c r="W611" s="57"/>
      <c r="X611" s="22">
        <v>60000</v>
      </c>
      <c r="Y611" s="24">
        <f aca="true" t="shared" si="35" ref="Y611:Y619">X611*1.12</f>
        <v>67200</v>
      </c>
      <c r="Z611" s="4"/>
      <c r="AA611" s="4" t="s">
        <v>944</v>
      </c>
      <c r="AB611" s="4"/>
    </row>
    <row r="612" spans="1:28" ht="171" customHeight="1">
      <c r="A612" s="3" t="s">
        <v>514</v>
      </c>
      <c r="B612" s="4" t="s">
        <v>143</v>
      </c>
      <c r="C612" s="4" t="s">
        <v>144</v>
      </c>
      <c r="D612" s="67" t="s">
        <v>1346</v>
      </c>
      <c r="E612" s="18" t="s">
        <v>1347</v>
      </c>
      <c r="F612" s="4"/>
      <c r="G612" s="18" t="s">
        <v>1347</v>
      </c>
      <c r="H612" s="3"/>
      <c r="I612" s="3" t="s">
        <v>2396</v>
      </c>
      <c r="J612" s="3"/>
      <c r="K612" s="4" t="s">
        <v>145</v>
      </c>
      <c r="L612" s="10">
        <v>100</v>
      </c>
      <c r="M612" s="12" t="s">
        <v>920</v>
      </c>
      <c r="N612" s="4" t="s">
        <v>146</v>
      </c>
      <c r="O612" s="10" t="s">
        <v>191</v>
      </c>
      <c r="P612" s="4" t="s">
        <v>146</v>
      </c>
      <c r="Q612" s="4"/>
      <c r="R612" s="10" t="s">
        <v>1127</v>
      </c>
      <c r="S612" s="16" t="s">
        <v>20</v>
      </c>
      <c r="T612" s="32"/>
      <c r="U612" s="3"/>
      <c r="V612" s="44"/>
      <c r="W612" s="57"/>
      <c r="X612" s="22">
        <f>1477679+31200+60000</f>
        <v>1568879</v>
      </c>
      <c r="Y612" s="24">
        <f t="shared" si="35"/>
        <v>1757144.4800000002</v>
      </c>
      <c r="Z612" s="4"/>
      <c r="AA612" s="4" t="s">
        <v>944</v>
      </c>
      <c r="AB612" s="4"/>
    </row>
    <row r="613" spans="1:28" ht="77.25" customHeight="1">
      <c r="A613" s="3" t="s">
        <v>515</v>
      </c>
      <c r="B613" s="4" t="s">
        <v>143</v>
      </c>
      <c r="C613" s="4" t="s">
        <v>144</v>
      </c>
      <c r="D613" s="67" t="s">
        <v>1718</v>
      </c>
      <c r="E613" s="18" t="s">
        <v>24</v>
      </c>
      <c r="F613" s="4"/>
      <c r="G613" s="18" t="s">
        <v>24</v>
      </c>
      <c r="H613" s="3"/>
      <c r="I613" s="3"/>
      <c r="J613" s="3"/>
      <c r="K613" s="4" t="s">
        <v>145</v>
      </c>
      <c r="L613" s="10">
        <v>100</v>
      </c>
      <c r="M613" s="12" t="s">
        <v>920</v>
      </c>
      <c r="N613" s="4" t="s">
        <v>146</v>
      </c>
      <c r="O613" s="10" t="s">
        <v>147</v>
      </c>
      <c r="P613" s="4" t="s">
        <v>146</v>
      </c>
      <c r="Q613" s="4"/>
      <c r="R613" s="10" t="s">
        <v>1127</v>
      </c>
      <c r="S613" s="16" t="s">
        <v>20</v>
      </c>
      <c r="T613" s="32"/>
      <c r="U613" s="3" t="s">
        <v>36</v>
      </c>
      <c r="V613" s="44"/>
      <c r="W613" s="57"/>
      <c r="X613" s="22">
        <v>4464286</v>
      </c>
      <c r="Y613" s="24">
        <f t="shared" si="35"/>
        <v>5000000.32</v>
      </c>
      <c r="Z613" s="4"/>
      <c r="AA613" s="4" t="s">
        <v>944</v>
      </c>
      <c r="AB613" s="4"/>
    </row>
    <row r="614" spans="1:28" ht="133.5" customHeight="1">
      <c r="A614" s="3" t="s">
        <v>516</v>
      </c>
      <c r="B614" s="4" t="s">
        <v>143</v>
      </c>
      <c r="C614" s="4" t="s">
        <v>144</v>
      </c>
      <c r="D614" s="67" t="s">
        <v>1720</v>
      </c>
      <c r="E614" s="18" t="s">
        <v>1719</v>
      </c>
      <c r="F614" s="4"/>
      <c r="G614" s="18" t="s">
        <v>1719</v>
      </c>
      <c r="H614" s="3"/>
      <c r="I614" s="3" t="s">
        <v>25</v>
      </c>
      <c r="J614" s="3"/>
      <c r="K614" s="4" t="s">
        <v>145</v>
      </c>
      <c r="L614" s="10">
        <v>100</v>
      </c>
      <c r="M614" s="12" t="s">
        <v>920</v>
      </c>
      <c r="N614" s="4" t="s">
        <v>146</v>
      </c>
      <c r="O614" s="10" t="s">
        <v>157</v>
      </c>
      <c r="P614" s="4" t="s">
        <v>146</v>
      </c>
      <c r="Q614" s="4"/>
      <c r="R614" s="10" t="s">
        <v>976</v>
      </c>
      <c r="S614" s="16" t="s">
        <v>20</v>
      </c>
      <c r="T614" s="32"/>
      <c r="U614" s="3"/>
      <c r="V614" s="44"/>
      <c r="W614" s="57"/>
      <c r="X614" s="22">
        <v>200000</v>
      </c>
      <c r="Y614" s="24">
        <f t="shared" si="35"/>
        <v>224000.00000000003</v>
      </c>
      <c r="Z614" s="4"/>
      <c r="AA614" s="4" t="s">
        <v>944</v>
      </c>
      <c r="AB614" s="4"/>
    </row>
    <row r="615" spans="1:28" ht="92.25" customHeight="1">
      <c r="A615" s="3" t="s">
        <v>517</v>
      </c>
      <c r="B615" s="4" t="s">
        <v>143</v>
      </c>
      <c r="C615" s="4" t="s">
        <v>144</v>
      </c>
      <c r="D615" s="67" t="s">
        <v>1721</v>
      </c>
      <c r="E615" s="18" t="s">
        <v>27</v>
      </c>
      <c r="F615" s="4"/>
      <c r="G615" s="18" t="s">
        <v>27</v>
      </c>
      <c r="H615" s="3"/>
      <c r="I615" s="3" t="s">
        <v>28</v>
      </c>
      <c r="J615" s="3"/>
      <c r="K615" s="4" t="s">
        <v>145</v>
      </c>
      <c r="L615" s="10">
        <v>100</v>
      </c>
      <c r="M615" s="12" t="s">
        <v>920</v>
      </c>
      <c r="N615" s="4" t="s">
        <v>146</v>
      </c>
      <c r="O615" s="10" t="s">
        <v>147</v>
      </c>
      <c r="P615" s="4" t="s">
        <v>146</v>
      </c>
      <c r="Q615" s="4"/>
      <c r="R615" s="10" t="s">
        <v>976</v>
      </c>
      <c r="S615" s="16" t="s">
        <v>20</v>
      </c>
      <c r="T615" s="32"/>
      <c r="U615" s="3"/>
      <c r="V615" s="44"/>
      <c r="W615" s="57"/>
      <c r="X615" s="22">
        <v>312499.99999999994</v>
      </c>
      <c r="Y615" s="24">
        <f t="shared" si="35"/>
        <v>349999.99999999994</v>
      </c>
      <c r="Z615" s="4"/>
      <c r="AA615" s="4" t="s">
        <v>944</v>
      </c>
      <c r="AB615" s="4"/>
    </row>
    <row r="616" spans="1:28" ht="121.5" customHeight="1">
      <c r="A616" s="3" t="s">
        <v>518</v>
      </c>
      <c r="B616" s="4" t="s">
        <v>143</v>
      </c>
      <c r="C616" s="4" t="s">
        <v>144</v>
      </c>
      <c r="D616" s="67" t="s">
        <v>1597</v>
      </c>
      <c r="E616" s="18" t="s">
        <v>1598</v>
      </c>
      <c r="F616" s="4"/>
      <c r="G616" s="18" t="s">
        <v>1598</v>
      </c>
      <c r="H616" s="3"/>
      <c r="I616" s="3" t="s">
        <v>417</v>
      </c>
      <c r="J616" s="3"/>
      <c r="K616" s="4" t="s">
        <v>154</v>
      </c>
      <c r="L616" s="10">
        <v>100</v>
      </c>
      <c r="M616" s="12" t="s">
        <v>920</v>
      </c>
      <c r="N616" s="4" t="s">
        <v>146</v>
      </c>
      <c r="O616" s="10" t="s">
        <v>212</v>
      </c>
      <c r="P616" s="4" t="s">
        <v>146</v>
      </c>
      <c r="Q616" s="4"/>
      <c r="R616" s="10" t="s">
        <v>976</v>
      </c>
      <c r="S616" s="16" t="s">
        <v>20</v>
      </c>
      <c r="T616" s="32"/>
      <c r="U616" s="3"/>
      <c r="V616" s="44"/>
      <c r="W616" s="57"/>
      <c r="X616" s="22">
        <v>2500000</v>
      </c>
      <c r="Y616" s="24">
        <f t="shared" si="35"/>
        <v>2800000.0000000005</v>
      </c>
      <c r="Z616" s="4"/>
      <c r="AA616" s="4" t="s">
        <v>944</v>
      </c>
      <c r="AB616" s="4"/>
    </row>
    <row r="617" spans="1:28" ht="108.75" customHeight="1">
      <c r="A617" s="3" t="s">
        <v>519</v>
      </c>
      <c r="B617" s="4" t="s">
        <v>143</v>
      </c>
      <c r="C617" s="4" t="s">
        <v>144</v>
      </c>
      <c r="D617" s="67" t="s">
        <v>1348</v>
      </c>
      <c r="E617" s="18" t="s">
        <v>1349</v>
      </c>
      <c r="F617" s="4"/>
      <c r="G617" s="18" t="s">
        <v>1350</v>
      </c>
      <c r="H617" s="3"/>
      <c r="I617" s="3" t="s">
        <v>29</v>
      </c>
      <c r="J617" s="3"/>
      <c r="K617" s="4" t="s">
        <v>145</v>
      </c>
      <c r="L617" s="10">
        <v>100</v>
      </c>
      <c r="M617" s="12" t="s">
        <v>920</v>
      </c>
      <c r="N617" s="4" t="s">
        <v>146</v>
      </c>
      <c r="O617" s="10" t="s">
        <v>157</v>
      </c>
      <c r="P617" s="4" t="s">
        <v>16</v>
      </c>
      <c r="Q617" s="4"/>
      <c r="R617" s="10" t="s">
        <v>976</v>
      </c>
      <c r="S617" s="16" t="s">
        <v>149</v>
      </c>
      <c r="T617" s="32"/>
      <c r="U617" s="3"/>
      <c r="V617" s="44"/>
      <c r="W617" s="57"/>
      <c r="X617" s="22">
        <v>892857</v>
      </c>
      <c r="Y617" s="24">
        <f t="shared" si="35"/>
        <v>999999.8400000001</v>
      </c>
      <c r="Z617" s="4"/>
      <c r="AA617" s="4" t="s">
        <v>944</v>
      </c>
      <c r="AB617" s="4"/>
    </row>
    <row r="618" spans="1:28" ht="163.5" customHeight="1">
      <c r="A618" s="3" t="s">
        <v>520</v>
      </c>
      <c r="B618" s="4" t="s">
        <v>143</v>
      </c>
      <c r="C618" s="4" t="s">
        <v>144</v>
      </c>
      <c r="D618" s="67" t="s">
        <v>1348</v>
      </c>
      <c r="E618" s="18" t="s">
        <v>1349</v>
      </c>
      <c r="F618" s="4"/>
      <c r="G618" s="18" t="s">
        <v>1350</v>
      </c>
      <c r="H618" s="3"/>
      <c r="I618" s="3" t="s">
        <v>247</v>
      </c>
      <c r="J618" s="3"/>
      <c r="K618" s="4" t="s">
        <v>145</v>
      </c>
      <c r="L618" s="10">
        <v>100</v>
      </c>
      <c r="M618" s="12" t="s">
        <v>920</v>
      </c>
      <c r="N618" s="4" t="s">
        <v>146</v>
      </c>
      <c r="O618" s="10" t="s">
        <v>919</v>
      </c>
      <c r="P618" s="4" t="s">
        <v>16</v>
      </c>
      <c r="Q618" s="4"/>
      <c r="R618" s="10" t="s">
        <v>976</v>
      </c>
      <c r="S618" s="16" t="s">
        <v>149</v>
      </c>
      <c r="T618" s="32"/>
      <c r="U618" s="3"/>
      <c r="V618" s="44"/>
      <c r="W618" s="57"/>
      <c r="X618" s="22">
        <v>1500000</v>
      </c>
      <c r="Y618" s="24">
        <f t="shared" si="35"/>
        <v>1680000.0000000002</v>
      </c>
      <c r="Z618" s="4"/>
      <c r="AA618" s="4" t="s">
        <v>944</v>
      </c>
      <c r="AB618" s="4"/>
    </row>
    <row r="619" spans="1:28" ht="163.5" customHeight="1">
      <c r="A619" s="3" t="s">
        <v>521</v>
      </c>
      <c r="B619" s="4" t="s">
        <v>143</v>
      </c>
      <c r="C619" s="4" t="s">
        <v>144</v>
      </c>
      <c r="D619" s="67" t="s">
        <v>1722</v>
      </c>
      <c r="E619" s="18" t="s">
        <v>1723</v>
      </c>
      <c r="F619" s="4"/>
      <c r="G619" s="18" t="s">
        <v>1723</v>
      </c>
      <c r="H619" s="3"/>
      <c r="I619" s="3" t="s">
        <v>30</v>
      </c>
      <c r="J619" s="3"/>
      <c r="K619" s="4" t="s">
        <v>145</v>
      </c>
      <c r="L619" s="10">
        <v>100</v>
      </c>
      <c r="M619" s="12" t="s">
        <v>920</v>
      </c>
      <c r="N619" s="4" t="s">
        <v>146</v>
      </c>
      <c r="O619" s="10" t="s">
        <v>212</v>
      </c>
      <c r="P619" s="4" t="s">
        <v>16</v>
      </c>
      <c r="Q619" s="4"/>
      <c r="R619" s="10" t="s">
        <v>976</v>
      </c>
      <c r="S619" s="16" t="s">
        <v>149</v>
      </c>
      <c r="T619" s="32"/>
      <c r="U619" s="3"/>
      <c r="V619" s="44"/>
      <c r="W619" s="57"/>
      <c r="X619" s="22">
        <v>40000</v>
      </c>
      <c r="Y619" s="24">
        <f t="shared" si="35"/>
        <v>44800.00000000001</v>
      </c>
      <c r="Z619" s="4"/>
      <c r="AA619" s="4" t="s">
        <v>398</v>
      </c>
      <c r="AB619" s="4"/>
    </row>
    <row r="620" spans="1:28" ht="120" customHeight="1">
      <c r="A620" s="3" t="s">
        <v>522</v>
      </c>
      <c r="B620" s="4" t="s">
        <v>143</v>
      </c>
      <c r="C620" s="4" t="s">
        <v>144</v>
      </c>
      <c r="D620" s="4" t="s">
        <v>1764</v>
      </c>
      <c r="E620" s="4" t="s">
        <v>254</v>
      </c>
      <c r="F620" s="4"/>
      <c r="G620" s="4" t="s">
        <v>254</v>
      </c>
      <c r="H620" s="4"/>
      <c r="I620" s="4" t="s">
        <v>255</v>
      </c>
      <c r="J620" s="4"/>
      <c r="K620" s="4" t="s">
        <v>145</v>
      </c>
      <c r="L620" s="4">
        <v>100</v>
      </c>
      <c r="M620" s="3">
        <v>231010000</v>
      </c>
      <c r="N620" s="4" t="s">
        <v>146</v>
      </c>
      <c r="O620" s="4" t="s">
        <v>432</v>
      </c>
      <c r="P620" s="4" t="s">
        <v>146</v>
      </c>
      <c r="Q620" s="4"/>
      <c r="R620" s="84" t="s">
        <v>1768</v>
      </c>
      <c r="S620" s="12" t="s">
        <v>149</v>
      </c>
      <c r="T620" s="4"/>
      <c r="U620" s="12"/>
      <c r="V620" s="24"/>
      <c r="W620" s="3"/>
      <c r="X620" s="22">
        <v>750000</v>
      </c>
      <c r="Y620" s="24">
        <f>X620*1.12</f>
        <v>840000.0000000001</v>
      </c>
      <c r="Z620" s="4" t="s">
        <v>2393</v>
      </c>
      <c r="AA620" s="4" t="s">
        <v>944</v>
      </c>
      <c r="AB620" s="4"/>
    </row>
    <row r="621" spans="1:240" s="25" customFormat="1" ht="117" customHeight="1">
      <c r="A621" s="3" t="s">
        <v>253</v>
      </c>
      <c r="B621" s="4" t="s">
        <v>143</v>
      </c>
      <c r="C621" s="4" t="s">
        <v>144</v>
      </c>
      <c r="D621" s="4" t="s">
        <v>1755</v>
      </c>
      <c r="E621" s="4" t="s">
        <v>1756</v>
      </c>
      <c r="F621" s="4"/>
      <c r="G621" s="4" t="s">
        <v>1756</v>
      </c>
      <c r="H621" s="4"/>
      <c r="I621" s="4" t="s">
        <v>934</v>
      </c>
      <c r="J621" s="4"/>
      <c r="K621" s="4" t="s">
        <v>145</v>
      </c>
      <c r="L621" s="4">
        <v>100</v>
      </c>
      <c r="M621" s="3">
        <v>231010000</v>
      </c>
      <c r="N621" s="4" t="s">
        <v>146</v>
      </c>
      <c r="O621" s="4" t="s">
        <v>425</v>
      </c>
      <c r="P621" s="4" t="s">
        <v>146</v>
      </c>
      <c r="Q621" s="4"/>
      <c r="R621" s="84" t="s">
        <v>1768</v>
      </c>
      <c r="S621" s="12" t="s">
        <v>409</v>
      </c>
      <c r="T621" s="4"/>
      <c r="U621" s="12"/>
      <c r="V621" s="24"/>
      <c r="W621" s="3"/>
      <c r="X621" s="44">
        <v>267857</v>
      </c>
      <c r="Y621" s="24">
        <f aca="true" t="shared" si="36" ref="Y621:Y630">X621*1.12</f>
        <v>299999.84</v>
      </c>
      <c r="Z621" s="4"/>
      <c r="AA621" s="4" t="s">
        <v>944</v>
      </c>
      <c r="AB621" s="4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  <c r="HE621" s="8"/>
      <c r="HF621" s="8"/>
      <c r="HG621" s="8"/>
      <c r="HH621" s="8"/>
      <c r="HI621" s="8"/>
      <c r="HJ621" s="8"/>
      <c r="HK621" s="8"/>
      <c r="HL621" s="8"/>
      <c r="HM621" s="8"/>
      <c r="HN621" s="8"/>
      <c r="HO621" s="8"/>
      <c r="HP621" s="8"/>
      <c r="HQ621" s="8"/>
      <c r="HR621" s="8"/>
      <c r="HS621" s="8"/>
      <c r="HT621" s="8"/>
      <c r="HU621" s="8"/>
      <c r="HV621" s="8"/>
      <c r="HW621" s="8"/>
      <c r="HX621" s="8"/>
      <c r="HY621" s="8"/>
      <c r="HZ621" s="8"/>
      <c r="IA621" s="8"/>
      <c r="IB621" s="8"/>
      <c r="IC621" s="8"/>
      <c r="ID621" s="8"/>
      <c r="IE621" s="8"/>
      <c r="IF621" s="8"/>
    </row>
    <row r="622" spans="1:240" s="25" customFormat="1" ht="117" customHeight="1">
      <c r="A622" s="3" t="s">
        <v>523</v>
      </c>
      <c r="B622" s="4" t="s">
        <v>143</v>
      </c>
      <c r="C622" s="4" t="s">
        <v>144</v>
      </c>
      <c r="D622" s="4" t="s">
        <v>1757</v>
      </c>
      <c r="E622" s="4" t="s">
        <v>1758</v>
      </c>
      <c r="F622" s="4"/>
      <c r="G622" s="4" t="s">
        <v>1758</v>
      </c>
      <c r="H622" s="4"/>
      <c r="I622" s="4" t="s">
        <v>11</v>
      </c>
      <c r="J622" s="4"/>
      <c r="K622" s="4" t="s">
        <v>154</v>
      </c>
      <c r="L622" s="4">
        <v>100</v>
      </c>
      <c r="M622" s="3">
        <v>231010000</v>
      </c>
      <c r="N622" s="4" t="s">
        <v>146</v>
      </c>
      <c r="O622" s="4" t="s">
        <v>433</v>
      </c>
      <c r="P622" s="4" t="s">
        <v>146</v>
      </c>
      <c r="Q622" s="4"/>
      <c r="R622" s="84" t="s">
        <v>1768</v>
      </c>
      <c r="S622" s="12" t="s">
        <v>409</v>
      </c>
      <c r="T622" s="4"/>
      <c r="U622" s="12"/>
      <c r="V622" s="24" t="s">
        <v>36</v>
      </c>
      <c r="W622" s="3"/>
      <c r="X622" s="44">
        <v>267857</v>
      </c>
      <c r="Y622" s="24">
        <f t="shared" si="36"/>
        <v>299999.84</v>
      </c>
      <c r="Z622" s="4"/>
      <c r="AA622" s="4" t="s">
        <v>944</v>
      </c>
      <c r="AB622" s="4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  <c r="HE622" s="8"/>
      <c r="HF622" s="8"/>
      <c r="HG622" s="8"/>
      <c r="HH622" s="8"/>
      <c r="HI622" s="8"/>
      <c r="HJ622" s="8"/>
      <c r="HK622" s="8"/>
      <c r="HL622" s="8"/>
      <c r="HM622" s="8"/>
      <c r="HN622" s="8"/>
      <c r="HO622" s="8"/>
      <c r="HP622" s="8"/>
      <c r="HQ622" s="8"/>
      <c r="HR622" s="8"/>
      <c r="HS622" s="8"/>
      <c r="HT622" s="8"/>
      <c r="HU622" s="8"/>
      <c r="HV622" s="8"/>
      <c r="HW622" s="8"/>
      <c r="HX622" s="8"/>
      <c r="HY622" s="8"/>
      <c r="HZ622" s="8"/>
      <c r="IA622" s="8"/>
      <c r="IB622" s="8"/>
      <c r="IC622" s="8"/>
      <c r="ID622" s="8"/>
      <c r="IE622" s="8"/>
      <c r="IF622" s="8"/>
    </row>
    <row r="623" spans="1:28" ht="117" customHeight="1">
      <c r="A623" s="3" t="s">
        <v>524</v>
      </c>
      <c r="B623" s="4" t="s">
        <v>143</v>
      </c>
      <c r="C623" s="4" t="s">
        <v>144</v>
      </c>
      <c r="D623" s="4" t="s">
        <v>1757</v>
      </c>
      <c r="E623" s="4" t="s">
        <v>1758</v>
      </c>
      <c r="F623" s="4"/>
      <c r="G623" s="4" t="s">
        <v>1758</v>
      </c>
      <c r="H623" s="4"/>
      <c r="I623" s="4" t="s">
        <v>356</v>
      </c>
      <c r="J623" s="4"/>
      <c r="K623" s="4" t="s">
        <v>145</v>
      </c>
      <c r="L623" s="4">
        <v>100</v>
      </c>
      <c r="M623" s="3">
        <v>231010000</v>
      </c>
      <c r="N623" s="4" t="s">
        <v>146</v>
      </c>
      <c r="O623" s="4" t="s">
        <v>433</v>
      </c>
      <c r="P623" s="4" t="s">
        <v>146</v>
      </c>
      <c r="Q623" s="4"/>
      <c r="R623" s="84" t="s">
        <v>1768</v>
      </c>
      <c r="S623" s="12" t="s">
        <v>409</v>
      </c>
      <c r="T623" s="4"/>
      <c r="U623" s="12"/>
      <c r="V623" s="24" t="s">
        <v>36</v>
      </c>
      <c r="W623" s="3"/>
      <c r="X623" s="22">
        <v>44650</v>
      </c>
      <c r="Y623" s="24">
        <f t="shared" si="36"/>
        <v>50008.00000000001</v>
      </c>
      <c r="Z623" s="4"/>
      <c r="AA623" s="4" t="s">
        <v>944</v>
      </c>
      <c r="AB623" s="4"/>
    </row>
    <row r="624" spans="1:28" ht="117" customHeight="1">
      <c r="A624" s="3" t="s">
        <v>525</v>
      </c>
      <c r="B624" s="4" t="s">
        <v>143</v>
      </c>
      <c r="C624" s="4" t="s">
        <v>144</v>
      </c>
      <c r="D624" s="4" t="s">
        <v>1759</v>
      </c>
      <c r="E624" s="4" t="s">
        <v>357</v>
      </c>
      <c r="F624" s="4"/>
      <c r="G624" s="4" t="s">
        <v>357</v>
      </c>
      <c r="H624" s="4"/>
      <c r="I624" s="4" t="s">
        <v>358</v>
      </c>
      <c r="J624" s="4"/>
      <c r="K624" s="4" t="s">
        <v>145</v>
      </c>
      <c r="L624" s="4">
        <v>100</v>
      </c>
      <c r="M624" s="3">
        <v>231010000</v>
      </c>
      <c r="N624" s="4" t="s">
        <v>146</v>
      </c>
      <c r="O624" s="4" t="s">
        <v>425</v>
      </c>
      <c r="P624" s="4" t="s">
        <v>16</v>
      </c>
      <c r="Q624" s="4"/>
      <c r="R624" s="84" t="s">
        <v>1768</v>
      </c>
      <c r="S624" s="12" t="s">
        <v>409</v>
      </c>
      <c r="T624" s="4"/>
      <c r="U624" s="12"/>
      <c r="V624" s="24" t="s">
        <v>36</v>
      </c>
      <c r="W624" s="3"/>
      <c r="X624" s="22">
        <v>312500</v>
      </c>
      <c r="Y624" s="24">
        <f t="shared" si="36"/>
        <v>350000.00000000006</v>
      </c>
      <c r="Z624" s="4"/>
      <c r="AA624" s="4" t="s">
        <v>944</v>
      </c>
      <c r="AB624" s="4"/>
    </row>
    <row r="625" spans="1:28" ht="117" customHeight="1">
      <c r="A625" s="3" t="s">
        <v>526</v>
      </c>
      <c r="B625" s="4" t="s">
        <v>143</v>
      </c>
      <c r="C625" s="4" t="s">
        <v>144</v>
      </c>
      <c r="D625" s="4" t="s">
        <v>1760</v>
      </c>
      <c r="E625" s="4" t="s">
        <v>1761</v>
      </c>
      <c r="F625" s="4"/>
      <c r="G625" s="4" t="s">
        <v>1761</v>
      </c>
      <c r="H625" s="4"/>
      <c r="I625" s="4" t="s">
        <v>359</v>
      </c>
      <c r="J625" s="4"/>
      <c r="K625" s="4" t="s">
        <v>145</v>
      </c>
      <c r="L625" s="4">
        <v>100</v>
      </c>
      <c r="M625" s="3">
        <v>231010000</v>
      </c>
      <c r="N625" s="4" t="s">
        <v>146</v>
      </c>
      <c r="O625" s="4" t="s">
        <v>425</v>
      </c>
      <c r="P625" s="4" t="s">
        <v>146</v>
      </c>
      <c r="Q625" s="4"/>
      <c r="R625" s="84" t="s">
        <v>1768</v>
      </c>
      <c r="S625" s="12" t="s">
        <v>149</v>
      </c>
      <c r="T625" s="4"/>
      <c r="U625" s="12" t="s">
        <v>36</v>
      </c>
      <c r="V625" s="24"/>
      <c r="W625" s="3"/>
      <c r="X625" s="22">
        <v>2808000</v>
      </c>
      <c r="Y625" s="24">
        <f t="shared" si="36"/>
        <v>3144960.0000000005</v>
      </c>
      <c r="Z625" s="4" t="s">
        <v>2393</v>
      </c>
      <c r="AA625" s="4" t="s">
        <v>944</v>
      </c>
      <c r="AB625" s="4"/>
    </row>
    <row r="626" spans="1:28" ht="117" customHeight="1">
      <c r="A626" s="3" t="s">
        <v>527</v>
      </c>
      <c r="B626" s="4" t="s">
        <v>143</v>
      </c>
      <c r="C626" s="4" t="s">
        <v>144</v>
      </c>
      <c r="D626" s="4" t="s">
        <v>1348</v>
      </c>
      <c r="E626" s="4" t="s">
        <v>1349</v>
      </c>
      <c r="F626" s="4"/>
      <c r="G626" s="4" t="s">
        <v>1350</v>
      </c>
      <c r="H626" s="4"/>
      <c r="I626" s="4" t="s">
        <v>360</v>
      </c>
      <c r="J626" s="4"/>
      <c r="K626" s="4" t="s">
        <v>145</v>
      </c>
      <c r="L626" s="4">
        <v>100</v>
      </c>
      <c r="M626" s="3">
        <v>231010000</v>
      </c>
      <c r="N626" s="4" t="s">
        <v>146</v>
      </c>
      <c r="O626" s="4" t="s">
        <v>425</v>
      </c>
      <c r="P626" s="4" t="s">
        <v>256</v>
      </c>
      <c r="Q626" s="4"/>
      <c r="R626" s="84" t="s">
        <v>1768</v>
      </c>
      <c r="S626" s="12" t="s">
        <v>149</v>
      </c>
      <c r="T626" s="4"/>
      <c r="U626" s="12" t="s">
        <v>36</v>
      </c>
      <c r="V626" s="24"/>
      <c r="W626" s="3"/>
      <c r="X626" s="22">
        <v>500000</v>
      </c>
      <c r="Y626" s="24">
        <f t="shared" si="36"/>
        <v>560000</v>
      </c>
      <c r="Z626" s="4"/>
      <c r="AA626" s="4" t="s">
        <v>944</v>
      </c>
      <c r="AB626" s="4"/>
    </row>
    <row r="627" spans="1:28" ht="117" customHeight="1">
      <c r="A627" s="3" t="s">
        <v>528</v>
      </c>
      <c r="B627" s="4" t="s">
        <v>143</v>
      </c>
      <c r="C627" s="4" t="s">
        <v>144</v>
      </c>
      <c r="D627" s="4" t="s">
        <v>1762</v>
      </c>
      <c r="E627" s="4" t="s">
        <v>260</v>
      </c>
      <c r="F627" s="4"/>
      <c r="G627" s="4" t="s">
        <v>260</v>
      </c>
      <c r="H627" s="4"/>
      <c r="I627" s="4" t="s">
        <v>1763</v>
      </c>
      <c r="J627" s="4"/>
      <c r="K627" s="4" t="s">
        <v>145</v>
      </c>
      <c r="L627" s="4">
        <v>100</v>
      </c>
      <c r="M627" s="3">
        <v>231010000</v>
      </c>
      <c r="N627" s="4" t="s">
        <v>146</v>
      </c>
      <c r="O627" s="4" t="s">
        <v>425</v>
      </c>
      <c r="P627" s="4" t="s">
        <v>146</v>
      </c>
      <c r="Q627" s="4"/>
      <c r="R627" s="84" t="s">
        <v>1768</v>
      </c>
      <c r="S627" s="12" t="s">
        <v>149</v>
      </c>
      <c r="T627" s="4"/>
      <c r="U627" s="12" t="s">
        <v>36</v>
      </c>
      <c r="V627" s="24"/>
      <c r="W627" s="3"/>
      <c r="X627" s="22">
        <v>3225750</v>
      </c>
      <c r="Y627" s="24">
        <f t="shared" si="36"/>
        <v>3612840.0000000005</v>
      </c>
      <c r="Z627" s="4" t="s">
        <v>2393</v>
      </c>
      <c r="AA627" s="4" t="s">
        <v>944</v>
      </c>
      <c r="AB627" s="4"/>
    </row>
    <row r="628" spans="1:28" ht="117" customHeight="1">
      <c r="A628" s="3" t="s">
        <v>918</v>
      </c>
      <c r="B628" s="4" t="s">
        <v>143</v>
      </c>
      <c r="C628" s="4" t="s">
        <v>144</v>
      </c>
      <c r="D628" s="4" t="s">
        <v>1766</v>
      </c>
      <c r="E628" s="4" t="s">
        <v>1767</v>
      </c>
      <c r="F628" s="4"/>
      <c r="G628" s="4" t="s">
        <v>1767</v>
      </c>
      <c r="H628" s="4"/>
      <c r="I628" s="4" t="s">
        <v>361</v>
      </c>
      <c r="J628" s="4"/>
      <c r="K628" s="4" t="s">
        <v>145</v>
      </c>
      <c r="L628" s="4">
        <v>100</v>
      </c>
      <c r="M628" s="3">
        <v>231010000</v>
      </c>
      <c r="N628" s="4" t="s">
        <v>146</v>
      </c>
      <c r="O628" s="4" t="s">
        <v>425</v>
      </c>
      <c r="P628" s="4" t="s">
        <v>146</v>
      </c>
      <c r="Q628" s="4"/>
      <c r="R628" s="84" t="s">
        <v>1768</v>
      </c>
      <c r="S628" s="12" t="s">
        <v>149</v>
      </c>
      <c r="T628" s="4"/>
      <c r="U628" s="12" t="s">
        <v>36</v>
      </c>
      <c r="V628" s="24"/>
      <c r="W628" s="3"/>
      <c r="X628" s="22">
        <v>895000</v>
      </c>
      <c r="Y628" s="24">
        <f t="shared" si="36"/>
        <v>1002400.0000000001</v>
      </c>
      <c r="Z628" s="4" t="s">
        <v>2393</v>
      </c>
      <c r="AA628" s="4" t="s">
        <v>944</v>
      </c>
      <c r="AB628" s="4"/>
    </row>
    <row r="629" spans="1:28" ht="117" customHeight="1">
      <c r="A629" s="3" t="s">
        <v>529</v>
      </c>
      <c r="B629" s="68" t="s">
        <v>143</v>
      </c>
      <c r="C629" s="68" t="s">
        <v>144</v>
      </c>
      <c r="D629" s="96" t="s">
        <v>2217</v>
      </c>
      <c r="E629" s="96" t="s">
        <v>580</v>
      </c>
      <c r="F629" s="158"/>
      <c r="G629" s="96" t="s">
        <v>581</v>
      </c>
      <c r="H629" s="4"/>
      <c r="I629" s="3"/>
      <c r="J629" s="10"/>
      <c r="K629" s="4" t="s">
        <v>145</v>
      </c>
      <c r="L629" s="3">
        <v>100</v>
      </c>
      <c r="M629" s="12">
        <v>231010000</v>
      </c>
      <c r="N629" s="3" t="s">
        <v>146</v>
      </c>
      <c r="O629" s="3" t="s">
        <v>147</v>
      </c>
      <c r="P629" s="3" t="s">
        <v>146</v>
      </c>
      <c r="Q629" s="4"/>
      <c r="R629" s="3" t="s">
        <v>976</v>
      </c>
      <c r="S629" s="12" t="s">
        <v>149</v>
      </c>
      <c r="T629" s="12"/>
      <c r="U629" s="4" t="s">
        <v>36</v>
      </c>
      <c r="V629" s="24"/>
      <c r="W629" s="22"/>
      <c r="X629" s="24">
        <v>3360</v>
      </c>
      <c r="Y629" s="24">
        <f t="shared" si="36"/>
        <v>3763.2000000000003</v>
      </c>
      <c r="Z629" s="4"/>
      <c r="AA629" s="4" t="s">
        <v>944</v>
      </c>
      <c r="AB629" s="4"/>
    </row>
    <row r="630" spans="1:28" ht="117" customHeight="1">
      <c r="A630" s="3" t="s">
        <v>331</v>
      </c>
      <c r="B630" s="68" t="s">
        <v>143</v>
      </c>
      <c r="C630" s="68" t="s">
        <v>144</v>
      </c>
      <c r="D630" s="96" t="s">
        <v>2188</v>
      </c>
      <c r="E630" s="96" t="s">
        <v>582</v>
      </c>
      <c r="F630" s="158"/>
      <c r="G630" s="96" t="s">
        <v>583</v>
      </c>
      <c r="H630" s="4"/>
      <c r="I630" s="3"/>
      <c r="J630" s="10"/>
      <c r="K630" s="4" t="s">
        <v>145</v>
      </c>
      <c r="L630" s="3">
        <v>100</v>
      </c>
      <c r="M630" s="12">
        <v>231010000</v>
      </c>
      <c r="N630" s="3" t="s">
        <v>146</v>
      </c>
      <c r="O630" s="3" t="s">
        <v>147</v>
      </c>
      <c r="P630" s="3" t="s">
        <v>146</v>
      </c>
      <c r="Q630" s="4"/>
      <c r="R630" s="3" t="s">
        <v>976</v>
      </c>
      <c r="S630" s="12" t="s">
        <v>149</v>
      </c>
      <c r="T630" s="12"/>
      <c r="U630" s="4" t="s">
        <v>36</v>
      </c>
      <c r="V630" s="24"/>
      <c r="W630" s="22"/>
      <c r="X630" s="24">
        <v>50640</v>
      </c>
      <c r="Y630" s="24">
        <f t="shared" si="36"/>
        <v>56716.8</v>
      </c>
      <c r="Z630" s="4"/>
      <c r="AA630" s="4" t="s">
        <v>944</v>
      </c>
      <c r="AB630" s="4"/>
    </row>
    <row r="631" spans="1:253" ht="100.5" customHeight="1">
      <c r="A631" s="3" t="s">
        <v>530</v>
      </c>
      <c r="B631" s="4" t="s">
        <v>143</v>
      </c>
      <c r="C631" s="4" t="s">
        <v>144</v>
      </c>
      <c r="D631" s="124" t="s">
        <v>1348</v>
      </c>
      <c r="E631" s="107" t="s">
        <v>1349</v>
      </c>
      <c r="F631" s="108"/>
      <c r="G631" s="120" t="s">
        <v>1350</v>
      </c>
      <c r="H631" s="122"/>
      <c r="I631" s="108" t="s">
        <v>373</v>
      </c>
      <c r="J631" s="108"/>
      <c r="K631" s="110" t="s">
        <v>145</v>
      </c>
      <c r="L631" s="110" t="s">
        <v>367</v>
      </c>
      <c r="M631" s="12" t="s">
        <v>920</v>
      </c>
      <c r="N631" s="107" t="s">
        <v>146</v>
      </c>
      <c r="O631" s="110" t="s">
        <v>2397</v>
      </c>
      <c r="P631" s="110" t="s">
        <v>446</v>
      </c>
      <c r="Q631" s="110"/>
      <c r="R631" s="16" t="s">
        <v>979</v>
      </c>
      <c r="S631" s="4" t="s">
        <v>395</v>
      </c>
      <c r="T631" s="110"/>
      <c r="U631" s="107"/>
      <c r="V631" s="109"/>
      <c r="W631" s="88"/>
      <c r="X631" s="109">
        <v>420000</v>
      </c>
      <c r="Y631" s="109">
        <f>X631*1.12</f>
        <v>470400.00000000006</v>
      </c>
      <c r="Z631" s="107"/>
      <c r="AA631" s="4" t="s">
        <v>944</v>
      </c>
      <c r="AB631" s="108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Q631" s="119"/>
      <c r="AR631" s="119"/>
      <c r="AS631" s="119"/>
      <c r="AT631" s="119"/>
      <c r="AU631" s="119"/>
      <c r="AV631" s="119"/>
      <c r="AW631" s="119"/>
      <c r="AX631" s="119"/>
      <c r="AY631" s="119"/>
      <c r="AZ631" s="119"/>
      <c r="BA631" s="119"/>
      <c r="BB631" s="119"/>
      <c r="BC631" s="119"/>
      <c r="BD631" s="119"/>
      <c r="BE631" s="119"/>
      <c r="BF631" s="119"/>
      <c r="BG631" s="119"/>
      <c r="BH631" s="119"/>
      <c r="BI631" s="119"/>
      <c r="BJ631" s="119"/>
      <c r="BK631" s="119"/>
      <c r="BL631" s="119"/>
      <c r="BM631" s="119"/>
      <c r="BN631" s="119"/>
      <c r="BO631" s="119"/>
      <c r="BP631" s="119"/>
      <c r="BQ631" s="119"/>
      <c r="BR631" s="119"/>
      <c r="BS631" s="119"/>
      <c r="BT631" s="119"/>
      <c r="BU631" s="119"/>
      <c r="BV631" s="119"/>
      <c r="BW631" s="119"/>
      <c r="BX631" s="119"/>
      <c r="BY631" s="119"/>
      <c r="BZ631" s="119"/>
      <c r="CA631" s="119"/>
      <c r="CB631" s="119"/>
      <c r="CC631" s="119"/>
      <c r="CD631" s="119"/>
      <c r="CE631" s="119"/>
      <c r="CF631" s="119"/>
      <c r="CG631" s="119"/>
      <c r="CH631" s="119"/>
      <c r="CI631" s="119"/>
      <c r="CJ631" s="119"/>
      <c r="CK631" s="119"/>
      <c r="CL631" s="119"/>
      <c r="CM631" s="119"/>
      <c r="CN631" s="119"/>
      <c r="CO631" s="119"/>
      <c r="CP631" s="119"/>
      <c r="CQ631" s="119"/>
      <c r="CR631" s="119"/>
      <c r="CS631" s="119"/>
      <c r="CT631" s="119"/>
      <c r="CU631" s="119"/>
      <c r="CV631" s="119"/>
      <c r="CW631" s="119"/>
      <c r="CX631" s="119"/>
      <c r="CY631" s="119"/>
      <c r="CZ631" s="119"/>
      <c r="DA631" s="119"/>
      <c r="DB631" s="119"/>
      <c r="DC631" s="119"/>
      <c r="DD631" s="119"/>
      <c r="DE631" s="119"/>
      <c r="DF631" s="119"/>
      <c r="DG631" s="119"/>
      <c r="DH631" s="119"/>
      <c r="DI631" s="119"/>
      <c r="DJ631" s="119"/>
      <c r="DK631" s="119"/>
      <c r="DL631" s="119"/>
      <c r="DM631" s="119"/>
      <c r="DN631" s="119"/>
      <c r="DO631" s="119"/>
      <c r="DP631" s="119"/>
      <c r="DQ631" s="119"/>
      <c r="DR631" s="119"/>
      <c r="DS631" s="119"/>
      <c r="DT631" s="119"/>
      <c r="DU631" s="119"/>
      <c r="DV631" s="119"/>
      <c r="DW631" s="119"/>
      <c r="DX631" s="119"/>
      <c r="DY631" s="119"/>
      <c r="DZ631" s="119"/>
      <c r="EA631" s="119"/>
      <c r="EB631" s="119"/>
      <c r="EC631" s="119"/>
      <c r="ED631" s="119"/>
      <c r="EE631" s="119"/>
      <c r="EF631" s="119"/>
      <c r="EG631" s="119"/>
      <c r="EH631" s="119"/>
      <c r="EI631" s="119"/>
      <c r="EJ631" s="119"/>
      <c r="EK631" s="119"/>
      <c r="EL631" s="119"/>
      <c r="EM631" s="119"/>
      <c r="EN631" s="119"/>
      <c r="EO631" s="119"/>
      <c r="EP631" s="119"/>
      <c r="EQ631" s="119"/>
      <c r="ER631" s="119"/>
      <c r="ES631" s="119"/>
      <c r="ET631" s="119"/>
      <c r="EU631" s="119"/>
      <c r="EV631" s="119"/>
      <c r="EW631" s="119"/>
      <c r="EX631" s="119"/>
      <c r="EY631" s="119"/>
      <c r="EZ631" s="119"/>
      <c r="FA631" s="119"/>
      <c r="FB631" s="119"/>
      <c r="FC631" s="119"/>
      <c r="FD631" s="119"/>
      <c r="FE631" s="119"/>
      <c r="FF631" s="119"/>
      <c r="FG631" s="119"/>
      <c r="FH631" s="119"/>
      <c r="FI631" s="119"/>
      <c r="FJ631" s="119"/>
      <c r="FK631" s="119"/>
      <c r="FL631" s="119"/>
      <c r="FM631" s="119"/>
      <c r="FN631" s="119"/>
      <c r="FO631" s="119"/>
      <c r="FP631" s="119"/>
      <c r="FQ631" s="119"/>
      <c r="FR631" s="119"/>
      <c r="FS631" s="119"/>
      <c r="FT631" s="119"/>
      <c r="FU631" s="119"/>
      <c r="FV631" s="119"/>
      <c r="FW631" s="119"/>
      <c r="FX631" s="119"/>
      <c r="FY631" s="119"/>
      <c r="FZ631" s="119"/>
      <c r="GA631" s="119"/>
      <c r="GB631" s="119"/>
      <c r="GC631" s="119"/>
      <c r="GD631" s="119"/>
      <c r="GE631" s="119"/>
      <c r="GF631" s="119"/>
      <c r="GG631" s="119"/>
      <c r="GH631" s="119"/>
      <c r="GI631" s="119"/>
      <c r="GJ631" s="119"/>
      <c r="GK631" s="119"/>
      <c r="GL631" s="119"/>
      <c r="GM631" s="119"/>
      <c r="GN631" s="119"/>
      <c r="GO631" s="119"/>
      <c r="GP631" s="119"/>
      <c r="GQ631" s="119"/>
      <c r="GR631" s="119"/>
      <c r="GS631" s="119"/>
      <c r="GT631" s="119"/>
      <c r="GU631" s="119"/>
      <c r="GV631" s="119"/>
      <c r="GW631" s="119"/>
      <c r="GX631" s="119"/>
      <c r="GY631" s="119"/>
      <c r="GZ631" s="119"/>
      <c r="HA631" s="119"/>
      <c r="HB631" s="119"/>
      <c r="HC631" s="119"/>
      <c r="HD631" s="119"/>
      <c r="HE631" s="119"/>
      <c r="HF631" s="119"/>
      <c r="HG631" s="119"/>
      <c r="HH631" s="119"/>
      <c r="HI631" s="119"/>
      <c r="HJ631" s="119"/>
      <c r="HK631" s="119"/>
      <c r="HL631" s="119"/>
      <c r="HM631" s="119"/>
      <c r="HN631" s="119"/>
      <c r="HO631" s="119"/>
      <c r="HP631" s="119"/>
      <c r="HQ631" s="119"/>
      <c r="HR631" s="119"/>
      <c r="HS631" s="119"/>
      <c r="HT631" s="119"/>
      <c r="HU631" s="119"/>
      <c r="HV631" s="119"/>
      <c r="HW631" s="119"/>
      <c r="HX631" s="119"/>
      <c r="HY631" s="119"/>
      <c r="HZ631" s="119"/>
      <c r="IA631" s="119"/>
      <c r="IB631" s="119"/>
      <c r="IC631" s="119"/>
      <c r="ID631" s="119"/>
      <c r="IE631" s="119"/>
      <c r="IF631" s="119"/>
      <c r="IG631" s="119"/>
      <c r="IH631" s="119"/>
      <c r="II631" s="119"/>
      <c r="IJ631" s="119"/>
      <c r="IK631" s="119"/>
      <c r="IL631" s="119"/>
      <c r="IM631" s="119"/>
      <c r="IN631" s="119"/>
      <c r="IO631" s="119"/>
      <c r="IP631" s="119"/>
      <c r="IQ631" s="119"/>
      <c r="IR631" s="119"/>
      <c r="IS631" s="119"/>
    </row>
    <row r="632" spans="1:253" ht="57.75" customHeight="1">
      <c r="A632" s="3" t="s">
        <v>531</v>
      </c>
      <c r="B632" s="4" t="s">
        <v>143</v>
      </c>
      <c r="C632" s="4" t="s">
        <v>144</v>
      </c>
      <c r="D632" s="124" t="s">
        <v>1348</v>
      </c>
      <c r="E632" s="107" t="s">
        <v>1349</v>
      </c>
      <c r="F632" s="108"/>
      <c r="G632" s="120" t="s">
        <v>1350</v>
      </c>
      <c r="H632" s="122"/>
      <c r="I632" s="108" t="s">
        <v>228</v>
      </c>
      <c r="J632" s="108"/>
      <c r="K632" s="110" t="s">
        <v>145</v>
      </c>
      <c r="L632" s="110" t="s">
        <v>367</v>
      </c>
      <c r="M632" s="12" t="s">
        <v>920</v>
      </c>
      <c r="N632" s="107" t="s">
        <v>146</v>
      </c>
      <c r="O632" s="110" t="s">
        <v>164</v>
      </c>
      <c r="P632" s="107" t="s">
        <v>16</v>
      </c>
      <c r="Q632" s="110"/>
      <c r="R632" s="16" t="s">
        <v>979</v>
      </c>
      <c r="S632" s="4" t="s">
        <v>395</v>
      </c>
      <c r="T632" s="110"/>
      <c r="U632" s="107"/>
      <c r="V632" s="109"/>
      <c r="W632" s="88"/>
      <c r="X632" s="109">
        <v>37260</v>
      </c>
      <c r="Y632" s="109">
        <f>X632*(1+12%)</f>
        <v>41731.200000000004</v>
      </c>
      <c r="Z632" s="107"/>
      <c r="AA632" s="4" t="s">
        <v>944</v>
      </c>
      <c r="AB632" s="108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Q632" s="119"/>
      <c r="AR632" s="119"/>
      <c r="AS632" s="119"/>
      <c r="AT632" s="119"/>
      <c r="AU632" s="119"/>
      <c r="AV632" s="119"/>
      <c r="AW632" s="119"/>
      <c r="AX632" s="119"/>
      <c r="AY632" s="119"/>
      <c r="AZ632" s="119"/>
      <c r="BA632" s="119"/>
      <c r="BB632" s="119"/>
      <c r="BC632" s="119"/>
      <c r="BD632" s="119"/>
      <c r="BE632" s="119"/>
      <c r="BF632" s="119"/>
      <c r="BG632" s="119"/>
      <c r="BH632" s="119"/>
      <c r="BI632" s="119"/>
      <c r="BJ632" s="119"/>
      <c r="BK632" s="119"/>
      <c r="BL632" s="119"/>
      <c r="BM632" s="119"/>
      <c r="BN632" s="119"/>
      <c r="BO632" s="119"/>
      <c r="BP632" s="119"/>
      <c r="BQ632" s="119"/>
      <c r="BR632" s="119"/>
      <c r="BS632" s="119"/>
      <c r="BT632" s="119"/>
      <c r="BU632" s="119"/>
      <c r="BV632" s="119"/>
      <c r="BW632" s="119"/>
      <c r="BX632" s="119"/>
      <c r="BY632" s="119"/>
      <c r="BZ632" s="119"/>
      <c r="CA632" s="119"/>
      <c r="CB632" s="119"/>
      <c r="CC632" s="119"/>
      <c r="CD632" s="119"/>
      <c r="CE632" s="119"/>
      <c r="CF632" s="119"/>
      <c r="CG632" s="119"/>
      <c r="CH632" s="119"/>
      <c r="CI632" s="119"/>
      <c r="CJ632" s="119"/>
      <c r="CK632" s="119"/>
      <c r="CL632" s="119"/>
      <c r="CM632" s="119"/>
      <c r="CN632" s="119"/>
      <c r="CO632" s="119"/>
      <c r="CP632" s="119"/>
      <c r="CQ632" s="119"/>
      <c r="CR632" s="119"/>
      <c r="CS632" s="119"/>
      <c r="CT632" s="119"/>
      <c r="CU632" s="119"/>
      <c r="CV632" s="119"/>
      <c r="CW632" s="119"/>
      <c r="CX632" s="119"/>
      <c r="CY632" s="119"/>
      <c r="CZ632" s="119"/>
      <c r="DA632" s="119"/>
      <c r="DB632" s="119"/>
      <c r="DC632" s="119"/>
      <c r="DD632" s="119"/>
      <c r="DE632" s="119"/>
      <c r="DF632" s="119"/>
      <c r="DG632" s="119"/>
      <c r="DH632" s="119"/>
      <c r="DI632" s="119"/>
      <c r="DJ632" s="119"/>
      <c r="DK632" s="119"/>
      <c r="DL632" s="119"/>
      <c r="DM632" s="119"/>
      <c r="DN632" s="119"/>
      <c r="DO632" s="119"/>
      <c r="DP632" s="119"/>
      <c r="DQ632" s="119"/>
      <c r="DR632" s="119"/>
      <c r="DS632" s="119"/>
      <c r="DT632" s="119"/>
      <c r="DU632" s="119"/>
      <c r="DV632" s="119"/>
      <c r="DW632" s="119"/>
      <c r="DX632" s="119"/>
      <c r="DY632" s="119"/>
      <c r="DZ632" s="119"/>
      <c r="EA632" s="119"/>
      <c r="EB632" s="119"/>
      <c r="EC632" s="119"/>
      <c r="ED632" s="119"/>
      <c r="EE632" s="119"/>
      <c r="EF632" s="119"/>
      <c r="EG632" s="119"/>
      <c r="EH632" s="119"/>
      <c r="EI632" s="119"/>
      <c r="EJ632" s="119"/>
      <c r="EK632" s="119"/>
      <c r="EL632" s="119"/>
      <c r="EM632" s="119"/>
      <c r="EN632" s="119"/>
      <c r="EO632" s="119"/>
      <c r="EP632" s="119"/>
      <c r="EQ632" s="119"/>
      <c r="ER632" s="119"/>
      <c r="ES632" s="119"/>
      <c r="ET632" s="119"/>
      <c r="EU632" s="119"/>
      <c r="EV632" s="119"/>
      <c r="EW632" s="119"/>
      <c r="EX632" s="119"/>
      <c r="EY632" s="119"/>
      <c r="EZ632" s="119"/>
      <c r="FA632" s="119"/>
      <c r="FB632" s="119"/>
      <c r="FC632" s="119"/>
      <c r="FD632" s="119"/>
      <c r="FE632" s="119"/>
      <c r="FF632" s="119"/>
      <c r="FG632" s="119"/>
      <c r="FH632" s="119"/>
      <c r="FI632" s="119"/>
      <c r="FJ632" s="119"/>
      <c r="FK632" s="119"/>
      <c r="FL632" s="119"/>
      <c r="FM632" s="119"/>
      <c r="FN632" s="119"/>
      <c r="FO632" s="119"/>
      <c r="FP632" s="119"/>
      <c r="FQ632" s="119"/>
      <c r="FR632" s="119"/>
      <c r="FS632" s="119"/>
      <c r="FT632" s="119"/>
      <c r="FU632" s="119"/>
      <c r="FV632" s="119"/>
      <c r="FW632" s="119"/>
      <c r="FX632" s="119"/>
      <c r="FY632" s="119"/>
      <c r="FZ632" s="119"/>
      <c r="GA632" s="119"/>
      <c r="GB632" s="119"/>
      <c r="GC632" s="119"/>
      <c r="GD632" s="119"/>
      <c r="GE632" s="119"/>
      <c r="GF632" s="119"/>
      <c r="GG632" s="119"/>
      <c r="GH632" s="119"/>
      <c r="GI632" s="119"/>
      <c r="GJ632" s="119"/>
      <c r="GK632" s="119"/>
      <c r="GL632" s="119"/>
      <c r="GM632" s="119"/>
      <c r="GN632" s="119"/>
      <c r="GO632" s="119"/>
      <c r="GP632" s="119"/>
      <c r="GQ632" s="119"/>
      <c r="GR632" s="119"/>
      <c r="GS632" s="119"/>
      <c r="GT632" s="119"/>
      <c r="GU632" s="119"/>
      <c r="GV632" s="119"/>
      <c r="GW632" s="119"/>
      <c r="GX632" s="119"/>
      <c r="GY632" s="119"/>
      <c r="GZ632" s="119"/>
      <c r="HA632" s="119"/>
      <c r="HB632" s="119"/>
      <c r="HC632" s="119"/>
      <c r="HD632" s="119"/>
      <c r="HE632" s="119"/>
      <c r="HF632" s="119"/>
      <c r="HG632" s="119"/>
      <c r="HH632" s="119"/>
      <c r="HI632" s="119"/>
      <c r="HJ632" s="119"/>
      <c r="HK632" s="119"/>
      <c r="HL632" s="119"/>
      <c r="HM632" s="119"/>
      <c r="HN632" s="119"/>
      <c r="HO632" s="119"/>
      <c r="HP632" s="119"/>
      <c r="HQ632" s="119"/>
      <c r="HR632" s="119"/>
      <c r="HS632" s="119"/>
      <c r="HT632" s="119"/>
      <c r="HU632" s="119"/>
      <c r="HV632" s="119"/>
      <c r="HW632" s="119"/>
      <c r="HX632" s="119"/>
      <c r="HY632" s="119"/>
      <c r="HZ632" s="119"/>
      <c r="IA632" s="119"/>
      <c r="IB632" s="119"/>
      <c r="IC632" s="119"/>
      <c r="ID632" s="119"/>
      <c r="IE632" s="119"/>
      <c r="IF632" s="119"/>
      <c r="IG632" s="119"/>
      <c r="IH632" s="119"/>
      <c r="II632" s="119"/>
      <c r="IJ632" s="119"/>
      <c r="IK632" s="119"/>
      <c r="IL632" s="119"/>
      <c r="IM632" s="119"/>
      <c r="IN632" s="119"/>
      <c r="IO632" s="119"/>
      <c r="IP632" s="119"/>
      <c r="IQ632" s="119"/>
      <c r="IR632" s="119"/>
      <c r="IS632" s="119"/>
    </row>
    <row r="633" spans="1:253" ht="81.75" customHeight="1">
      <c r="A633" s="3" t="s">
        <v>532</v>
      </c>
      <c r="B633" s="4" t="s">
        <v>143</v>
      </c>
      <c r="C633" s="4" t="s">
        <v>144</v>
      </c>
      <c r="D633" s="124" t="s">
        <v>1351</v>
      </c>
      <c r="E633" s="107" t="s">
        <v>1352</v>
      </c>
      <c r="F633" s="108"/>
      <c r="G633" s="120" t="s">
        <v>1353</v>
      </c>
      <c r="H633" s="122"/>
      <c r="I633" s="108" t="s">
        <v>229</v>
      </c>
      <c r="J633" s="108"/>
      <c r="K633" s="110" t="s">
        <v>145</v>
      </c>
      <c r="L633" s="110" t="s">
        <v>367</v>
      </c>
      <c r="M633" s="12" t="s">
        <v>920</v>
      </c>
      <c r="N633" s="107" t="s">
        <v>146</v>
      </c>
      <c r="O633" s="110" t="s">
        <v>164</v>
      </c>
      <c r="P633" s="107" t="s">
        <v>16</v>
      </c>
      <c r="Q633" s="110"/>
      <c r="R633" s="16" t="s">
        <v>979</v>
      </c>
      <c r="S633" s="4" t="s">
        <v>395</v>
      </c>
      <c r="T633" s="110"/>
      <c r="U633" s="107"/>
      <c r="V633" s="109"/>
      <c r="W633" s="88"/>
      <c r="X633" s="109">
        <v>124200</v>
      </c>
      <c r="Y633" s="109">
        <f>X633*(1+12%)</f>
        <v>139104</v>
      </c>
      <c r="Z633" s="107"/>
      <c r="AA633" s="4" t="s">
        <v>944</v>
      </c>
      <c r="AB633" s="108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Q633" s="119"/>
      <c r="AR633" s="119"/>
      <c r="AS633" s="119"/>
      <c r="AT633" s="119"/>
      <c r="AU633" s="119"/>
      <c r="AV633" s="119"/>
      <c r="AW633" s="119"/>
      <c r="AX633" s="119"/>
      <c r="AY633" s="119"/>
      <c r="AZ633" s="119"/>
      <c r="BA633" s="119"/>
      <c r="BB633" s="119"/>
      <c r="BC633" s="119"/>
      <c r="BD633" s="119"/>
      <c r="BE633" s="119"/>
      <c r="BF633" s="119"/>
      <c r="BG633" s="119"/>
      <c r="BH633" s="119"/>
      <c r="BI633" s="119"/>
      <c r="BJ633" s="119"/>
      <c r="BK633" s="119"/>
      <c r="BL633" s="119"/>
      <c r="BM633" s="119"/>
      <c r="BN633" s="119"/>
      <c r="BO633" s="119"/>
      <c r="BP633" s="119"/>
      <c r="BQ633" s="119"/>
      <c r="BR633" s="119"/>
      <c r="BS633" s="119"/>
      <c r="BT633" s="119"/>
      <c r="BU633" s="119"/>
      <c r="BV633" s="119"/>
      <c r="BW633" s="119"/>
      <c r="BX633" s="119"/>
      <c r="BY633" s="119"/>
      <c r="BZ633" s="119"/>
      <c r="CA633" s="119"/>
      <c r="CB633" s="119"/>
      <c r="CC633" s="119"/>
      <c r="CD633" s="119"/>
      <c r="CE633" s="119"/>
      <c r="CF633" s="119"/>
      <c r="CG633" s="119"/>
      <c r="CH633" s="119"/>
      <c r="CI633" s="119"/>
      <c r="CJ633" s="119"/>
      <c r="CK633" s="119"/>
      <c r="CL633" s="119"/>
      <c r="CM633" s="119"/>
      <c r="CN633" s="119"/>
      <c r="CO633" s="119"/>
      <c r="CP633" s="119"/>
      <c r="CQ633" s="119"/>
      <c r="CR633" s="119"/>
      <c r="CS633" s="119"/>
      <c r="CT633" s="119"/>
      <c r="CU633" s="119"/>
      <c r="CV633" s="119"/>
      <c r="CW633" s="119"/>
      <c r="CX633" s="119"/>
      <c r="CY633" s="119"/>
      <c r="CZ633" s="119"/>
      <c r="DA633" s="119"/>
      <c r="DB633" s="119"/>
      <c r="DC633" s="119"/>
      <c r="DD633" s="119"/>
      <c r="DE633" s="119"/>
      <c r="DF633" s="119"/>
      <c r="DG633" s="119"/>
      <c r="DH633" s="119"/>
      <c r="DI633" s="119"/>
      <c r="DJ633" s="119"/>
      <c r="DK633" s="119"/>
      <c r="DL633" s="119"/>
      <c r="DM633" s="119"/>
      <c r="DN633" s="119"/>
      <c r="DO633" s="119"/>
      <c r="DP633" s="119"/>
      <c r="DQ633" s="119"/>
      <c r="DR633" s="119"/>
      <c r="DS633" s="119"/>
      <c r="DT633" s="119"/>
      <c r="DU633" s="119"/>
      <c r="DV633" s="119"/>
      <c r="DW633" s="119"/>
      <c r="DX633" s="119"/>
      <c r="DY633" s="119"/>
      <c r="DZ633" s="119"/>
      <c r="EA633" s="119"/>
      <c r="EB633" s="119"/>
      <c r="EC633" s="119"/>
      <c r="ED633" s="119"/>
      <c r="EE633" s="119"/>
      <c r="EF633" s="119"/>
      <c r="EG633" s="119"/>
      <c r="EH633" s="119"/>
      <c r="EI633" s="119"/>
      <c r="EJ633" s="119"/>
      <c r="EK633" s="119"/>
      <c r="EL633" s="119"/>
      <c r="EM633" s="119"/>
      <c r="EN633" s="119"/>
      <c r="EO633" s="119"/>
      <c r="EP633" s="119"/>
      <c r="EQ633" s="119"/>
      <c r="ER633" s="119"/>
      <c r="ES633" s="119"/>
      <c r="ET633" s="119"/>
      <c r="EU633" s="119"/>
      <c r="EV633" s="119"/>
      <c r="EW633" s="119"/>
      <c r="EX633" s="119"/>
      <c r="EY633" s="119"/>
      <c r="EZ633" s="119"/>
      <c r="FA633" s="119"/>
      <c r="FB633" s="119"/>
      <c r="FC633" s="119"/>
      <c r="FD633" s="119"/>
      <c r="FE633" s="119"/>
      <c r="FF633" s="119"/>
      <c r="FG633" s="119"/>
      <c r="FH633" s="119"/>
      <c r="FI633" s="119"/>
      <c r="FJ633" s="119"/>
      <c r="FK633" s="119"/>
      <c r="FL633" s="119"/>
      <c r="FM633" s="119"/>
      <c r="FN633" s="119"/>
      <c r="FO633" s="119"/>
      <c r="FP633" s="119"/>
      <c r="FQ633" s="119"/>
      <c r="FR633" s="119"/>
      <c r="FS633" s="119"/>
      <c r="FT633" s="119"/>
      <c r="FU633" s="119"/>
      <c r="FV633" s="119"/>
      <c r="FW633" s="119"/>
      <c r="FX633" s="119"/>
      <c r="FY633" s="119"/>
      <c r="FZ633" s="119"/>
      <c r="GA633" s="119"/>
      <c r="GB633" s="119"/>
      <c r="GC633" s="119"/>
      <c r="GD633" s="119"/>
      <c r="GE633" s="119"/>
      <c r="GF633" s="119"/>
      <c r="GG633" s="119"/>
      <c r="GH633" s="119"/>
      <c r="GI633" s="119"/>
      <c r="GJ633" s="119"/>
      <c r="GK633" s="119"/>
      <c r="GL633" s="119"/>
      <c r="GM633" s="119"/>
      <c r="GN633" s="119"/>
      <c r="GO633" s="119"/>
      <c r="GP633" s="119"/>
      <c r="GQ633" s="119"/>
      <c r="GR633" s="119"/>
      <c r="GS633" s="119"/>
      <c r="GT633" s="119"/>
      <c r="GU633" s="119"/>
      <c r="GV633" s="119"/>
      <c r="GW633" s="119"/>
      <c r="GX633" s="119"/>
      <c r="GY633" s="119"/>
      <c r="GZ633" s="119"/>
      <c r="HA633" s="119"/>
      <c r="HB633" s="119"/>
      <c r="HC633" s="119"/>
      <c r="HD633" s="119"/>
      <c r="HE633" s="119"/>
      <c r="HF633" s="119"/>
      <c r="HG633" s="119"/>
      <c r="HH633" s="119"/>
      <c r="HI633" s="119"/>
      <c r="HJ633" s="119"/>
      <c r="HK633" s="119"/>
      <c r="HL633" s="119"/>
      <c r="HM633" s="119"/>
      <c r="HN633" s="119"/>
      <c r="HO633" s="119"/>
      <c r="HP633" s="119"/>
      <c r="HQ633" s="119"/>
      <c r="HR633" s="119"/>
      <c r="HS633" s="119"/>
      <c r="HT633" s="119"/>
      <c r="HU633" s="119"/>
      <c r="HV633" s="119"/>
      <c r="HW633" s="119"/>
      <c r="HX633" s="119"/>
      <c r="HY633" s="119"/>
      <c r="HZ633" s="119"/>
      <c r="IA633" s="119"/>
      <c r="IB633" s="119"/>
      <c r="IC633" s="119"/>
      <c r="ID633" s="119"/>
      <c r="IE633" s="119"/>
      <c r="IF633" s="119"/>
      <c r="IG633" s="119"/>
      <c r="IH633" s="119"/>
      <c r="II633" s="119"/>
      <c r="IJ633" s="119"/>
      <c r="IK633" s="119"/>
      <c r="IL633" s="119"/>
      <c r="IM633" s="119"/>
      <c r="IN633" s="119"/>
      <c r="IO633" s="119"/>
      <c r="IP633" s="119"/>
      <c r="IQ633" s="119"/>
      <c r="IR633" s="119"/>
      <c r="IS633" s="119"/>
    </row>
    <row r="634" spans="1:28" s="106" customFormat="1" ht="131.25" customHeight="1">
      <c r="A634" s="3" t="s">
        <v>533</v>
      </c>
      <c r="B634" s="4" t="s">
        <v>143</v>
      </c>
      <c r="C634" s="4" t="s">
        <v>144</v>
      </c>
      <c r="D634" s="4" t="s">
        <v>2053</v>
      </c>
      <c r="E634" s="4" t="s">
        <v>2054</v>
      </c>
      <c r="F634" s="43"/>
      <c r="G634" s="4" t="s">
        <v>2054</v>
      </c>
      <c r="H634" s="43"/>
      <c r="I634" s="4" t="s">
        <v>472</v>
      </c>
      <c r="J634" s="3"/>
      <c r="K634" s="3" t="s">
        <v>145</v>
      </c>
      <c r="L634" s="12">
        <v>100</v>
      </c>
      <c r="M634" s="12" t="s">
        <v>920</v>
      </c>
      <c r="N634" s="79" t="s">
        <v>426</v>
      </c>
      <c r="O634" s="3" t="s">
        <v>425</v>
      </c>
      <c r="P634" s="107" t="s">
        <v>16</v>
      </c>
      <c r="Q634" s="78"/>
      <c r="R634" s="4" t="s">
        <v>976</v>
      </c>
      <c r="S634" s="3" t="s">
        <v>20</v>
      </c>
      <c r="T634" s="45"/>
      <c r="U634" s="3"/>
      <c r="V634" s="57"/>
      <c r="W634" s="56"/>
      <c r="X634" s="56">
        <v>300000</v>
      </c>
      <c r="Y634" s="56">
        <f>X634*1.12</f>
        <v>336000.00000000006</v>
      </c>
      <c r="Z634" s="5"/>
      <c r="AA634" s="5">
        <v>2016</v>
      </c>
      <c r="AB634" s="48"/>
    </row>
    <row r="635" spans="1:28" s="106" customFormat="1" ht="131.25" customHeight="1">
      <c r="A635" s="3" t="s">
        <v>534</v>
      </c>
      <c r="B635" s="4" t="s">
        <v>143</v>
      </c>
      <c r="C635" s="4" t="s">
        <v>144</v>
      </c>
      <c r="D635" s="4" t="s">
        <v>2055</v>
      </c>
      <c r="E635" s="4" t="s">
        <v>2056</v>
      </c>
      <c r="F635" s="43"/>
      <c r="G635" s="4" t="s">
        <v>2056</v>
      </c>
      <c r="H635" s="43"/>
      <c r="I635" s="4" t="s">
        <v>401</v>
      </c>
      <c r="J635" s="3"/>
      <c r="K635" s="3" t="s">
        <v>145</v>
      </c>
      <c r="L635" s="12" t="s">
        <v>367</v>
      </c>
      <c r="M635" s="12" t="s">
        <v>920</v>
      </c>
      <c r="N635" s="79" t="s">
        <v>426</v>
      </c>
      <c r="O635" s="3" t="s">
        <v>425</v>
      </c>
      <c r="P635" s="107" t="s">
        <v>16</v>
      </c>
      <c r="Q635" s="78"/>
      <c r="R635" s="4" t="s">
        <v>976</v>
      </c>
      <c r="S635" s="3" t="s">
        <v>20</v>
      </c>
      <c r="T635" s="45"/>
      <c r="U635" s="3"/>
      <c r="V635" s="57"/>
      <c r="W635" s="56"/>
      <c r="X635" s="56">
        <v>170000</v>
      </c>
      <c r="Y635" s="56">
        <f aca="true" t="shared" si="37" ref="Y635:Y641">X635*1.12</f>
        <v>190400.00000000003</v>
      </c>
      <c r="Z635" s="5"/>
      <c r="AA635" s="5">
        <v>2016</v>
      </c>
      <c r="AB635" s="48"/>
    </row>
    <row r="636" spans="1:28" s="106" customFormat="1" ht="125.25" customHeight="1">
      <c r="A636" s="3" t="s">
        <v>535</v>
      </c>
      <c r="B636" s="4" t="s">
        <v>143</v>
      </c>
      <c r="C636" s="4" t="s">
        <v>144</v>
      </c>
      <c r="D636" s="4" t="s">
        <v>2055</v>
      </c>
      <c r="E636" s="4" t="s">
        <v>2056</v>
      </c>
      <c r="F636" s="43"/>
      <c r="G636" s="4" t="s">
        <v>2056</v>
      </c>
      <c r="H636" s="43"/>
      <c r="I636" s="43" t="s">
        <v>402</v>
      </c>
      <c r="J636" s="3"/>
      <c r="K636" s="3" t="s">
        <v>145</v>
      </c>
      <c r="L636" s="12" t="s">
        <v>367</v>
      </c>
      <c r="M636" s="12" t="s">
        <v>920</v>
      </c>
      <c r="N636" s="79" t="s">
        <v>426</v>
      </c>
      <c r="O636" s="3" t="s">
        <v>425</v>
      </c>
      <c r="P636" s="107" t="s">
        <v>16</v>
      </c>
      <c r="Q636" s="78"/>
      <c r="R636" s="4" t="s">
        <v>976</v>
      </c>
      <c r="S636" s="3" t="s">
        <v>20</v>
      </c>
      <c r="T636" s="45"/>
      <c r="U636" s="3"/>
      <c r="V636" s="57"/>
      <c r="W636" s="56"/>
      <c r="X636" s="56">
        <v>100000</v>
      </c>
      <c r="Y636" s="56">
        <f t="shared" si="37"/>
        <v>112000.00000000001</v>
      </c>
      <c r="Z636" s="5"/>
      <c r="AA636" s="5">
        <v>2016</v>
      </c>
      <c r="AB636" s="48"/>
    </row>
    <row r="637" spans="1:28" s="106" customFormat="1" ht="125.25" customHeight="1">
      <c r="A637" s="3" t="s">
        <v>536</v>
      </c>
      <c r="B637" s="4" t="s">
        <v>143</v>
      </c>
      <c r="C637" s="4" t="s">
        <v>144</v>
      </c>
      <c r="D637" s="43" t="s">
        <v>2057</v>
      </c>
      <c r="E637" s="4" t="s">
        <v>2058</v>
      </c>
      <c r="F637" s="43"/>
      <c r="G637" s="4" t="s">
        <v>2059</v>
      </c>
      <c r="H637" s="43"/>
      <c r="I637" s="33" t="s">
        <v>2218</v>
      </c>
      <c r="J637" s="3"/>
      <c r="K637" s="3" t="s">
        <v>145</v>
      </c>
      <c r="L637" s="12" t="s">
        <v>367</v>
      </c>
      <c r="M637" s="12" t="s">
        <v>920</v>
      </c>
      <c r="N637" s="79" t="s">
        <v>426</v>
      </c>
      <c r="O637" s="3" t="s">
        <v>425</v>
      </c>
      <c r="P637" s="107" t="s">
        <v>16</v>
      </c>
      <c r="Q637" s="78"/>
      <c r="R637" s="4" t="s">
        <v>976</v>
      </c>
      <c r="S637" s="3" t="s">
        <v>20</v>
      </c>
      <c r="T637" s="45"/>
      <c r="U637" s="3"/>
      <c r="V637" s="57"/>
      <c r="W637" s="56"/>
      <c r="X637" s="56">
        <v>1800000</v>
      </c>
      <c r="Y637" s="56">
        <f t="shared" si="37"/>
        <v>2016000.0000000002</v>
      </c>
      <c r="Z637" s="5"/>
      <c r="AA637" s="5">
        <v>2016</v>
      </c>
      <c r="AB637" s="48"/>
    </row>
    <row r="638" spans="1:28" s="106" customFormat="1" ht="147.75" customHeight="1">
      <c r="A638" s="3" t="s">
        <v>537</v>
      </c>
      <c r="B638" s="4" t="s">
        <v>143</v>
      </c>
      <c r="C638" s="4" t="s">
        <v>144</v>
      </c>
      <c r="D638" s="4" t="s">
        <v>2060</v>
      </c>
      <c r="E638" s="4" t="s">
        <v>2062</v>
      </c>
      <c r="F638" s="43"/>
      <c r="G638" s="4" t="s">
        <v>2061</v>
      </c>
      <c r="H638" s="43"/>
      <c r="I638" s="43" t="s">
        <v>1128</v>
      </c>
      <c r="J638" s="3"/>
      <c r="K638" s="3" t="s">
        <v>145</v>
      </c>
      <c r="L638" s="12" t="s">
        <v>367</v>
      </c>
      <c r="M638" s="12" t="s">
        <v>920</v>
      </c>
      <c r="N638" s="79" t="s">
        <v>426</v>
      </c>
      <c r="O638" s="3" t="s">
        <v>425</v>
      </c>
      <c r="P638" s="107" t="s">
        <v>16</v>
      </c>
      <c r="Q638" s="78"/>
      <c r="R638" s="4" t="s">
        <v>976</v>
      </c>
      <c r="S638" s="3" t="s">
        <v>20</v>
      </c>
      <c r="T638" s="45"/>
      <c r="U638" s="3"/>
      <c r="V638" s="57"/>
      <c r="W638" s="56"/>
      <c r="X638" s="56">
        <v>0</v>
      </c>
      <c r="Y638" s="56">
        <f t="shared" si="37"/>
        <v>0</v>
      </c>
      <c r="Z638" s="5"/>
      <c r="AA638" s="4" t="s">
        <v>944</v>
      </c>
      <c r="AB638" s="48">
        <v>20.21</v>
      </c>
    </row>
    <row r="639" spans="1:28" s="106" customFormat="1" ht="125.25" customHeight="1">
      <c r="A639" s="3" t="s">
        <v>2433</v>
      </c>
      <c r="B639" s="4" t="s">
        <v>143</v>
      </c>
      <c r="C639" s="4" t="s">
        <v>144</v>
      </c>
      <c r="D639" s="4" t="s">
        <v>2060</v>
      </c>
      <c r="E639" s="4" t="s">
        <v>2062</v>
      </c>
      <c r="F639" s="43"/>
      <c r="G639" s="4" t="s">
        <v>2061</v>
      </c>
      <c r="H639" s="43"/>
      <c r="I639" s="43" t="s">
        <v>1128</v>
      </c>
      <c r="J639" s="3"/>
      <c r="K639" s="3" t="s">
        <v>145</v>
      </c>
      <c r="L639" s="12" t="s">
        <v>367</v>
      </c>
      <c r="M639" s="12" t="s">
        <v>920</v>
      </c>
      <c r="N639" s="79" t="s">
        <v>426</v>
      </c>
      <c r="O639" s="3" t="s">
        <v>425</v>
      </c>
      <c r="P639" s="107" t="s">
        <v>16</v>
      </c>
      <c r="Q639" s="78"/>
      <c r="R639" s="4" t="s">
        <v>976</v>
      </c>
      <c r="S639" s="3" t="s">
        <v>20</v>
      </c>
      <c r="T639" s="45"/>
      <c r="U639" s="3"/>
      <c r="V639" s="57"/>
      <c r="W639" s="56"/>
      <c r="X639" s="56">
        <v>396430</v>
      </c>
      <c r="Y639" s="56">
        <f t="shared" si="37"/>
        <v>444001.60000000003</v>
      </c>
      <c r="Z639" s="5"/>
      <c r="AA639" s="4" t="s">
        <v>944</v>
      </c>
      <c r="AB639" s="48"/>
    </row>
    <row r="640" spans="1:28" s="106" customFormat="1" ht="125.25" customHeight="1">
      <c r="A640" s="3" t="s">
        <v>538</v>
      </c>
      <c r="B640" s="4" t="s">
        <v>143</v>
      </c>
      <c r="C640" s="4" t="s">
        <v>144</v>
      </c>
      <c r="D640" s="43" t="s">
        <v>1261</v>
      </c>
      <c r="E640" s="4" t="s">
        <v>21</v>
      </c>
      <c r="F640" s="43"/>
      <c r="G640" s="4" t="s">
        <v>22</v>
      </c>
      <c r="H640" s="43"/>
      <c r="I640" s="43"/>
      <c r="J640" s="3"/>
      <c r="K640" s="3" t="s">
        <v>145</v>
      </c>
      <c r="L640" s="12" t="s">
        <v>367</v>
      </c>
      <c r="M640" s="12" t="s">
        <v>920</v>
      </c>
      <c r="N640" s="79" t="s">
        <v>426</v>
      </c>
      <c r="O640" s="3" t="s">
        <v>425</v>
      </c>
      <c r="P640" s="107" t="s">
        <v>16</v>
      </c>
      <c r="Q640" s="78"/>
      <c r="R640" s="4" t="s">
        <v>976</v>
      </c>
      <c r="S640" s="3" t="s">
        <v>20</v>
      </c>
      <c r="T640" s="45"/>
      <c r="U640" s="3"/>
      <c r="V640" s="57"/>
      <c r="W640" s="56"/>
      <c r="X640" s="56">
        <v>140000</v>
      </c>
      <c r="Y640" s="56">
        <f t="shared" si="37"/>
        <v>156800.00000000003</v>
      </c>
      <c r="Z640" s="5"/>
      <c r="AA640" s="4" t="s">
        <v>944</v>
      </c>
      <c r="AB640" s="48"/>
    </row>
    <row r="641" spans="1:28" s="30" customFormat="1" ht="68.25" customHeight="1">
      <c r="A641" s="3" t="s">
        <v>539</v>
      </c>
      <c r="B641" s="4" t="s">
        <v>143</v>
      </c>
      <c r="C641" s="4" t="s">
        <v>144</v>
      </c>
      <c r="D641" s="67" t="s">
        <v>2050</v>
      </c>
      <c r="E641" s="33" t="s">
        <v>440</v>
      </c>
      <c r="F641" s="33"/>
      <c r="G641" s="33" t="s">
        <v>440</v>
      </c>
      <c r="H641" s="33"/>
      <c r="I641" s="33"/>
      <c r="J641" s="33"/>
      <c r="K641" s="33" t="s">
        <v>145</v>
      </c>
      <c r="L641" s="12" t="s">
        <v>367</v>
      </c>
      <c r="M641" s="12" t="s">
        <v>920</v>
      </c>
      <c r="N641" s="79" t="s">
        <v>426</v>
      </c>
      <c r="O641" s="3" t="s">
        <v>425</v>
      </c>
      <c r="P641" s="107" t="s">
        <v>16</v>
      </c>
      <c r="Q641" s="78"/>
      <c r="R641" s="4" t="s">
        <v>976</v>
      </c>
      <c r="S641" s="3" t="s">
        <v>20</v>
      </c>
      <c r="T641" s="33"/>
      <c r="U641" s="78"/>
      <c r="V641" s="145"/>
      <c r="W641" s="131"/>
      <c r="X641" s="151">
        <v>550000</v>
      </c>
      <c r="Y641" s="56">
        <f t="shared" si="37"/>
        <v>616000.0000000001</v>
      </c>
      <c r="Z641" s="5"/>
      <c r="AA641" s="4" t="s">
        <v>944</v>
      </c>
      <c r="AB641" s="48"/>
    </row>
    <row r="642" spans="1:28" ht="163.5" customHeight="1">
      <c r="A642" s="3" t="s">
        <v>26</v>
      </c>
      <c r="B642" s="4" t="s">
        <v>143</v>
      </c>
      <c r="C642" s="4" t="s">
        <v>144</v>
      </c>
      <c r="D642" s="67" t="s">
        <v>2032</v>
      </c>
      <c r="E642" s="18" t="s">
        <v>2031</v>
      </c>
      <c r="F642" s="3"/>
      <c r="G642" s="18" t="s">
        <v>2031</v>
      </c>
      <c r="H642" s="18"/>
      <c r="I642" s="3" t="s">
        <v>2219</v>
      </c>
      <c r="J642" s="3"/>
      <c r="K642" s="4" t="s">
        <v>145</v>
      </c>
      <c r="L642" s="4">
        <v>100</v>
      </c>
      <c r="M642" s="12" t="s">
        <v>920</v>
      </c>
      <c r="N642" s="79" t="s">
        <v>426</v>
      </c>
      <c r="O642" s="13" t="s">
        <v>425</v>
      </c>
      <c r="P642" s="4" t="s">
        <v>16</v>
      </c>
      <c r="Q642" s="4"/>
      <c r="R642" s="3" t="s">
        <v>976</v>
      </c>
      <c r="S642" s="16" t="s">
        <v>20</v>
      </c>
      <c r="T642" s="12"/>
      <c r="U642" s="3"/>
      <c r="V642" s="24"/>
      <c r="W642" s="4"/>
      <c r="X642" s="24">
        <v>20000</v>
      </c>
      <c r="Y642" s="24">
        <f>X642*1.12</f>
        <v>22400.000000000004</v>
      </c>
      <c r="Z642" s="3"/>
      <c r="AA642" s="4" t="s">
        <v>944</v>
      </c>
      <c r="AB642" s="4"/>
    </row>
    <row r="643" spans="1:28" s="71" customFormat="1" ht="153">
      <c r="A643" s="3" t="s">
        <v>540</v>
      </c>
      <c r="B643" s="107" t="s">
        <v>143</v>
      </c>
      <c r="C643" s="107" t="s">
        <v>144</v>
      </c>
      <c r="D643" s="107" t="s">
        <v>2167</v>
      </c>
      <c r="E643" s="107" t="s">
        <v>2168</v>
      </c>
      <c r="F643" s="108"/>
      <c r="G643" s="107" t="s">
        <v>2168</v>
      </c>
      <c r="H643" s="107"/>
      <c r="I643" s="107" t="s">
        <v>1081</v>
      </c>
      <c r="J643" s="107"/>
      <c r="K643" s="108" t="s">
        <v>154</v>
      </c>
      <c r="L643" s="108">
        <v>90</v>
      </c>
      <c r="M643" s="108">
        <v>231010000</v>
      </c>
      <c r="N643" s="107" t="s">
        <v>916</v>
      </c>
      <c r="O643" s="108" t="s">
        <v>155</v>
      </c>
      <c r="P643" s="4" t="s">
        <v>16</v>
      </c>
      <c r="Q643" s="107"/>
      <c r="R643" s="3" t="s">
        <v>976</v>
      </c>
      <c r="S643" s="107" t="s">
        <v>422</v>
      </c>
      <c r="T643" s="100"/>
      <c r="U643" s="72"/>
      <c r="V643" s="86"/>
      <c r="W643" s="89"/>
      <c r="X643" s="99">
        <v>0</v>
      </c>
      <c r="Y643" s="109">
        <f>X643*1.12</f>
        <v>0</v>
      </c>
      <c r="Z643" s="94"/>
      <c r="AA643" s="72" t="s">
        <v>944</v>
      </c>
      <c r="AB643" s="105" t="s">
        <v>2404</v>
      </c>
    </row>
    <row r="644" spans="1:28" s="71" customFormat="1" ht="153">
      <c r="A644" s="3" t="s">
        <v>541</v>
      </c>
      <c r="B644" s="107" t="s">
        <v>143</v>
      </c>
      <c r="C644" s="107" t="s">
        <v>144</v>
      </c>
      <c r="D644" s="107" t="s">
        <v>1348</v>
      </c>
      <c r="E644" s="107" t="s">
        <v>1349</v>
      </c>
      <c r="F644" s="108"/>
      <c r="G644" s="107" t="s">
        <v>1350</v>
      </c>
      <c r="H644" s="107"/>
      <c r="I644" s="107" t="s">
        <v>4</v>
      </c>
      <c r="J644" s="107"/>
      <c r="K644" s="108" t="s">
        <v>145</v>
      </c>
      <c r="L644" s="108">
        <v>100</v>
      </c>
      <c r="M644" s="108" t="s">
        <v>920</v>
      </c>
      <c r="N644" s="107" t="s">
        <v>146</v>
      </c>
      <c r="O644" s="108" t="s">
        <v>423</v>
      </c>
      <c r="P644" s="4" t="s">
        <v>16</v>
      </c>
      <c r="Q644" s="107"/>
      <c r="R644" s="107" t="s">
        <v>1078</v>
      </c>
      <c r="S644" s="107" t="s">
        <v>20</v>
      </c>
      <c r="T644" s="100"/>
      <c r="U644" s="72"/>
      <c r="V644" s="86"/>
      <c r="W644" s="89"/>
      <c r="X644" s="99">
        <v>178571</v>
      </c>
      <c r="Y644" s="109">
        <f aca="true" t="shared" si="38" ref="Y644:Y651">X644*1.12</f>
        <v>199999.52000000002</v>
      </c>
      <c r="Z644" s="94"/>
      <c r="AA644" s="72" t="s">
        <v>944</v>
      </c>
      <c r="AB644" s="105"/>
    </row>
    <row r="645" spans="1:28" s="71" customFormat="1" ht="102">
      <c r="A645" s="3" t="s">
        <v>542</v>
      </c>
      <c r="B645" s="107" t="s">
        <v>143</v>
      </c>
      <c r="C645" s="107" t="s">
        <v>144</v>
      </c>
      <c r="D645" s="107" t="s">
        <v>1474</v>
      </c>
      <c r="E645" s="107" t="s">
        <v>1475</v>
      </c>
      <c r="F645" s="108"/>
      <c r="G645" s="107" t="s">
        <v>1475</v>
      </c>
      <c r="H645" s="107"/>
      <c r="I645" s="107" t="s">
        <v>2212</v>
      </c>
      <c r="J645" s="107"/>
      <c r="K645" s="108" t="s">
        <v>145</v>
      </c>
      <c r="L645" s="108">
        <v>100</v>
      </c>
      <c r="M645" s="108" t="s">
        <v>920</v>
      </c>
      <c r="N645" s="107" t="s">
        <v>146</v>
      </c>
      <c r="O645" s="108" t="s">
        <v>147</v>
      </c>
      <c r="P645" s="4" t="s">
        <v>16</v>
      </c>
      <c r="Q645" s="107"/>
      <c r="R645" s="107" t="s">
        <v>1078</v>
      </c>
      <c r="S645" s="107" t="s">
        <v>20</v>
      </c>
      <c r="T645" s="100"/>
      <c r="U645" s="72"/>
      <c r="V645" s="86"/>
      <c r="W645" s="89"/>
      <c r="X645" s="99">
        <v>200000</v>
      </c>
      <c r="Y645" s="109">
        <f t="shared" si="38"/>
        <v>224000.00000000003</v>
      </c>
      <c r="Z645" s="94"/>
      <c r="AA645" s="72" t="s">
        <v>944</v>
      </c>
      <c r="AB645" s="105"/>
    </row>
    <row r="646" spans="1:28" s="80" customFormat="1" ht="104.25" customHeight="1">
      <c r="A646" s="3" t="s">
        <v>543</v>
      </c>
      <c r="B646" s="4" t="s">
        <v>143</v>
      </c>
      <c r="C646" s="4" t="s">
        <v>144</v>
      </c>
      <c r="D646" s="67" t="s">
        <v>1939</v>
      </c>
      <c r="E646" s="18" t="s">
        <v>1940</v>
      </c>
      <c r="F646" s="3"/>
      <c r="G646" s="18" t="s">
        <v>1941</v>
      </c>
      <c r="H646" s="18"/>
      <c r="I646" s="3" t="s">
        <v>434</v>
      </c>
      <c r="J646" s="3"/>
      <c r="K646" s="4" t="s">
        <v>145</v>
      </c>
      <c r="L646" s="4">
        <v>100</v>
      </c>
      <c r="M646" s="4">
        <v>231010000</v>
      </c>
      <c r="N646" s="107" t="s">
        <v>146</v>
      </c>
      <c r="O646" s="108" t="s">
        <v>147</v>
      </c>
      <c r="P646" s="4" t="s">
        <v>16</v>
      </c>
      <c r="Q646" s="4"/>
      <c r="R646" s="4" t="s">
        <v>418</v>
      </c>
      <c r="S646" s="4" t="s">
        <v>149</v>
      </c>
      <c r="T646" s="4"/>
      <c r="U646" s="32"/>
      <c r="V646" s="24" t="s">
        <v>36</v>
      </c>
      <c r="W646" s="47"/>
      <c r="X646" s="24">
        <v>267857.14</v>
      </c>
      <c r="Y646" s="24">
        <f t="shared" si="38"/>
        <v>299999.9968</v>
      </c>
      <c r="Z646" s="24"/>
      <c r="AA646" s="72" t="s">
        <v>944</v>
      </c>
      <c r="AB646" s="4"/>
    </row>
    <row r="647" spans="1:28" s="80" customFormat="1" ht="68.25" customHeight="1">
      <c r="A647" s="3" t="s">
        <v>544</v>
      </c>
      <c r="B647" s="4" t="s">
        <v>143</v>
      </c>
      <c r="C647" s="4" t="s">
        <v>144</v>
      </c>
      <c r="D647" s="67" t="s">
        <v>1348</v>
      </c>
      <c r="E647" s="18" t="s">
        <v>1349</v>
      </c>
      <c r="F647" s="3"/>
      <c r="G647" s="18" t="s">
        <v>1350</v>
      </c>
      <c r="H647" s="18"/>
      <c r="I647" s="3" t="s">
        <v>442</v>
      </c>
      <c r="J647" s="3"/>
      <c r="K647" s="4" t="s">
        <v>145</v>
      </c>
      <c r="L647" s="4">
        <v>100</v>
      </c>
      <c r="M647" s="4">
        <v>231010000</v>
      </c>
      <c r="N647" s="107" t="s">
        <v>146</v>
      </c>
      <c r="O647" s="13" t="s">
        <v>184</v>
      </c>
      <c r="P647" s="4" t="s">
        <v>16</v>
      </c>
      <c r="Q647" s="4"/>
      <c r="R647" s="4" t="s">
        <v>976</v>
      </c>
      <c r="S647" s="4" t="s">
        <v>149</v>
      </c>
      <c r="T647" s="4"/>
      <c r="U647" s="32"/>
      <c r="V647" s="24"/>
      <c r="W647" s="47"/>
      <c r="X647" s="24">
        <v>243000</v>
      </c>
      <c r="Y647" s="24">
        <f t="shared" si="38"/>
        <v>272160</v>
      </c>
      <c r="Z647" s="24"/>
      <c r="AA647" s="72" t="s">
        <v>944</v>
      </c>
      <c r="AB647" s="4"/>
    </row>
    <row r="648" spans="1:242" s="25" customFormat="1" ht="63.75" customHeight="1">
      <c r="A648" s="3" t="s">
        <v>545</v>
      </c>
      <c r="B648" s="4" t="s">
        <v>143</v>
      </c>
      <c r="C648" s="4" t="s">
        <v>144</v>
      </c>
      <c r="D648" s="4" t="s">
        <v>1612</v>
      </c>
      <c r="E648" s="4" t="s">
        <v>1613</v>
      </c>
      <c r="F648" s="3"/>
      <c r="G648" s="4" t="s">
        <v>1613</v>
      </c>
      <c r="H648" s="3"/>
      <c r="I648" s="4"/>
      <c r="J648" s="4"/>
      <c r="K648" s="4" t="s">
        <v>145</v>
      </c>
      <c r="L648" s="4">
        <v>70</v>
      </c>
      <c r="M648" s="12" t="s">
        <v>920</v>
      </c>
      <c r="N648" s="4" t="s">
        <v>146</v>
      </c>
      <c r="O648" s="13" t="s">
        <v>425</v>
      </c>
      <c r="P648" s="4" t="s">
        <v>16</v>
      </c>
      <c r="Q648" s="16"/>
      <c r="R648" s="16" t="s">
        <v>976</v>
      </c>
      <c r="S648" s="16" t="s">
        <v>20</v>
      </c>
      <c r="T648" s="12"/>
      <c r="U648" s="3" t="s">
        <v>36</v>
      </c>
      <c r="V648" s="24"/>
      <c r="W648" s="4"/>
      <c r="X648" s="24">
        <v>10000</v>
      </c>
      <c r="Y648" s="24">
        <f t="shared" si="38"/>
        <v>11200.000000000002</v>
      </c>
      <c r="Z648" s="4"/>
      <c r="AA648" s="4" t="s">
        <v>944</v>
      </c>
      <c r="AB648" s="4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  <c r="GS648" s="8"/>
      <c r="GT648" s="8"/>
      <c r="GU648" s="8"/>
      <c r="GV648" s="8"/>
      <c r="GW648" s="8"/>
      <c r="GX648" s="8"/>
      <c r="GY648" s="8"/>
      <c r="GZ648" s="8"/>
      <c r="HA648" s="8"/>
      <c r="HB648" s="8"/>
      <c r="HC648" s="8"/>
      <c r="HD648" s="8"/>
      <c r="HE648" s="8"/>
      <c r="HF648" s="8"/>
      <c r="HG648" s="8"/>
      <c r="HH648" s="8"/>
      <c r="HI648" s="8"/>
      <c r="HJ648" s="8"/>
      <c r="HK648" s="8"/>
      <c r="HL648" s="8"/>
      <c r="HM648" s="8"/>
      <c r="HN648" s="8"/>
      <c r="HO648" s="8"/>
      <c r="HP648" s="8"/>
      <c r="HQ648" s="8"/>
      <c r="HR648" s="8"/>
      <c r="HS648" s="8"/>
      <c r="HT648" s="8"/>
      <c r="HU648" s="8"/>
      <c r="HV648" s="8"/>
      <c r="HW648" s="8"/>
      <c r="HX648" s="8"/>
      <c r="HY648" s="8"/>
      <c r="HZ648" s="8"/>
      <c r="IA648" s="8"/>
      <c r="IB648" s="8"/>
      <c r="IC648" s="8"/>
      <c r="ID648" s="8"/>
      <c r="IE648" s="8"/>
      <c r="IF648" s="8"/>
      <c r="IG648" s="8"/>
      <c r="IH648" s="8"/>
    </row>
    <row r="649" spans="1:28" s="71" customFormat="1" ht="89.25">
      <c r="A649" s="3" t="s">
        <v>546</v>
      </c>
      <c r="B649" s="4" t="s">
        <v>403</v>
      </c>
      <c r="C649" s="4" t="s">
        <v>144</v>
      </c>
      <c r="D649" s="3" t="s">
        <v>2079</v>
      </c>
      <c r="E649" s="3" t="s">
        <v>2080</v>
      </c>
      <c r="F649" s="3"/>
      <c r="G649" s="3" t="s">
        <v>2081</v>
      </c>
      <c r="H649" s="3"/>
      <c r="I649" s="3" t="s">
        <v>2</v>
      </c>
      <c r="J649" s="12"/>
      <c r="K649" s="12" t="s">
        <v>145</v>
      </c>
      <c r="L649" s="4">
        <v>100</v>
      </c>
      <c r="M649" s="4">
        <v>231010000</v>
      </c>
      <c r="N649" s="12" t="s">
        <v>405</v>
      </c>
      <c r="O649" s="12" t="s">
        <v>212</v>
      </c>
      <c r="P649" s="4" t="s">
        <v>16</v>
      </c>
      <c r="Q649" s="4"/>
      <c r="R649" s="4" t="s">
        <v>2195</v>
      </c>
      <c r="S649" s="105" t="s">
        <v>409</v>
      </c>
      <c r="T649" s="4"/>
      <c r="U649" s="12"/>
      <c r="V649" s="24"/>
      <c r="W649" s="24"/>
      <c r="X649" s="57">
        <v>15000</v>
      </c>
      <c r="Y649" s="57">
        <f t="shared" si="38"/>
        <v>16800</v>
      </c>
      <c r="Z649" s="5"/>
      <c r="AA649" s="3" t="s">
        <v>944</v>
      </c>
      <c r="AB649" s="135"/>
    </row>
    <row r="650" spans="1:28" s="71" customFormat="1" ht="89.25">
      <c r="A650" s="3" t="s">
        <v>547</v>
      </c>
      <c r="B650" s="4" t="s">
        <v>403</v>
      </c>
      <c r="C650" s="4" t="s">
        <v>144</v>
      </c>
      <c r="D650" s="3" t="s">
        <v>2079</v>
      </c>
      <c r="E650" s="3" t="s">
        <v>2080</v>
      </c>
      <c r="F650" s="3"/>
      <c r="G650" s="3" t="s">
        <v>2081</v>
      </c>
      <c r="H650" s="3"/>
      <c r="I650" s="3" t="s">
        <v>1091</v>
      </c>
      <c r="J650" s="12"/>
      <c r="K650" s="12" t="s">
        <v>145</v>
      </c>
      <c r="L650" s="4">
        <v>100</v>
      </c>
      <c r="M650" s="4">
        <v>231010000</v>
      </c>
      <c r="N650" s="12" t="s">
        <v>405</v>
      </c>
      <c r="O650" s="12" t="s">
        <v>425</v>
      </c>
      <c r="P650" s="12" t="s">
        <v>405</v>
      </c>
      <c r="Q650" s="4"/>
      <c r="R650" s="4" t="s">
        <v>2195</v>
      </c>
      <c r="S650" s="105" t="s">
        <v>409</v>
      </c>
      <c r="T650" s="4"/>
      <c r="U650" s="12"/>
      <c r="V650" s="24"/>
      <c r="W650" s="24"/>
      <c r="X650" s="57">
        <v>300000</v>
      </c>
      <c r="Y650" s="57">
        <f t="shared" si="38"/>
        <v>336000.00000000006</v>
      </c>
      <c r="Z650" s="5"/>
      <c r="AA650" s="3" t="s">
        <v>944</v>
      </c>
      <c r="AB650" s="135"/>
    </row>
    <row r="651" spans="1:28" s="71" customFormat="1" ht="115.5" customHeight="1">
      <c r="A651" s="3" t="s">
        <v>548</v>
      </c>
      <c r="B651" s="4" t="s">
        <v>403</v>
      </c>
      <c r="C651" s="4" t="s">
        <v>144</v>
      </c>
      <c r="D651" s="107" t="s">
        <v>2167</v>
      </c>
      <c r="E651" s="107" t="s">
        <v>2168</v>
      </c>
      <c r="F651" s="108"/>
      <c r="G651" s="107" t="s">
        <v>2168</v>
      </c>
      <c r="H651" s="3"/>
      <c r="I651" s="3" t="s">
        <v>2388</v>
      </c>
      <c r="J651" s="3"/>
      <c r="K651" s="12" t="s">
        <v>154</v>
      </c>
      <c r="L651" s="4">
        <v>100</v>
      </c>
      <c r="M651" s="4">
        <v>231010000</v>
      </c>
      <c r="N651" s="12" t="s">
        <v>405</v>
      </c>
      <c r="O651" s="12" t="s">
        <v>425</v>
      </c>
      <c r="P651" s="12" t="s">
        <v>405</v>
      </c>
      <c r="Q651" s="4"/>
      <c r="R651" s="4" t="s">
        <v>2195</v>
      </c>
      <c r="S651" s="105" t="s">
        <v>409</v>
      </c>
      <c r="T651" s="4"/>
      <c r="U651" s="12"/>
      <c r="V651" s="24"/>
      <c r="W651" s="24"/>
      <c r="X651" s="57">
        <f>7000000/1.12</f>
        <v>6249999.999999999</v>
      </c>
      <c r="Y651" s="57">
        <f t="shared" si="38"/>
        <v>7000000</v>
      </c>
      <c r="Z651" s="5"/>
      <c r="AA651" s="3" t="s">
        <v>944</v>
      </c>
      <c r="AB651" s="135"/>
    </row>
    <row r="652" spans="1:28" s="106" customFormat="1" ht="269.25" customHeight="1">
      <c r="A652" s="3" t="s">
        <v>549</v>
      </c>
      <c r="B652" s="4" t="s">
        <v>143</v>
      </c>
      <c r="C652" s="4" t="s">
        <v>389</v>
      </c>
      <c r="D652" s="4" t="s">
        <v>1720</v>
      </c>
      <c r="E652" s="4" t="s">
        <v>1719</v>
      </c>
      <c r="F652" s="4"/>
      <c r="G652" s="4" t="s">
        <v>1719</v>
      </c>
      <c r="H652" s="4"/>
      <c r="I652" s="3" t="s">
        <v>390</v>
      </c>
      <c r="J652" s="3"/>
      <c r="K652" s="3" t="s">
        <v>154</v>
      </c>
      <c r="L652" s="3">
        <v>100</v>
      </c>
      <c r="M652" s="3">
        <v>231010000</v>
      </c>
      <c r="N652" s="12" t="s">
        <v>405</v>
      </c>
      <c r="O652" s="3" t="s">
        <v>432</v>
      </c>
      <c r="P652" s="12" t="s">
        <v>405</v>
      </c>
      <c r="Q652" s="3"/>
      <c r="R652" s="84" t="s">
        <v>1768</v>
      </c>
      <c r="S652" s="3" t="s">
        <v>20</v>
      </c>
      <c r="T652" s="46"/>
      <c r="U652" s="45"/>
      <c r="V652" s="24"/>
      <c r="W652" s="5"/>
      <c r="X652" s="56">
        <v>850000</v>
      </c>
      <c r="Y652" s="56">
        <v>952000</v>
      </c>
      <c r="Z652" s="35"/>
      <c r="AA652" s="4" t="s">
        <v>944</v>
      </c>
      <c r="AB652" s="3"/>
    </row>
    <row r="653" spans="1:28" s="106" customFormat="1" ht="151.5" customHeight="1">
      <c r="A653" s="3" t="s">
        <v>550</v>
      </c>
      <c r="B653" s="4" t="s">
        <v>391</v>
      </c>
      <c r="C653" s="4" t="s">
        <v>392</v>
      </c>
      <c r="D653" s="4" t="s">
        <v>2012</v>
      </c>
      <c r="E653" s="4" t="s">
        <v>2013</v>
      </c>
      <c r="F653" s="4"/>
      <c r="G653" s="4" t="s">
        <v>2013</v>
      </c>
      <c r="H653" s="4"/>
      <c r="I653" s="3" t="s">
        <v>393</v>
      </c>
      <c r="J653" s="3"/>
      <c r="K653" s="3" t="s">
        <v>145</v>
      </c>
      <c r="L653" s="3">
        <v>100</v>
      </c>
      <c r="M653" s="3">
        <v>231010000</v>
      </c>
      <c r="N653" s="12" t="s">
        <v>405</v>
      </c>
      <c r="O653" s="3" t="s">
        <v>184</v>
      </c>
      <c r="P653" s="12" t="s">
        <v>405</v>
      </c>
      <c r="Q653" s="3"/>
      <c r="R653" s="84" t="s">
        <v>1768</v>
      </c>
      <c r="S653" s="3" t="s">
        <v>20</v>
      </c>
      <c r="T653" s="46"/>
      <c r="U653" s="45"/>
      <c r="V653" s="24"/>
      <c r="W653" s="5"/>
      <c r="X653" s="56">
        <v>450000</v>
      </c>
      <c r="Y653" s="56">
        <v>504000</v>
      </c>
      <c r="Z653" s="35"/>
      <c r="AA653" s="4" t="s">
        <v>944</v>
      </c>
      <c r="AB653" s="3"/>
    </row>
    <row r="654" spans="1:28" s="106" customFormat="1" ht="151.5" customHeight="1">
      <c r="A654" s="3" t="s">
        <v>551</v>
      </c>
      <c r="B654" s="4" t="s">
        <v>143</v>
      </c>
      <c r="C654" s="4" t="s">
        <v>144</v>
      </c>
      <c r="D654" s="4" t="s">
        <v>2014</v>
      </c>
      <c r="E654" s="4" t="s">
        <v>2015</v>
      </c>
      <c r="F654" s="4"/>
      <c r="G654" s="4" t="s">
        <v>2015</v>
      </c>
      <c r="H654" s="4"/>
      <c r="I654" s="3" t="s">
        <v>394</v>
      </c>
      <c r="J654" s="3"/>
      <c r="K654" s="3" t="s">
        <v>145</v>
      </c>
      <c r="L654" s="3">
        <v>100</v>
      </c>
      <c r="M654" s="3">
        <v>231010000</v>
      </c>
      <c r="N654" s="12" t="s">
        <v>405</v>
      </c>
      <c r="O654" s="3" t="s">
        <v>425</v>
      </c>
      <c r="P654" s="12" t="s">
        <v>405</v>
      </c>
      <c r="Q654" s="3"/>
      <c r="R654" s="84" t="s">
        <v>1768</v>
      </c>
      <c r="S654" s="3" t="s">
        <v>20</v>
      </c>
      <c r="T654" s="46"/>
      <c r="U654" s="45"/>
      <c r="V654" s="24"/>
      <c r="W654" s="5"/>
      <c r="X654" s="56">
        <v>1400000</v>
      </c>
      <c r="Y654" s="56">
        <f>X654*1.12</f>
        <v>1568000.0000000002</v>
      </c>
      <c r="Z654" s="35"/>
      <c r="AA654" s="4" t="s">
        <v>944</v>
      </c>
      <c r="AB654" s="3"/>
    </row>
    <row r="655" spans="1:28" s="106" customFormat="1" ht="178.5" customHeight="1">
      <c r="A655" s="3" t="s">
        <v>552</v>
      </c>
      <c r="B655" s="4" t="s">
        <v>143</v>
      </c>
      <c r="C655" s="4" t="s">
        <v>144</v>
      </c>
      <c r="D655" s="4" t="s">
        <v>1437</v>
      </c>
      <c r="E655" s="4" t="s">
        <v>1438</v>
      </c>
      <c r="F655" s="4"/>
      <c r="G655" s="4" t="s">
        <v>1438</v>
      </c>
      <c r="H655" s="4"/>
      <c r="I655" s="3" t="s">
        <v>261</v>
      </c>
      <c r="J655" s="3"/>
      <c r="K655" s="3" t="s">
        <v>145</v>
      </c>
      <c r="L655" s="3">
        <v>80</v>
      </c>
      <c r="M655" s="3">
        <v>231010000</v>
      </c>
      <c r="N655" s="12" t="s">
        <v>405</v>
      </c>
      <c r="O655" s="3" t="s">
        <v>184</v>
      </c>
      <c r="P655" s="12" t="s">
        <v>405</v>
      </c>
      <c r="Q655" s="3"/>
      <c r="R655" s="84" t="s">
        <v>1768</v>
      </c>
      <c r="S655" s="3" t="s">
        <v>20</v>
      </c>
      <c r="T655" s="46"/>
      <c r="U655" s="45"/>
      <c r="V655" s="24"/>
      <c r="W655" s="5"/>
      <c r="X655" s="56">
        <v>45000</v>
      </c>
      <c r="Y655" s="56">
        <v>50400</v>
      </c>
      <c r="Z655" s="35"/>
      <c r="AA655" s="4" t="s">
        <v>944</v>
      </c>
      <c r="AB655" s="3"/>
    </row>
    <row r="656" spans="1:252" s="30" customFormat="1" ht="113.25" customHeight="1">
      <c r="A656" s="3" t="s">
        <v>553</v>
      </c>
      <c r="B656" s="4" t="s">
        <v>143</v>
      </c>
      <c r="C656" s="4" t="s">
        <v>144</v>
      </c>
      <c r="D656" s="4" t="s">
        <v>1602</v>
      </c>
      <c r="E656" s="4" t="s">
        <v>1603</v>
      </c>
      <c r="F656" s="4"/>
      <c r="G656" s="4" t="s">
        <v>1603</v>
      </c>
      <c r="H656" s="4"/>
      <c r="I656" s="4"/>
      <c r="J656" s="48"/>
      <c r="K656" s="4" t="s">
        <v>145</v>
      </c>
      <c r="L656" s="16">
        <v>100</v>
      </c>
      <c r="M656" s="12" t="s">
        <v>920</v>
      </c>
      <c r="N656" s="4" t="s">
        <v>146</v>
      </c>
      <c r="O656" s="74" t="s">
        <v>164</v>
      </c>
      <c r="P656" s="4" t="s">
        <v>16</v>
      </c>
      <c r="Q656" s="4"/>
      <c r="R656" s="4" t="s">
        <v>976</v>
      </c>
      <c r="S656" s="16" t="s">
        <v>149</v>
      </c>
      <c r="T656" s="32"/>
      <c r="U656" s="3" t="s">
        <v>36</v>
      </c>
      <c r="V656" s="44"/>
      <c r="W656" s="5"/>
      <c r="X656" s="44">
        <v>100000</v>
      </c>
      <c r="Y656" s="24">
        <f aca="true" t="shared" si="39" ref="Y656:Y684">X656*1.12</f>
        <v>112000.00000000001</v>
      </c>
      <c r="Z656" s="5"/>
      <c r="AA656" s="4" t="s">
        <v>944</v>
      </c>
      <c r="AB656" s="4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/>
      <c r="GL656" s="6"/>
      <c r="GM656" s="6"/>
      <c r="GN656" s="6"/>
      <c r="GO656" s="6"/>
      <c r="GP656" s="6"/>
      <c r="GQ656" s="6"/>
      <c r="GR656" s="6"/>
      <c r="GS656" s="6"/>
      <c r="GT656" s="6"/>
      <c r="GU656" s="6"/>
      <c r="GV656" s="6"/>
      <c r="GW656" s="6"/>
      <c r="GX656" s="6"/>
      <c r="GY656" s="6"/>
      <c r="GZ656" s="6"/>
      <c r="HA656" s="6"/>
      <c r="HB656" s="6"/>
      <c r="HC656" s="6"/>
      <c r="HD656" s="6"/>
      <c r="HE656" s="6"/>
      <c r="HF656" s="6"/>
      <c r="HG656" s="6"/>
      <c r="HH656" s="6"/>
      <c r="HI656" s="6"/>
      <c r="HJ656" s="6"/>
      <c r="HK656" s="6"/>
      <c r="HL656" s="6"/>
      <c r="HM656" s="6"/>
      <c r="HN656" s="6"/>
      <c r="HO656" s="6"/>
      <c r="HP656" s="6"/>
      <c r="HQ656" s="6"/>
      <c r="HR656" s="6"/>
      <c r="HS656" s="6"/>
      <c r="HT656" s="6"/>
      <c r="HU656" s="6"/>
      <c r="HV656" s="6"/>
      <c r="HW656" s="6"/>
      <c r="HX656" s="6"/>
      <c r="HY656" s="6"/>
      <c r="HZ656" s="6"/>
      <c r="IA656" s="6"/>
      <c r="IB656" s="6"/>
      <c r="IC656" s="6"/>
      <c r="ID656" s="6"/>
      <c r="IE656" s="6"/>
      <c r="IF656" s="6"/>
      <c r="IG656" s="6"/>
      <c r="IH656" s="6"/>
      <c r="II656" s="6"/>
      <c r="IJ656" s="6"/>
      <c r="IK656" s="6"/>
      <c r="IL656" s="6"/>
      <c r="IM656" s="6"/>
      <c r="IN656" s="6"/>
      <c r="IO656" s="6"/>
      <c r="IP656" s="6"/>
      <c r="IQ656" s="6"/>
      <c r="IR656" s="6"/>
    </row>
    <row r="657" spans="1:252" s="30" customFormat="1" ht="113.25" customHeight="1">
      <c r="A657" s="3" t="s">
        <v>554</v>
      </c>
      <c r="B657" s="4" t="s">
        <v>143</v>
      </c>
      <c r="C657" s="4" t="s">
        <v>144</v>
      </c>
      <c r="D657" s="4" t="s">
        <v>2197</v>
      </c>
      <c r="E657" s="4" t="s">
        <v>2198</v>
      </c>
      <c r="F657" s="4"/>
      <c r="G657" s="4" t="s">
        <v>2198</v>
      </c>
      <c r="H657" s="4"/>
      <c r="I657" s="4"/>
      <c r="J657" s="48"/>
      <c r="K657" s="4" t="s">
        <v>145</v>
      </c>
      <c r="L657" s="16">
        <v>100</v>
      </c>
      <c r="M657" s="12" t="s">
        <v>920</v>
      </c>
      <c r="N657" s="4" t="s">
        <v>146</v>
      </c>
      <c r="O657" s="74" t="s">
        <v>155</v>
      </c>
      <c r="P657" s="4" t="s">
        <v>16</v>
      </c>
      <c r="Q657" s="4"/>
      <c r="R657" s="4" t="s">
        <v>976</v>
      </c>
      <c r="S657" s="16" t="s">
        <v>20</v>
      </c>
      <c r="T657" s="32"/>
      <c r="U657" s="3"/>
      <c r="V657" s="44"/>
      <c r="W657" s="5"/>
      <c r="X657" s="44">
        <v>1339286</v>
      </c>
      <c r="Y657" s="24">
        <f t="shared" si="39"/>
        <v>1500000.32</v>
      </c>
      <c r="Z657" s="5"/>
      <c r="AA657" s="4" t="s">
        <v>944</v>
      </c>
      <c r="AB657" s="4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  <c r="GC657" s="6"/>
      <c r="GD657" s="6"/>
      <c r="GE657" s="6"/>
      <c r="GF657" s="6"/>
      <c r="GG657" s="6"/>
      <c r="GH657" s="6"/>
      <c r="GI657" s="6"/>
      <c r="GJ657" s="6"/>
      <c r="GK657" s="6"/>
      <c r="GL657" s="6"/>
      <c r="GM657" s="6"/>
      <c r="GN657" s="6"/>
      <c r="GO657" s="6"/>
      <c r="GP657" s="6"/>
      <c r="GQ657" s="6"/>
      <c r="GR657" s="6"/>
      <c r="GS657" s="6"/>
      <c r="GT657" s="6"/>
      <c r="GU657" s="6"/>
      <c r="GV657" s="6"/>
      <c r="GW657" s="6"/>
      <c r="GX657" s="6"/>
      <c r="GY657" s="6"/>
      <c r="GZ657" s="6"/>
      <c r="HA657" s="6"/>
      <c r="HB657" s="6"/>
      <c r="HC657" s="6"/>
      <c r="HD657" s="6"/>
      <c r="HE657" s="6"/>
      <c r="HF657" s="6"/>
      <c r="HG657" s="6"/>
      <c r="HH657" s="6"/>
      <c r="HI657" s="6"/>
      <c r="HJ657" s="6"/>
      <c r="HK657" s="6"/>
      <c r="HL657" s="6"/>
      <c r="HM657" s="6"/>
      <c r="HN657" s="6"/>
      <c r="HO657" s="6"/>
      <c r="HP657" s="6"/>
      <c r="HQ657" s="6"/>
      <c r="HR657" s="6"/>
      <c r="HS657" s="6"/>
      <c r="HT657" s="6"/>
      <c r="HU657" s="6"/>
      <c r="HV657" s="6"/>
      <c r="HW657" s="6"/>
      <c r="HX657" s="6"/>
      <c r="HY657" s="6"/>
      <c r="HZ657" s="6"/>
      <c r="IA657" s="6"/>
      <c r="IB657" s="6"/>
      <c r="IC657" s="6"/>
      <c r="ID657" s="6"/>
      <c r="IE657" s="6"/>
      <c r="IF657" s="6"/>
      <c r="IG657" s="6"/>
      <c r="IH657" s="6"/>
      <c r="II657" s="6"/>
      <c r="IJ657" s="6"/>
      <c r="IK657" s="6"/>
      <c r="IL657" s="6"/>
      <c r="IM657" s="6"/>
      <c r="IN657" s="6"/>
      <c r="IO657" s="6"/>
      <c r="IP657" s="6"/>
      <c r="IQ657" s="6"/>
      <c r="IR657" s="6"/>
    </row>
    <row r="658" spans="1:252" s="30" customFormat="1" ht="113.25" customHeight="1">
      <c r="A658" s="3" t="s">
        <v>555</v>
      </c>
      <c r="B658" s="4" t="s">
        <v>143</v>
      </c>
      <c r="C658" s="4" t="s">
        <v>144</v>
      </c>
      <c r="D658" s="4" t="s">
        <v>1604</v>
      </c>
      <c r="E658" s="4" t="s">
        <v>1605</v>
      </c>
      <c r="F658" s="4"/>
      <c r="G658" s="4" t="s">
        <v>1606</v>
      </c>
      <c r="H658" s="4"/>
      <c r="I658" s="4"/>
      <c r="J658" s="48"/>
      <c r="K658" s="4" t="s">
        <v>145</v>
      </c>
      <c r="L658" s="16">
        <v>100</v>
      </c>
      <c r="M658" s="12" t="s">
        <v>920</v>
      </c>
      <c r="N658" s="4" t="s">
        <v>146</v>
      </c>
      <c r="O658" s="74" t="s">
        <v>212</v>
      </c>
      <c r="P658" s="4" t="s">
        <v>16</v>
      </c>
      <c r="Q658" s="4"/>
      <c r="R658" s="4" t="s">
        <v>976</v>
      </c>
      <c r="S658" s="16" t="s">
        <v>149</v>
      </c>
      <c r="T658" s="32"/>
      <c r="U658" s="3"/>
      <c r="V658" s="44"/>
      <c r="W658" s="5"/>
      <c r="X658" s="44">
        <v>794642.857142857</v>
      </c>
      <c r="Y658" s="24">
        <f t="shared" si="39"/>
        <v>890000</v>
      </c>
      <c r="Z658" s="5"/>
      <c r="AA658" s="4" t="s">
        <v>944</v>
      </c>
      <c r="AB658" s="4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  <c r="GC658" s="6"/>
      <c r="GD658" s="6"/>
      <c r="GE658" s="6"/>
      <c r="GF658" s="6"/>
      <c r="GG658" s="6"/>
      <c r="GH658" s="6"/>
      <c r="GI658" s="6"/>
      <c r="GJ658" s="6"/>
      <c r="GK658" s="6"/>
      <c r="GL658" s="6"/>
      <c r="GM658" s="6"/>
      <c r="GN658" s="6"/>
      <c r="GO658" s="6"/>
      <c r="GP658" s="6"/>
      <c r="GQ658" s="6"/>
      <c r="GR658" s="6"/>
      <c r="GS658" s="6"/>
      <c r="GT658" s="6"/>
      <c r="GU658" s="6"/>
      <c r="GV658" s="6"/>
      <c r="GW658" s="6"/>
      <c r="GX658" s="6"/>
      <c r="GY658" s="6"/>
      <c r="GZ658" s="6"/>
      <c r="HA658" s="6"/>
      <c r="HB658" s="6"/>
      <c r="HC658" s="6"/>
      <c r="HD658" s="6"/>
      <c r="HE658" s="6"/>
      <c r="HF658" s="6"/>
      <c r="HG658" s="6"/>
      <c r="HH658" s="6"/>
      <c r="HI658" s="6"/>
      <c r="HJ658" s="6"/>
      <c r="HK658" s="6"/>
      <c r="HL658" s="6"/>
      <c r="HM658" s="6"/>
      <c r="HN658" s="6"/>
      <c r="HO658" s="6"/>
      <c r="HP658" s="6"/>
      <c r="HQ658" s="6"/>
      <c r="HR658" s="6"/>
      <c r="HS658" s="6"/>
      <c r="HT658" s="6"/>
      <c r="HU658" s="6"/>
      <c r="HV658" s="6"/>
      <c r="HW658" s="6"/>
      <c r="HX658" s="6"/>
      <c r="HY658" s="6"/>
      <c r="HZ658" s="6"/>
      <c r="IA658" s="6"/>
      <c r="IB658" s="6"/>
      <c r="IC658" s="6"/>
      <c r="ID658" s="6"/>
      <c r="IE658" s="6"/>
      <c r="IF658" s="6"/>
      <c r="IG658" s="6"/>
      <c r="IH658" s="6"/>
      <c r="II658" s="6"/>
      <c r="IJ658" s="6"/>
      <c r="IK658" s="6"/>
      <c r="IL658" s="6"/>
      <c r="IM658" s="6"/>
      <c r="IN658" s="6"/>
      <c r="IO658" s="6"/>
      <c r="IP658" s="6"/>
      <c r="IQ658" s="6"/>
      <c r="IR658" s="6"/>
    </row>
    <row r="659" spans="1:242" s="25" customFormat="1" ht="162" customHeight="1">
      <c r="A659" s="3" t="s">
        <v>556</v>
      </c>
      <c r="B659" s="4" t="s">
        <v>143</v>
      </c>
      <c r="C659" s="4" t="s">
        <v>144</v>
      </c>
      <c r="D659" s="4" t="s">
        <v>1348</v>
      </c>
      <c r="E659" s="4" t="s">
        <v>1349</v>
      </c>
      <c r="F659" s="4"/>
      <c r="G659" s="4" t="s">
        <v>1350</v>
      </c>
      <c r="H659" s="4"/>
      <c r="I659" s="3" t="s">
        <v>2199</v>
      </c>
      <c r="J659" s="3"/>
      <c r="K659" s="4" t="s">
        <v>145</v>
      </c>
      <c r="L659" s="16">
        <v>100</v>
      </c>
      <c r="M659" s="5" t="s">
        <v>920</v>
      </c>
      <c r="N659" s="4" t="s">
        <v>146</v>
      </c>
      <c r="O659" s="74" t="s">
        <v>164</v>
      </c>
      <c r="P659" s="4" t="s">
        <v>256</v>
      </c>
      <c r="Q659" s="4"/>
      <c r="R659" s="16" t="s">
        <v>976</v>
      </c>
      <c r="S659" s="16" t="s">
        <v>149</v>
      </c>
      <c r="T659" s="12"/>
      <c r="U659" s="3"/>
      <c r="V659" s="24"/>
      <c r="W659" s="4"/>
      <c r="X659" s="56">
        <v>446429</v>
      </c>
      <c r="Y659" s="24">
        <f t="shared" si="39"/>
        <v>500000.48000000004</v>
      </c>
      <c r="Z659" s="4"/>
      <c r="AA659" s="4" t="s">
        <v>944</v>
      </c>
      <c r="AB659" s="4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  <c r="GS659" s="8"/>
      <c r="GT659" s="8"/>
      <c r="GU659" s="8"/>
      <c r="GV659" s="8"/>
      <c r="GW659" s="8"/>
      <c r="GX659" s="8"/>
      <c r="GY659" s="8"/>
      <c r="GZ659" s="8"/>
      <c r="HA659" s="8"/>
      <c r="HB659" s="8"/>
      <c r="HC659" s="8"/>
      <c r="HD659" s="8"/>
      <c r="HE659" s="8"/>
      <c r="HF659" s="8"/>
      <c r="HG659" s="8"/>
      <c r="HH659" s="8"/>
      <c r="HI659" s="8"/>
      <c r="HJ659" s="8"/>
      <c r="HK659" s="8"/>
      <c r="HL659" s="8"/>
      <c r="HM659" s="8"/>
      <c r="HN659" s="8"/>
      <c r="HO659" s="8"/>
      <c r="HP659" s="8"/>
      <c r="HQ659" s="8"/>
      <c r="HR659" s="8"/>
      <c r="HS659" s="8"/>
      <c r="HT659" s="8"/>
      <c r="HU659" s="8"/>
      <c r="HV659" s="8"/>
      <c r="HW659" s="8"/>
      <c r="HX659" s="8"/>
      <c r="HY659" s="8"/>
      <c r="HZ659" s="8"/>
      <c r="IA659" s="8"/>
      <c r="IB659" s="8"/>
      <c r="IC659" s="8"/>
      <c r="ID659" s="8"/>
      <c r="IE659" s="8"/>
      <c r="IF659" s="8"/>
      <c r="IG659" s="8"/>
      <c r="IH659" s="8"/>
    </row>
    <row r="660" spans="1:242" s="25" customFormat="1" ht="71.25" customHeight="1">
      <c r="A660" s="3" t="s">
        <v>557</v>
      </c>
      <c r="B660" s="4" t="s">
        <v>143</v>
      </c>
      <c r="C660" s="4" t="s">
        <v>144</v>
      </c>
      <c r="D660" s="4" t="s">
        <v>1348</v>
      </c>
      <c r="E660" s="4" t="s">
        <v>1349</v>
      </c>
      <c r="F660" s="4"/>
      <c r="G660" s="4" t="s">
        <v>1350</v>
      </c>
      <c r="H660" s="4"/>
      <c r="I660" s="3" t="s">
        <v>1002</v>
      </c>
      <c r="J660" s="3"/>
      <c r="K660" s="4" t="s">
        <v>145</v>
      </c>
      <c r="L660" s="16">
        <v>100</v>
      </c>
      <c r="M660" s="5" t="s">
        <v>920</v>
      </c>
      <c r="N660" s="4" t="s">
        <v>146</v>
      </c>
      <c r="O660" s="74" t="s">
        <v>157</v>
      </c>
      <c r="P660" s="4" t="s">
        <v>256</v>
      </c>
      <c r="Q660" s="4"/>
      <c r="R660" s="16" t="s">
        <v>976</v>
      </c>
      <c r="S660" s="16" t="s">
        <v>149</v>
      </c>
      <c r="T660" s="12"/>
      <c r="U660" s="3"/>
      <c r="V660" s="24"/>
      <c r="W660" s="4"/>
      <c r="X660" s="56">
        <v>360000</v>
      </c>
      <c r="Y660" s="24">
        <f t="shared" si="39"/>
        <v>403200.00000000006</v>
      </c>
      <c r="Z660" s="4"/>
      <c r="AA660" s="4" t="s">
        <v>944</v>
      </c>
      <c r="AB660" s="4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  <c r="GS660" s="8"/>
      <c r="GT660" s="8"/>
      <c r="GU660" s="8"/>
      <c r="GV660" s="8"/>
      <c r="GW660" s="8"/>
      <c r="GX660" s="8"/>
      <c r="GY660" s="8"/>
      <c r="GZ660" s="8"/>
      <c r="HA660" s="8"/>
      <c r="HB660" s="8"/>
      <c r="HC660" s="8"/>
      <c r="HD660" s="8"/>
      <c r="HE660" s="8"/>
      <c r="HF660" s="8"/>
      <c r="HG660" s="8"/>
      <c r="HH660" s="8"/>
      <c r="HI660" s="8"/>
      <c r="HJ660" s="8"/>
      <c r="HK660" s="8"/>
      <c r="HL660" s="8"/>
      <c r="HM660" s="8"/>
      <c r="HN660" s="8"/>
      <c r="HO660" s="8"/>
      <c r="HP660" s="8"/>
      <c r="HQ660" s="8"/>
      <c r="HR660" s="8"/>
      <c r="HS660" s="8"/>
      <c r="HT660" s="8"/>
      <c r="HU660" s="8"/>
      <c r="HV660" s="8"/>
      <c r="HW660" s="8"/>
      <c r="HX660" s="8"/>
      <c r="HY660" s="8"/>
      <c r="HZ660" s="8"/>
      <c r="IA660" s="8"/>
      <c r="IB660" s="8"/>
      <c r="IC660" s="8"/>
      <c r="ID660" s="8"/>
      <c r="IE660" s="8"/>
      <c r="IF660" s="8"/>
      <c r="IG660" s="8"/>
      <c r="IH660" s="8"/>
    </row>
    <row r="661" spans="1:242" s="25" customFormat="1" ht="71.25" customHeight="1">
      <c r="A661" s="3" t="s">
        <v>332</v>
      </c>
      <c r="B661" s="4" t="s">
        <v>143</v>
      </c>
      <c r="C661" s="4" t="s">
        <v>144</v>
      </c>
      <c r="D661" s="4" t="s">
        <v>1602</v>
      </c>
      <c r="E661" s="4" t="s">
        <v>1603</v>
      </c>
      <c r="F661" s="4"/>
      <c r="G661" s="4" t="s">
        <v>1603</v>
      </c>
      <c r="H661" s="4"/>
      <c r="I661" s="3" t="s">
        <v>1609</v>
      </c>
      <c r="J661" s="3"/>
      <c r="K661" s="4" t="s">
        <v>145</v>
      </c>
      <c r="L661" s="16">
        <v>100</v>
      </c>
      <c r="M661" s="5">
        <v>231010000</v>
      </c>
      <c r="N661" s="4" t="s">
        <v>146</v>
      </c>
      <c r="O661" s="74" t="s">
        <v>212</v>
      </c>
      <c r="P661" s="4" t="s">
        <v>16</v>
      </c>
      <c r="Q661" s="4"/>
      <c r="R661" s="16" t="s">
        <v>976</v>
      </c>
      <c r="S661" s="16" t="s">
        <v>149</v>
      </c>
      <c r="T661" s="12"/>
      <c r="U661" s="3" t="s">
        <v>36</v>
      </c>
      <c r="V661" s="24"/>
      <c r="W661" s="4"/>
      <c r="X661" s="56">
        <v>0</v>
      </c>
      <c r="Y661" s="24">
        <f t="shared" si="39"/>
        <v>0</v>
      </c>
      <c r="Z661" s="4"/>
      <c r="AA661" s="4" t="s">
        <v>944</v>
      </c>
      <c r="AB661" s="4">
        <v>11</v>
      </c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  <c r="GS661" s="8"/>
      <c r="GT661" s="8"/>
      <c r="GU661" s="8"/>
      <c r="GV661" s="8"/>
      <c r="GW661" s="8"/>
      <c r="GX661" s="8"/>
      <c r="GY661" s="8"/>
      <c r="GZ661" s="8"/>
      <c r="HA661" s="8"/>
      <c r="HB661" s="8"/>
      <c r="HC661" s="8"/>
      <c r="HD661" s="8"/>
      <c r="HE661" s="8"/>
      <c r="HF661" s="8"/>
      <c r="HG661" s="8"/>
      <c r="HH661" s="8"/>
      <c r="HI661" s="8"/>
      <c r="HJ661" s="8"/>
      <c r="HK661" s="8"/>
      <c r="HL661" s="8"/>
      <c r="HM661" s="8"/>
      <c r="HN661" s="8"/>
      <c r="HO661" s="8"/>
      <c r="HP661" s="8"/>
      <c r="HQ661" s="8"/>
      <c r="HR661" s="8"/>
      <c r="HS661" s="8"/>
      <c r="HT661" s="8"/>
      <c r="HU661" s="8"/>
      <c r="HV661" s="8"/>
      <c r="HW661" s="8"/>
      <c r="HX661" s="8"/>
      <c r="HY661" s="8"/>
      <c r="HZ661" s="8"/>
      <c r="IA661" s="8"/>
      <c r="IB661" s="8"/>
      <c r="IC661" s="8"/>
      <c r="ID661" s="8"/>
      <c r="IE661" s="8"/>
      <c r="IF661" s="8"/>
      <c r="IG661" s="8"/>
      <c r="IH661" s="8"/>
    </row>
    <row r="662" spans="1:242" s="25" customFormat="1" ht="71.25" customHeight="1">
      <c r="A662" s="3" t="s">
        <v>2566</v>
      </c>
      <c r="B662" s="4" t="s">
        <v>143</v>
      </c>
      <c r="C662" s="4" t="s">
        <v>144</v>
      </c>
      <c r="D662" s="4" t="s">
        <v>1602</v>
      </c>
      <c r="E662" s="4" t="s">
        <v>1603</v>
      </c>
      <c r="F662" s="4"/>
      <c r="G662" s="4" t="s">
        <v>1603</v>
      </c>
      <c r="H662" s="4"/>
      <c r="I662" s="3" t="s">
        <v>1609</v>
      </c>
      <c r="J662" s="3"/>
      <c r="K662" s="4" t="s">
        <v>145</v>
      </c>
      <c r="L662" s="16">
        <v>100</v>
      </c>
      <c r="M662" s="5">
        <v>231010000</v>
      </c>
      <c r="N662" s="4" t="s">
        <v>146</v>
      </c>
      <c r="O662" s="74" t="s">
        <v>184</v>
      </c>
      <c r="P662" s="4" t="s">
        <v>16</v>
      </c>
      <c r="Q662" s="4"/>
      <c r="R662" s="16" t="s">
        <v>976</v>
      </c>
      <c r="S662" s="16" t="s">
        <v>149</v>
      </c>
      <c r="T662" s="12"/>
      <c r="U662" s="3" t="s">
        <v>36</v>
      </c>
      <c r="V662" s="24"/>
      <c r="W662" s="4"/>
      <c r="X662" s="56">
        <v>300000</v>
      </c>
      <c r="Y662" s="24">
        <f t="shared" si="39"/>
        <v>336000.00000000006</v>
      </c>
      <c r="Z662" s="4"/>
      <c r="AA662" s="4" t="s">
        <v>944</v>
      </c>
      <c r="AB662" s="4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  <c r="GS662" s="8"/>
      <c r="GT662" s="8"/>
      <c r="GU662" s="8"/>
      <c r="GV662" s="8"/>
      <c r="GW662" s="8"/>
      <c r="GX662" s="8"/>
      <c r="GY662" s="8"/>
      <c r="GZ662" s="8"/>
      <c r="HA662" s="8"/>
      <c r="HB662" s="8"/>
      <c r="HC662" s="8"/>
      <c r="HD662" s="8"/>
      <c r="HE662" s="8"/>
      <c r="HF662" s="8"/>
      <c r="HG662" s="8"/>
      <c r="HH662" s="8"/>
      <c r="HI662" s="8"/>
      <c r="HJ662" s="8"/>
      <c r="HK662" s="8"/>
      <c r="HL662" s="8"/>
      <c r="HM662" s="8"/>
      <c r="HN662" s="8"/>
      <c r="HO662" s="8"/>
      <c r="HP662" s="8"/>
      <c r="HQ662" s="8"/>
      <c r="HR662" s="8"/>
      <c r="HS662" s="8"/>
      <c r="HT662" s="8"/>
      <c r="HU662" s="8"/>
      <c r="HV662" s="8"/>
      <c r="HW662" s="8"/>
      <c r="HX662" s="8"/>
      <c r="HY662" s="8"/>
      <c r="HZ662" s="8"/>
      <c r="IA662" s="8"/>
      <c r="IB662" s="8"/>
      <c r="IC662" s="8"/>
      <c r="ID662" s="8"/>
      <c r="IE662" s="8"/>
      <c r="IF662" s="8"/>
      <c r="IG662" s="8"/>
      <c r="IH662" s="8"/>
    </row>
    <row r="663" spans="1:28" s="6" customFormat="1" ht="108" customHeight="1">
      <c r="A663" s="3" t="s">
        <v>558</v>
      </c>
      <c r="B663" s="4" t="s">
        <v>143</v>
      </c>
      <c r="C663" s="4" t="s">
        <v>144</v>
      </c>
      <c r="D663" s="4" t="s">
        <v>1348</v>
      </c>
      <c r="E663" s="4" t="s">
        <v>1349</v>
      </c>
      <c r="F663" s="4"/>
      <c r="G663" s="4" t="s">
        <v>1350</v>
      </c>
      <c r="H663" s="3"/>
      <c r="I663" s="4" t="s">
        <v>2042</v>
      </c>
      <c r="J663" s="3"/>
      <c r="K663" s="3" t="s">
        <v>145</v>
      </c>
      <c r="L663" s="3">
        <v>100</v>
      </c>
      <c r="M663" s="12" t="s">
        <v>920</v>
      </c>
      <c r="N663" s="4" t="s">
        <v>146</v>
      </c>
      <c r="O663" s="3" t="s">
        <v>147</v>
      </c>
      <c r="P663" s="4" t="s">
        <v>259</v>
      </c>
      <c r="Q663" s="3"/>
      <c r="R663" s="3" t="s">
        <v>2043</v>
      </c>
      <c r="S663" s="3" t="s">
        <v>395</v>
      </c>
      <c r="T663" s="4"/>
      <c r="U663" s="4"/>
      <c r="V663" s="22"/>
      <c r="W663" s="5"/>
      <c r="X663" s="22">
        <v>215000</v>
      </c>
      <c r="Y663" s="24">
        <f t="shared" si="39"/>
        <v>240800.00000000003</v>
      </c>
      <c r="Z663" s="3"/>
      <c r="AA663" s="4" t="s">
        <v>944</v>
      </c>
      <c r="AB663" s="3"/>
    </row>
    <row r="664" spans="1:28" s="6" customFormat="1" ht="108" customHeight="1">
      <c r="A664" s="3" t="s">
        <v>559</v>
      </c>
      <c r="B664" s="4" t="s">
        <v>143</v>
      </c>
      <c r="C664" s="4" t="s">
        <v>144</v>
      </c>
      <c r="D664" s="4" t="s">
        <v>1348</v>
      </c>
      <c r="E664" s="4" t="s">
        <v>1349</v>
      </c>
      <c r="F664" s="4"/>
      <c r="G664" s="4" t="s">
        <v>1350</v>
      </c>
      <c r="H664" s="4"/>
      <c r="I664" s="4" t="s">
        <v>2042</v>
      </c>
      <c r="J664" s="3"/>
      <c r="K664" s="3" t="s">
        <v>145</v>
      </c>
      <c r="L664" s="3">
        <v>100</v>
      </c>
      <c r="M664" s="12" t="s">
        <v>920</v>
      </c>
      <c r="N664" s="4" t="s">
        <v>146</v>
      </c>
      <c r="O664" s="3" t="s">
        <v>147</v>
      </c>
      <c r="P664" s="4" t="s">
        <v>259</v>
      </c>
      <c r="Q664" s="3"/>
      <c r="R664" s="3" t="s">
        <v>2043</v>
      </c>
      <c r="S664" s="3" t="s">
        <v>395</v>
      </c>
      <c r="T664" s="4"/>
      <c r="U664" s="4"/>
      <c r="V664" s="22"/>
      <c r="W664" s="5"/>
      <c r="X664" s="22">
        <v>70000</v>
      </c>
      <c r="Y664" s="24">
        <f t="shared" si="39"/>
        <v>78400.00000000001</v>
      </c>
      <c r="Z664" s="3"/>
      <c r="AA664" s="4" t="s">
        <v>944</v>
      </c>
      <c r="AB664" s="3"/>
    </row>
    <row r="665" spans="1:28" s="6" customFormat="1" ht="108" customHeight="1">
      <c r="A665" s="3" t="s">
        <v>560</v>
      </c>
      <c r="B665" s="4" t="s">
        <v>143</v>
      </c>
      <c r="C665" s="4" t="s">
        <v>144</v>
      </c>
      <c r="D665" s="4" t="s">
        <v>2048</v>
      </c>
      <c r="E665" s="4" t="s">
        <v>2049</v>
      </c>
      <c r="F665" s="4"/>
      <c r="G665" s="4" t="s">
        <v>2049</v>
      </c>
      <c r="H665" s="4"/>
      <c r="I665" s="3" t="s">
        <v>436</v>
      </c>
      <c r="J665" s="3"/>
      <c r="K665" s="3" t="s">
        <v>145</v>
      </c>
      <c r="L665" s="3">
        <v>100</v>
      </c>
      <c r="M665" s="12" t="s">
        <v>920</v>
      </c>
      <c r="N665" s="4" t="s">
        <v>146</v>
      </c>
      <c r="O665" s="3" t="s">
        <v>425</v>
      </c>
      <c r="P665" s="4" t="s">
        <v>146</v>
      </c>
      <c r="Q665" s="3"/>
      <c r="R665" s="3" t="s">
        <v>976</v>
      </c>
      <c r="S665" s="3" t="s">
        <v>20</v>
      </c>
      <c r="T665" s="4"/>
      <c r="U665" s="4"/>
      <c r="V665" s="22"/>
      <c r="W665" s="5"/>
      <c r="X665" s="22">
        <v>0</v>
      </c>
      <c r="Y665" s="24">
        <f t="shared" si="39"/>
        <v>0</v>
      </c>
      <c r="Z665" s="3"/>
      <c r="AA665" s="4" t="s">
        <v>944</v>
      </c>
      <c r="AB665" s="3">
        <v>11</v>
      </c>
    </row>
    <row r="666" spans="1:28" s="6" customFormat="1" ht="108" customHeight="1">
      <c r="A666" s="3" t="s">
        <v>2585</v>
      </c>
      <c r="B666" s="4" t="s">
        <v>143</v>
      </c>
      <c r="C666" s="4" t="s">
        <v>144</v>
      </c>
      <c r="D666" s="4" t="s">
        <v>2048</v>
      </c>
      <c r="E666" s="4" t="s">
        <v>2049</v>
      </c>
      <c r="F666" s="4"/>
      <c r="G666" s="4" t="s">
        <v>2049</v>
      </c>
      <c r="H666" s="4"/>
      <c r="I666" s="3" t="s">
        <v>436</v>
      </c>
      <c r="J666" s="3"/>
      <c r="K666" s="3" t="s">
        <v>145</v>
      </c>
      <c r="L666" s="3">
        <v>100</v>
      </c>
      <c r="M666" s="12" t="s">
        <v>920</v>
      </c>
      <c r="N666" s="4" t="s">
        <v>146</v>
      </c>
      <c r="O666" s="3" t="s">
        <v>184</v>
      </c>
      <c r="P666" s="4" t="s">
        <v>146</v>
      </c>
      <c r="Q666" s="3"/>
      <c r="R666" s="3" t="s">
        <v>976</v>
      </c>
      <c r="S666" s="3" t="s">
        <v>20</v>
      </c>
      <c r="T666" s="4"/>
      <c r="U666" s="4"/>
      <c r="V666" s="22"/>
      <c r="W666" s="5"/>
      <c r="X666" s="22">
        <v>892857</v>
      </c>
      <c r="Y666" s="24">
        <f t="shared" si="39"/>
        <v>999999.8400000001</v>
      </c>
      <c r="Z666" s="3"/>
      <c r="AA666" s="4" t="s">
        <v>944</v>
      </c>
      <c r="AB666" s="3"/>
    </row>
    <row r="667" spans="1:28" s="6" customFormat="1" ht="108" customHeight="1">
      <c r="A667" s="3" t="s">
        <v>561</v>
      </c>
      <c r="B667" s="4" t="s">
        <v>143</v>
      </c>
      <c r="C667" s="4" t="s">
        <v>144</v>
      </c>
      <c r="D667" s="4" t="s">
        <v>2047</v>
      </c>
      <c r="E667" s="4" t="s">
        <v>437</v>
      </c>
      <c r="F667" s="4"/>
      <c r="G667" s="4" t="s">
        <v>438</v>
      </c>
      <c r="H667" s="4"/>
      <c r="I667" s="3" t="s">
        <v>439</v>
      </c>
      <c r="J667" s="3"/>
      <c r="K667" s="3" t="s">
        <v>154</v>
      </c>
      <c r="L667" s="3">
        <v>100</v>
      </c>
      <c r="M667" s="12" t="s">
        <v>920</v>
      </c>
      <c r="N667" s="4" t="s">
        <v>146</v>
      </c>
      <c r="O667" s="3" t="s">
        <v>425</v>
      </c>
      <c r="P667" s="4" t="s">
        <v>146</v>
      </c>
      <c r="Q667" s="3"/>
      <c r="R667" s="3" t="s">
        <v>475</v>
      </c>
      <c r="S667" s="3" t="s">
        <v>395</v>
      </c>
      <c r="T667" s="4"/>
      <c r="U667" s="4"/>
      <c r="V667" s="22"/>
      <c r="W667" s="5"/>
      <c r="X667" s="22">
        <v>0</v>
      </c>
      <c r="Y667" s="24">
        <f t="shared" si="39"/>
        <v>0</v>
      </c>
      <c r="Z667" s="3"/>
      <c r="AA667" s="4" t="s">
        <v>944</v>
      </c>
      <c r="AB667" s="3" t="s">
        <v>2565</v>
      </c>
    </row>
    <row r="668" spans="1:28" s="6" customFormat="1" ht="108" customHeight="1">
      <c r="A668" s="3" t="s">
        <v>2564</v>
      </c>
      <c r="B668" s="4" t="s">
        <v>143</v>
      </c>
      <c r="C668" s="4" t="s">
        <v>144</v>
      </c>
      <c r="D668" s="4" t="s">
        <v>2047</v>
      </c>
      <c r="E668" s="4" t="s">
        <v>437</v>
      </c>
      <c r="F668" s="4"/>
      <c r="G668" s="4" t="s">
        <v>438</v>
      </c>
      <c r="H668" s="4"/>
      <c r="I668" s="3" t="s">
        <v>439</v>
      </c>
      <c r="J668" s="3"/>
      <c r="K668" s="3" t="s">
        <v>145</v>
      </c>
      <c r="L668" s="3">
        <v>100</v>
      </c>
      <c r="M668" s="12" t="s">
        <v>920</v>
      </c>
      <c r="N668" s="4" t="s">
        <v>146</v>
      </c>
      <c r="O668" s="3" t="s">
        <v>425</v>
      </c>
      <c r="P668" s="4" t="s">
        <v>146</v>
      </c>
      <c r="Q668" s="3"/>
      <c r="R668" s="84" t="s">
        <v>976</v>
      </c>
      <c r="S668" s="3" t="s">
        <v>395</v>
      </c>
      <c r="T668" s="4"/>
      <c r="U668" s="4"/>
      <c r="V668" s="22"/>
      <c r="W668" s="5"/>
      <c r="X668" s="22">
        <v>84000</v>
      </c>
      <c r="Y668" s="24">
        <f t="shared" si="39"/>
        <v>94080.00000000001</v>
      </c>
      <c r="Z668" s="3"/>
      <c r="AA668" s="4" t="s">
        <v>944</v>
      </c>
      <c r="AB668" s="3"/>
    </row>
    <row r="669" spans="1:28" s="6" customFormat="1" ht="70.5" customHeight="1">
      <c r="A669" s="3" t="s">
        <v>562</v>
      </c>
      <c r="B669" s="4" t="s">
        <v>143</v>
      </c>
      <c r="C669" s="4" t="s">
        <v>144</v>
      </c>
      <c r="D669" s="84" t="s">
        <v>2044</v>
      </c>
      <c r="E669" s="84" t="s">
        <v>2045</v>
      </c>
      <c r="F669" s="84"/>
      <c r="G669" s="84" t="s">
        <v>2045</v>
      </c>
      <c r="H669" s="4"/>
      <c r="I669" s="4" t="s">
        <v>441</v>
      </c>
      <c r="J669" s="3"/>
      <c r="K669" s="4" t="s">
        <v>145</v>
      </c>
      <c r="L669" s="16">
        <v>100</v>
      </c>
      <c r="M669" s="12" t="s">
        <v>920</v>
      </c>
      <c r="N669" s="4" t="s">
        <v>146</v>
      </c>
      <c r="O669" s="10" t="s">
        <v>221</v>
      </c>
      <c r="P669" s="4" t="s">
        <v>146</v>
      </c>
      <c r="Q669" s="4"/>
      <c r="R669" s="16" t="s">
        <v>2046</v>
      </c>
      <c r="S669" s="16" t="s">
        <v>20</v>
      </c>
      <c r="T669" s="5"/>
      <c r="U669" s="16"/>
      <c r="V669" s="146"/>
      <c r="W669" s="5"/>
      <c r="X669" s="44">
        <v>2595535</v>
      </c>
      <c r="Y669" s="24">
        <f t="shared" si="39"/>
        <v>2906999.2</v>
      </c>
      <c r="Z669" s="3"/>
      <c r="AA669" s="4" t="s">
        <v>944</v>
      </c>
      <c r="AB669" s="90"/>
    </row>
    <row r="670" spans="1:28" s="6" customFormat="1" ht="70.5" customHeight="1">
      <c r="A670" s="3" t="s">
        <v>563</v>
      </c>
      <c r="B670" s="4" t="s">
        <v>143</v>
      </c>
      <c r="C670" s="4" t="s">
        <v>144</v>
      </c>
      <c r="D670" s="84" t="s">
        <v>1602</v>
      </c>
      <c r="E670" s="84" t="s">
        <v>1603</v>
      </c>
      <c r="F670" s="84"/>
      <c r="G670" s="84" t="s">
        <v>1603</v>
      </c>
      <c r="H670" s="4"/>
      <c r="I670" s="4"/>
      <c r="J670" s="3"/>
      <c r="K670" s="4" t="s">
        <v>145</v>
      </c>
      <c r="L670" s="16">
        <v>100</v>
      </c>
      <c r="M670" s="12" t="s">
        <v>920</v>
      </c>
      <c r="N670" s="4" t="s">
        <v>146</v>
      </c>
      <c r="O670" s="74" t="s">
        <v>432</v>
      </c>
      <c r="P670" s="4" t="s">
        <v>16</v>
      </c>
      <c r="Q670" s="4"/>
      <c r="R670" s="16" t="s">
        <v>976</v>
      </c>
      <c r="S670" s="16" t="s">
        <v>474</v>
      </c>
      <c r="T670" s="5"/>
      <c r="U670" s="16"/>
      <c r="V670" s="146"/>
      <c r="W670" s="5"/>
      <c r="X670" s="44">
        <v>150000</v>
      </c>
      <c r="Y670" s="24">
        <f t="shared" si="39"/>
        <v>168000.00000000003</v>
      </c>
      <c r="Z670" s="3"/>
      <c r="AA670" s="4" t="s">
        <v>944</v>
      </c>
      <c r="AB670" s="90"/>
    </row>
    <row r="671" spans="1:242" s="25" customFormat="1" ht="63.75" customHeight="1">
      <c r="A671" s="3" t="s">
        <v>564</v>
      </c>
      <c r="B671" s="4" t="s">
        <v>143</v>
      </c>
      <c r="C671" s="4" t="s">
        <v>144</v>
      </c>
      <c r="D671" s="4" t="s">
        <v>1612</v>
      </c>
      <c r="E671" s="4" t="s">
        <v>1613</v>
      </c>
      <c r="F671" s="3"/>
      <c r="G671" s="4" t="s">
        <v>1613</v>
      </c>
      <c r="H671" s="3"/>
      <c r="I671" s="4"/>
      <c r="J671" s="4"/>
      <c r="K671" s="4" t="s">
        <v>145</v>
      </c>
      <c r="L671" s="4">
        <v>70</v>
      </c>
      <c r="M671" s="12" t="s">
        <v>920</v>
      </c>
      <c r="N671" s="4" t="s">
        <v>146</v>
      </c>
      <c r="O671" s="13" t="s">
        <v>147</v>
      </c>
      <c r="P671" s="4" t="s">
        <v>16</v>
      </c>
      <c r="Q671" s="4"/>
      <c r="R671" s="16" t="s">
        <v>976</v>
      </c>
      <c r="S671" s="16" t="s">
        <v>20</v>
      </c>
      <c r="T671" s="12"/>
      <c r="U671" s="3" t="s">
        <v>36</v>
      </c>
      <c r="V671" s="24"/>
      <c r="W671" s="4"/>
      <c r="X671" s="24">
        <v>312500</v>
      </c>
      <c r="Y671" s="24">
        <f t="shared" si="39"/>
        <v>350000.00000000006</v>
      </c>
      <c r="Z671" s="4" t="s">
        <v>2393</v>
      </c>
      <c r="AA671" s="4" t="s">
        <v>944</v>
      </c>
      <c r="AB671" s="4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  <c r="GE671" s="8"/>
      <c r="GF671" s="8"/>
      <c r="GG671" s="8"/>
      <c r="GH671" s="8"/>
      <c r="GI671" s="8"/>
      <c r="GJ671" s="8"/>
      <c r="GK671" s="8"/>
      <c r="GL671" s="8"/>
      <c r="GM671" s="8"/>
      <c r="GN671" s="8"/>
      <c r="GO671" s="8"/>
      <c r="GP671" s="8"/>
      <c r="GQ671" s="8"/>
      <c r="GR671" s="8"/>
      <c r="GS671" s="8"/>
      <c r="GT671" s="8"/>
      <c r="GU671" s="8"/>
      <c r="GV671" s="8"/>
      <c r="GW671" s="8"/>
      <c r="GX671" s="8"/>
      <c r="GY671" s="8"/>
      <c r="GZ671" s="8"/>
      <c r="HA671" s="8"/>
      <c r="HB671" s="8"/>
      <c r="HC671" s="8"/>
      <c r="HD671" s="8"/>
      <c r="HE671" s="8"/>
      <c r="HF671" s="8"/>
      <c r="HG671" s="8"/>
      <c r="HH671" s="8"/>
      <c r="HI671" s="8"/>
      <c r="HJ671" s="8"/>
      <c r="HK671" s="8"/>
      <c r="HL671" s="8"/>
      <c r="HM671" s="8"/>
      <c r="HN671" s="8"/>
      <c r="HO671" s="8"/>
      <c r="HP671" s="8"/>
      <c r="HQ671" s="8"/>
      <c r="HR671" s="8"/>
      <c r="HS671" s="8"/>
      <c r="HT671" s="8"/>
      <c r="HU671" s="8"/>
      <c r="HV671" s="8"/>
      <c r="HW671" s="8"/>
      <c r="HX671" s="8"/>
      <c r="HY671" s="8"/>
      <c r="HZ671" s="8"/>
      <c r="IA671" s="8"/>
      <c r="IB671" s="8"/>
      <c r="IC671" s="8"/>
      <c r="ID671" s="8"/>
      <c r="IE671" s="8"/>
      <c r="IF671" s="8"/>
      <c r="IG671" s="8"/>
      <c r="IH671" s="8"/>
    </row>
    <row r="672" spans="1:242" s="25" customFormat="1" ht="63.75" customHeight="1">
      <c r="A672" s="3" t="s">
        <v>565</v>
      </c>
      <c r="B672" s="4" t="s">
        <v>143</v>
      </c>
      <c r="C672" s="4" t="s">
        <v>144</v>
      </c>
      <c r="D672" s="4" t="s">
        <v>1614</v>
      </c>
      <c r="E672" s="4" t="s">
        <v>258</v>
      </c>
      <c r="F672" s="3"/>
      <c r="G672" s="4" t="s">
        <v>258</v>
      </c>
      <c r="H672" s="3"/>
      <c r="I672" s="4" t="s">
        <v>410</v>
      </c>
      <c r="J672" s="4"/>
      <c r="K672" s="4" t="s">
        <v>145</v>
      </c>
      <c r="L672" s="4">
        <v>70</v>
      </c>
      <c r="M672" s="12" t="s">
        <v>920</v>
      </c>
      <c r="N672" s="4" t="s">
        <v>146</v>
      </c>
      <c r="O672" s="13" t="s">
        <v>147</v>
      </c>
      <c r="P672" s="4" t="s">
        <v>16</v>
      </c>
      <c r="Q672" s="4"/>
      <c r="R672" s="16" t="s">
        <v>976</v>
      </c>
      <c r="S672" s="16" t="s">
        <v>20</v>
      </c>
      <c r="T672" s="12"/>
      <c r="U672" s="3" t="s">
        <v>36</v>
      </c>
      <c r="V672" s="24"/>
      <c r="W672" s="4"/>
      <c r="X672" s="24">
        <v>803571</v>
      </c>
      <c r="Y672" s="24">
        <f t="shared" si="39"/>
        <v>899999.5200000001</v>
      </c>
      <c r="Z672" s="4" t="s">
        <v>2393</v>
      </c>
      <c r="AA672" s="4" t="s">
        <v>944</v>
      </c>
      <c r="AB672" s="4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  <c r="GE672" s="8"/>
      <c r="GF672" s="8"/>
      <c r="GG672" s="8"/>
      <c r="GH672" s="8"/>
      <c r="GI672" s="8"/>
      <c r="GJ672" s="8"/>
      <c r="GK672" s="8"/>
      <c r="GL672" s="8"/>
      <c r="GM672" s="8"/>
      <c r="GN672" s="8"/>
      <c r="GO672" s="8"/>
      <c r="GP672" s="8"/>
      <c r="GQ672" s="8"/>
      <c r="GR672" s="8"/>
      <c r="GS672" s="8"/>
      <c r="GT672" s="8"/>
      <c r="GU672" s="8"/>
      <c r="GV672" s="8"/>
      <c r="GW672" s="8"/>
      <c r="GX672" s="8"/>
      <c r="GY672" s="8"/>
      <c r="GZ672" s="8"/>
      <c r="HA672" s="8"/>
      <c r="HB672" s="8"/>
      <c r="HC672" s="8"/>
      <c r="HD672" s="8"/>
      <c r="HE672" s="8"/>
      <c r="HF672" s="8"/>
      <c r="HG672" s="8"/>
      <c r="HH672" s="8"/>
      <c r="HI672" s="8"/>
      <c r="HJ672" s="8"/>
      <c r="HK672" s="8"/>
      <c r="HL672" s="8"/>
      <c r="HM672" s="8"/>
      <c r="HN672" s="8"/>
      <c r="HO672" s="8"/>
      <c r="HP672" s="8"/>
      <c r="HQ672" s="8"/>
      <c r="HR672" s="8"/>
      <c r="HS672" s="8"/>
      <c r="HT672" s="8"/>
      <c r="HU672" s="8"/>
      <c r="HV672" s="8"/>
      <c r="HW672" s="8"/>
      <c r="HX672" s="8"/>
      <c r="HY672" s="8"/>
      <c r="HZ672" s="8"/>
      <c r="IA672" s="8"/>
      <c r="IB672" s="8"/>
      <c r="IC672" s="8"/>
      <c r="ID672" s="8"/>
      <c r="IE672" s="8"/>
      <c r="IF672" s="8"/>
      <c r="IG672" s="8"/>
      <c r="IH672" s="8"/>
    </row>
    <row r="673" spans="1:242" s="25" customFormat="1" ht="63.75" customHeight="1">
      <c r="A673" s="3" t="s">
        <v>566</v>
      </c>
      <c r="B673" s="4" t="s">
        <v>143</v>
      </c>
      <c r="C673" s="4" t="s">
        <v>144</v>
      </c>
      <c r="D673" s="4" t="s">
        <v>1614</v>
      </c>
      <c r="E673" s="4" t="s">
        <v>258</v>
      </c>
      <c r="F673" s="3"/>
      <c r="G673" s="4" t="s">
        <v>258</v>
      </c>
      <c r="H673" s="3"/>
      <c r="I673" s="3"/>
      <c r="J673" s="3"/>
      <c r="K673" s="4" t="s">
        <v>145</v>
      </c>
      <c r="L673" s="4">
        <v>70</v>
      </c>
      <c r="M673" s="12" t="s">
        <v>920</v>
      </c>
      <c r="N673" s="4" t="s">
        <v>146</v>
      </c>
      <c r="O673" s="13" t="s">
        <v>147</v>
      </c>
      <c r="P673" s="4" t="s">
        <v>16</v>
      </c>
      <c r="Q673" s="4"/>
      <c r="R673" s="16" t="s">
        <v>976</v>
      </c>
      <c r="S673" s="16" t="s">
        <v>20</v>
      </c>
      <c r="T673" s="12"/>
      <c r="U673" s="3" t="s">
        <v>36</v>
      </c>
      <c r="V673" s="24"/>
      <c r="W673" s="4"/>
      <c r="X673" s="24">
        <v>300000</v>
      </c>
      <c r="Y673" s="24">
        <f t="shared" si="39"/>
        <v>336000.00000000006</v>
      </c>
      <c r="Z673" s="4" t="s">
        <v>2393</v>
      </c>
      <c r="AA673" s="4" t="s">
        <v>944</v>
      </c>
      <c r="AB673" s="4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  <c r="GS673" s="8"/>
      <c r="GT673" s="8"/>
      <c r="GU673" s="8"/>
      <c r="GV673" s="8"/>
      <c r="GW673" s="8"/>
      <c r="GX673" s="8"/>
      <c r="GY673" s="8"/>
      <c r="GZ673" s="8"/>
      <c r="HA673" s="8"/>
      <c r="HB673" s="8"/>
      <c r="HC673" s="8"/>
      <c r="HD673" s="8"/>
      <c r="HE673" s="8"/>
      <c r="HF673" s="8"/>
      <c r="HG673" s="8"/>
      <c r="HH673" s="8"/>
      <c r="HI673" s="8"/>
      <c r="HJ673" s="8"/>
      <c r="HK673" s="8"/>
      <c r="HL673" s="8"/>
      <c r="HM673" s="8"/>
      <c r="HN673" s="8"/>
      <c r="HO673" s="8"/>
      <c r="HP673" s="8"/>
      <c r="HQ673" s="8"/>
      <c r="HR673" s="8"/>
      <c r="HS673" s="8"/>
      <c r="HT673" s="8"/>
      <c r="HU673" s="8"/>
      <c r="HV673" s="8"/>
      <c r="HW673" s="8"/>
      <c r="HX673" s="8"/>
      <c r="HY673" s="8"/>
      <c r="HZ673" s="8"/>
      <c r="IA673" s="8"/>
      <c r="IB673" s="8"/>
      <c r="IC673" s="8"/>
      <c r="ID673" s="8"/>
      <c r="IE673" s="8"/>
      <c r="IF673" s="8"/>
      <c r="IG673" s="8"/>
      <c r="IH673" s="8"/>
    </row>
    <row r="674" spans="1:242" s="25" customFormat="1" ht="100.5" customHeight="1">
      <c r="A674" s="3" t="s">
        <v>567</v>
      </c>
      <c r="B674" s="4" t="s">
        <v>143</v>
      </c>
      <c r="C674" s="4" t="s">
        <v>144</v>
      </c>
      <c r="D674" s="4" t="s">
        <v>1348</v>
      </c>
      <c r="E674" s="4" t="s">
        <v>1349</v>
      </c>
      <c r="F674" s="4"/>
      <c r="G674" s="4" t="s">
        <v>1350</v>
      </c>
      <c r="H674" s="3"/>
      <c r="I674" s="3" t="s">
        <v>2189</v>
      </c>
      <c r="J674" s="3"/>
      <c r="K674" s="4" t="s">
        <v>145</v>
      </c>
      <c r="L674" s="4">
        <v>100</v>
      </c>
      <c r="M674" s="12" t="s">
        <v>920</v>
      </c>
      <c r="N674" s="4" t="s">
        <v>146</v>
      </c>
      <c r="O674" s="13" t="s">
        <v>184</v>
      </c>
      <c r="P674" s="4" t="s">
        <v>256</v>
      </c>
      <c r="Q674" s="4"/>
      <c r="R674" s="16" t="s">
        <v>976</v>
      </c>
      <c r="S674" s="4" t="s">
        <v>149</v>
      </c>
      <c r="T674" s="12"/>
      <c r="U674" s="3"/>
      <c r="V674" s="24"/>
      <c r="W674" s="4"/>
      <c r="X674" s="24">
        <v>130000</v>
      </c>
      <c r="Y674" s="24">
        <f t="shared" si="39"/>
        <v>145600</v>
      </c>
      <c r="Z674" s="4"/>
      <c r="AA674" s="4" t="s">
        <v>944</v>
      </c>
      <c r="AB674" s="4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  <c r="GS674" s="8"/>
      <c r="GT674" s="8"/>
      <c r="GU674" s="8"/>
      <c r="GV674" s="8"/>
      <c r="GW674" s="8"/>
      <c r="GX674" s="8"/>
      <c r="GY674" s="8"/>
      <c r="GZ674" s="8"/>
      <c r="HA674" s="8"/>
      <c r="HB674" s="8"/>
      <c r="HC674" s="8"/>
      <c r="HD674" s="8"/>
      <c r="HE674" s="8"/>
      <c r="HF674" s="8"/>
      <c r="HG674" s="8"/>
      <c r="HH674" s="8"/>
      <c r="HI674" s="8"/>
      <c r="HJ674" s="8"/>
      <c r="HK674" s="8"/>
      <c r="HL674" s="8"/>
      <c r="HM674" s="8"/>
      <c r="HN674" s="8"/>
      <c r="HO674" s="8"/>
      <c r="HP674" s="8"/>
      <c r="HQ674" s="8"/>
      <c r="HR674" s="8"/>
      <c r="HS674" s="8"/>
      <c r="HT674" s="8"/>
      <c r="HU674" s="8"/>
      <c r="HV674" s="8"/>
      <c r="HW674" s="8"/>
      <c r="HX674" s="8"/>
      <c r="HY674" s="8"/>
      <c r="HZ674" s="8"/>
      <c r="IA674" s="8"/>
      <c r="IB674" s="8"/>
      <c r="IC674" s="8"/>
      <c r="ID674" s="8"/>
      <c r="IE674" s="8"/>
      <c r="IF674" s="8"/>
      <c r="IG674" s="8"/>
      <c r="IH674" s="8"/>
    </row>
    <row r="675" spans="1:28" ht="68.25" customHeight="1">
      <c r="A675" s="3" t="s">
        <v>568</v>
      </c>
      <c r="B675" s="4" t="s">
        <v>143</v>
      </c>
      <c r="C675" s="4" t="s">
        <v>144</v>
      </c>
      <c r="D675" s="84" t="s">
        <v>1348</v>
      </c>
      <c r="E675" s="84" t="s">
        <v>1349</v>
      </c>
      <c r="F675" s="84"/>
      <c r="G675" s="84" t="s">
        <v>1350</v>
      </c>
      <c r="H675" s="84"/>
      <c r="I675" s="3" t="s">
        <v>2231</v>
      </c>
      <c r="J675" s="3"/>
      <c r="K675" s="4" t="s">
        <v>145</v>
      </c>
      <c r="L675" s="4">
        <v>100</v>
      </c>
      <c r="M675" s="5">
        <v>231010000</v>
      </c>
      <c r="N675" s="12" t="s">
        <v>405</v>
      </c>
      <c r="O675" s="4" t="s">
        <v>162</v>
      </c>
      <c r="P675" s="4" t="s">
        <v>259</v>
      </c>
      <c r="Q675" s="4"/>
      <c r="R675" s="84" t="s">
        <v>1768</v>
      </c>
      <c r="S675" s="4" t="s">
        <v>149</v>
      </c>
      <c r="T675" s="23"/>
      <c r="U675" s="14"/>
      <c r="V675" s="24"/>
      <c r="W675" s="4"/>
      <c r="X675" s="24">
        <f>89286+45000</f>
        <v>134286</v>
      </c>
      <c r="Y675" s="24">
        <f t="shared" si="39"/>
        <v>150400.32</v>
      </c>
      <c r="Z675" s="3"/>
      <c r="AA675" s="4" t="s">
        <v>944</v>
      </c>
      <c r="AB675" s="4"/>
    </row>
    <row r="676" spans="1:28" ht="68.25" customHeight="1">
      <c r="A676" s="3" t="s">
        <v>569</v>
      </c>
      <c r="B676" s="4" t="s">
        <v>143</v>
      </c>
      <c r="C676" s="4" t="s">
        <v>144</v>
      </c>
      <c r="D676" s="84" t="s">
        <v>1348</v>
      </c>
      <c r="E676" s="84" t="s">
        <v>1349</v>
      </c>
      <c r="F676" s="84"/>
      <c r="G676" s="84" t="s">
        <v>1350</v>
      </c>
      <c r="H676" s="84"/>
      <c r="I676" s="3" t="s">
        <v>464</v>
      </c>
      <c r="J676" s="3"/>
      <c r="K676" s="4" t="s">
        <v>145</v>
      </c>
      <c r="L676" s="4">
        <v>100</v>
      </c>
      <c r="M676" s="5">
        <v>231010000</v>
      </c>
      <c r="N676" s="12" t="s">
        <v>405</v>
      </c>
      <c r="O676" s="4" t="s">
        <v>191</v>
      </c>
      <c r="P676" s="4" t="s">
        <v>259</v>
      </c>
      <c r="Q676" s="4"/>
      <c r="R676" s="84" t="s">
        <v>1768</v>
      </c>
      <c r="S676" s="4" t="s">
        <v>149</v>
      </c>
      <c r="T676" s="23"/>
      <c r="U676" s="14"/>
      <c r="V676" s="24"/>
      <c r="W676" s="4"/>
      <c r="X676" s="24">
        <v>276786</v>
      </c>
      <c r="Y676" s="24">
        <f t="shared" si="39"/>
        <v>310000.32</v>
      </c>
      <c r="Z676" s="3"/>
      <c r="AA676" s="4" t="s">
        <v>944</v>
      </c>
      <c r="AB676" s="4"/>
    </row>
    <row r="677" spans="1:28" ht="68.25" customHeight="1">
      <c r="A677" s="3" t="s">
        <v>570</v>
      </c>
      <c r="B677" s="4" t="s">
        <v>143</v>
      </c>
      <c r="C677" s="4" t="s">
        <v>144</v>
      </c>
      <c r="D677" s="84" t="s">
        <v>1602</v>
      </c>
      <c r="E677" s="84" t="s">
        <v>1603</v>
      </c>
      <c r="F677" s="84"/>
      <c r="G677" s="84" t="s">
        <v>1603</v>
      </c>
      <c r="H677" s="84"/>
      <c r="I677" s="3"/>
      <c r="J677" s="3"/>
      <c r="K677" s="4" t="s">
        <v>145</v>
      </c>
      <c r="L677" s="4">
        <v>100</v>
      </c>
      <c r="M677" s="5">
        <v>231010000</v>
      </c>
      <c r="N677" s="12" t="s">
        <v>405</v>
      </c>
      <c r="O677" s="4" t="s">
        <v>164</v>
      </c>
      <c r="P677" s="4" t="s">
        <v>16</v>
      </c>
      <c r="Q677" s="4"/>
      <c r="R677" s="84" t="s">
        <v>1768</v>
      </c>
      <c r="S677" s="4" t="s">
        <v>149</v>
      </c>
      <c r="T677" s="23"/>
      <c r="U677" s="14" t="s">
        <v>36</v>
      </c>
      <c r="V677" s="24"/>
      <c r="W677" s="4"/>
      <c r="X677" s="24">
        <v>150000</v>
      </c>
      <c r="Y677" s="24">
        <f t="shared" si="39"/>
        <v>168000.00000000003</v>
      </c>
      <c r="Z677" s="3"/>
      <c r="AA677" s="4" t="s">
        <v>944</v>
      </c>
      <c r="AB677" s="4"/>
    </row>
    <row r="678" spans="1:28" ht="68.25" customHeight="1">
      <c r="A678" s="3" t="s">
        <v>571</v>
      </c>
      <c r="B678" s="4" t="s">
        <v>143</v>
      </c>
      <c r="C678" s="4" t="s">
        <v>144</v>
      </c>
      <c r="D678" s="84" t="s">
        <v>2016</v>
      </c>
      <c r="E678" s="84" t="s">
        <v>2017</v>
      </c>
      <c r="F678" s="84"/>
      <c r="G678" s="84" t="s">
        <v>2017</v>
      </c>
      <c r="H678" s="84"/>
      <c r="I678" s="3" t="s">
        <v>411</v>
      </c>
      <c r="J678" s="3"/>
      <c r="K678" s="4" t="s">
        <v>145</v>
      </c>
      <c r="L678" s="4">
        <v>100</v>
      </c>
      <c r="M678" s="5">
        <v>231010000</v>
      </c>
      <c r="N678" s="4" t="s">
        <v>146</v>
      </c>
      <c r="O678" s="4" t="s">
        <v>423</v>
      </c>
      <c r="P678" s="4" t="s">
        <v>146</v>
      </c>
      <c r="Q678" s="4"/>
      <c r="R678" s="84" t="s">
        <v>976</v>
      </c>
      <c r="S678" s="4" t="s">
        <v>20</v>
      </c>
      <c r="T678" s="23"/>
      <c r="U678" s="14"/>
      <c r="V678" s="24"/>
      <c r="W678" s="4"/>
      <c r="X678" s="24">
        <v>900000</v>
      </c>
      <c r="Y678" s="24">
        <f t="shared" si="39"/>
        <v>1008000.0000000001</v>
      </c>
      <c r="Z678" s="3"/>
      <c r="AA678" s="4" t="s">
        <v>944</v>
      </c>
      <c r="AB678" s="4"/>
    </row>
    <row r="679" spans="1:242" s="25" customFormat="1" ht="71.25" customHeight="1">
      <c r="A679" s="3" t="s">
        <v>572</v>
      </c>
      <c r="B679" s="4" t="s">
        <v>143</v>
      </c>
      <c r="C679" s="4" t="s">
        <v>144</v>
      </c>
      <c r="D679" s="4" t="s">
        <v>1348</v>
      </c>
      <c r="E679" s="4" t="s">
        <v>1349</v>
      </c>
      <c r="F679" s="4"/>
      <c r="G679" s="4" t="s">
        <v>1350</v>
      </c>
      <c r="H679" s="4"/>
      <c r="I679" s="3" t="s">
        <v>2196</v>
      </c>
      <c r="J679" s="3"/>
      <c r="K679" s="4" t="s">
        <v>145</v>
      </c>
      <c r="L679" s="16">
        <v>100</v>
      </c>
      <c r="M679" s="5">
        <v>231010000</v>
      </c>
      <c r="N679" s="4" t="s">
        <v>146</v>
      </c>
      <c r="O679" s="74" t="s">
        <v>400</v>
      </c>
      <c r="P679" s="4" t="s">
        <v>256</v>
      </c>
      <c r="Q679" s="4"/>
      <c r="R679" s="16" t="s">
        <v>976</v>
      </c>
      <c r="S679" s="16" t="s">
        <v>149</v>
      </c>
      <c r="T679" s="12"/>
      <c r="U679" s="3"/>
      <c r="V679" s="24"/>
      <c r="W679" s="4"/>
      <c r="X679" s="56">
        <v>75000</v>
      </c>
      <c r="Y679" s="24">
        <f t="shared" si="39"/>
        <v>84000.00000000001</v>
      </c>
      <c r="Z679" s="4"/>
      <c r="AA679" s="4" t="s">
        <v>944</v>
      </c>
      <c r="AB679" s="4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  <c r="FU679" s="8"/>
      <c r="FV679" s="8"/>
      <c r="FW679" s="8"/>
      <c r="FX679" s="8"/>
      <c r="FY679" s="8"/>
      <c r="FZ679" s="8"/>
      <c r="GA679" s="8"/>
      <c r="GB679" s="8"/>
      <c r="GC679" s="8"/>
      <c r="GD679" s="8"/>
      <c r="GE679" s="8"/>
      <c r="GF679" s="8"/>
      <c r="GG679" s="8"/>
      <c r="GH679" s="8"/>
      <c r="GI679" s="8"/>
      <c r="GJ679" s="8"/>
      <c r="GK679" s="8"/>
      <c r="GL679" s="8"/>
      <c r="GM679" s="8"/>
      <c r="GN679" s="8"/>
      <c r="GO679" s="8"/>
      <c r="GP679" s="8"/>
      <c r="GQ679" s="8"/>
      <c r="GR679" s="8"/>
      <c r="GS679" s="8"/>
      <c r="GT679" s="8"/>
      <c r="GU679" s="8"/>
      <c r="GV679" s="8"/>
      <c r="GW679" s="8"/>
      <c r="GX679" s="8"/>
      <c r="GY679" s="8"/>
      <c r="GZ679" s="8"/>
      <c r="HA679" s="8"/>
      <c r="HB679" s="8"/>
      <c r="HC679" s="8"/>
      <c r="HD679" s="8"/>
      <c r="HE679" s="8"/>
      <c r="HF679" s="8"/>
      <c r="HG679" s="8"/>
      <c r="HH679" s="8"/>
      <c r="HI679" s="8"/>
      <c r="HJ679" s="8"/>
      <c r="HK679" s="8"/>
      <c r="HL679" s="8"/>
      <c r="HM679" s="8"/>
      <c r="HN679" s="8"/>
      <c r="HO679" s="8"/>
      <c r="HP679" s="8"/>
      <c r="HQ679" s="8"/>
      <c r="HR679" s="8"/>
      <c r="HS679" s="8"/>
      <c r="HT679" s="8"/>
      <c r="HU679" s="8"/>
      <c r="HV679" s="8"/>
      <c r="HW679" s="8"/>
      <c r="HX679" s="8"/>
      <c r="HY679" s="8"/>
      <c r="HZ679" s="8"/>
      <c r="IA679" s="8"/>
      <c r="IB679" s="8"/>
      <c r="IC679" s="8"/>
      <c r="ID679" s="8"/>
      <c r="IE679" s="8"/>
      <c r="IF679" s="8"/>
      <c r="IG679" s="8"/>
      <c r="IH679" s="8"/>
    </row>
    <row r="680" spans="1:28" ht="66" customHeight="1">
      <c r="A680" s="3" t="s">
        <v>573</v>
      </c>
      <c r="B680" s="4" t="s">
        <v>143</v>
      </c>
      <c r="C680" s="4" t="s">
        <v>144</v>
      </c>
      <c r="D680" s="4" t="s">
        <v>2018</v>
      </c>
      <c r="E680" s="4" t="s">
        <v>2019</v>
      </c>
      <c r="F680" s="164"/>
      <c r="G680" s="4" t="s">
        <v>2019</v>
      </c>
      <c r="H680" s="3"/>
      <c r="I680" s="3" t="s">
        <v>266</v>
      </c>
      <c r="J680" s="3"/>
      <c r="K680" s="4" t="s">
        <v>145</v>
      </c>
      <c r="L680" s="4">
        <v>100</v>
      </c>
      <c r="M680" s="12" t="s">
        <v>920</v>
      </c>
      <c r="N680" s="4" t="s">
        <v>146</v>
      </c>
      <c r="O680" s="13" t="s">
        <v>164</v>
      </c>
      <c r="P680" s="4" t="s">
        <v>146</v>
      </c>
      <c r="Q680" s="4"/>
      <c r="R680" s="16" t="s">
        <v>476</v>
      </c>
      <c r="S680" s="4" t="s">
        <v>149</v>
      </c>
      <c r="T680" s="23"/>
      <c r="U680" s="14"/>
      <c r="V680" s="24"/>
      <c r="W680" s="4"/>
      <c r="X680" s="24">
        <f>160013*1.2</f>
        <v>192015.6</v>
      </c>
      <c r="Y680" s="24">
        <f t="shared" si="39"/>
        <v>215057.47200000004</v>
      </c>
      <c r="Z680" s="3"/>
      <c r="AA680" s="4" t="s">
        <v>944</v>
      </c>
      <c r="AB680" s="4"/>
    </row>
    <row r="681" spans="1:28" ht="66" customHeight="1">
      <c r="A681" s="3" t="s">
        <v>574</v>
      </c>
      <c r="B681" s="4" t="s">
        <v>143</v>
      </c>
      <c r="C681" s="4" t="s">
        <v>144</v>
      </c>
      <c r="D681" s="4" t="s">
        <v>2018</v>
      </c>
      <c r="E681" s="4" t="s">
        <v>2019</v>
      </c>
      <c r="F681" s="164"/>
      <c r="G681" s="4" t="s">
        <v>2019</v>
      </c>
      <c r="H681" s="3"/>
      <c r="I681" s="3" t="s">
        <v>257</v>
      </c>
      <c r="J681" s="3"/>
      <c r="K681" s="4" t="s">
        <v>145</v>
      </c>
      <c r="L681" s="4">
        <v>100</v>
      </c>
      <c r="M681" s="12" t="s">
        <v>920</v>
      </c>
      <c r="N681" s="4" t="s">
        <v>146</v>
      </c>
      <c r="O681" s="13" t="s">
        <v>164</v>
      </c>
      <c r="P681" s="4" t="s">
        <v>146</v>
      </c>
      <c r="Q681" s="4"/>
      <c r="R681" s="16" t="s">
        <v>476</v>
      </c>
      <c r="S681" s="4" t="s">
        <v>149</v>
      </c>
      <c r="T681" s="23"/>
      <c r="U681" s="14"/>
      <c r="V681" s="24"/>
      <c r="W681" s="4"/>
      <c r="X681" s="24">
        <f>185756*1.2</f>
        <v>222907.19999999998</v>
      </c>
      <c r="Y681" s="24">
        <f t="shared" si="39"/>
        <v>249656.064</v>
      </c>
      <c r="Z681" s="3"/>
      <c r="AA681" s="4" t="s">
        <v>944</v>
      </c>
      <c r="AB681" s="4"/>
    </row>
    <row r="682" spans="1:28" ht="63" customHeight="1">
      <c r="A682" s="3" t="s">
        <v>575</v>
      </c>
      <c r="B682" s="4" t="s">
        <v>143</v>
      </c>
      <c r="C682" s="4" t="s">
        <v>144</v>
      </c>
      <c r="D682" s="4" t="s">
        <v>2025</v>
      </c>
      <c r="E682" s="4" t="s">
        <v>2026</v>
      </c>
      <c r="F682" s="3"/>
      <c r="G682" s="4" t="s">
        <v>2026</v>
      </c>
      <c r="H682" s="3"/>
      <c r="I682" s="3" t="s">
        <v>2024</v>
      </c>
      <c r="J682" s="3"/>
      <c r="K682" s="4" t="s">
        <v>145</v>
      </c>
      <c r="L682" s="4">
        <v>100</v>
      </c>
      <c r="M682" s="12" t="s">
        <v>920</v>
      </c>
      <c r="N682" s="4" t="s">
        <v>146</v>
      </c>
      <c r="O682" s="13" t="s">
        <v>192</v>
      </c>
      <c r="P682" s="4" t="s">
        <v>146</v>
      </c>
      <c r="Q682" s="4"/>
      <c r="R682" s="16" t="s">
        <v>476</v>
      </c>
      <c r="S682" s="4" t="s">
        <v>149</v>
      </c>
      <c r="T682" s="23"/>
      <c r="U682" s="14"/>
      <c r="V682" s="24"/>
      <c r="W682" s="4"/>
      <c r="X682" s="24">
        <f>28000*1.2</f>
        <v>33600</v>
      </c>
      <c r="Y682" s="24">
        <f t="shared" si="39"/>
        <v>37632</v>
      </c>
      <c r="Z682" s="3"/>
      <c r="AA682" s="4" t="s">
        <v>944</v>
      </c>
      <c r="AB682" s="4"/>
    </row>
    <row r="683" spans="1:28" ht="66" customHeight="1">
      <c r="A683" s="3" t="s">
        <v>576</v>
      </c>
      <c r="B683" s="4" t="s">
        <v>143</v>
      </c>
      <c r="C683" s="4" t="s">
        <v>144</v>
      </c>
      <c r="D683" s="4" t="s">
        <v>2022</v>
      </c>
      <c r="E683" s="4" t="s">
        <v>2023</v>
      </c>
      <c r="F683" s="3"/>
      <c r="G683" s="4" t="s">
        <v>2023</v>
      </c>
      <c r="H683" s="3"/>
      <c r="I683" s="3"/>
      <c r="J683" s="3"/>
      <c r="K683" s="4" t="s">
        <v>145</v>
      </c>
      <c r="L683" s="4">
        <v>100</v>
      </c>
      <c r="M683" s="12" t="s">
        <v>920</v>
      </c>
      <c r="N683" s="4" t="s">
        <v>146</v>
      </c>
      <c r="O683" s="13" t="s">
        <v>157</v>
      </c>
      <c r="P683" s="4" t="s">
        <v>146</v>
      </c>
      <c r="Q683" s="4"/>
      <c r="R683" s="16" t="s">
        <v>476</v>
      </c>
      <c r="S683" s="4" t="s">
        <v>149</v>
      </c>
      <c r="T683" s="23"/>
      <c r="U683" s="14"/>
      <c r="V683" s="24"/>
      <c r="W683" s="4"/>
      <c r="X683" s="24">
        <f>1016264*1.2</f>
        <v>1219516.8</v>
      </c>
      <c r="Y683" s="24">
        <f t="shared" si="39"/>
        <v>1365858.816</v>
      </c>
      <c r="Z683" s="3"/>
      <c r="AA683" s="4" t="s">
        <v>944</v>
      </c>
      <c r="AB683" s="4"/>
    </row>
    <row r="684" spans="1:28" ht="66" customHeight="1">
      <c r="A684" s="3" t="s">
        <v>577</v>
      </c>
      <c r="B684" s="4" t="s">
        <v>143</v>
      </c>
      <c r="C684" s="4" t="s">
        <v>144</v>
      </c>
      <c r="D684" s="4" t="s">
        <v>2020</v>
      </c>
      <c r="E684" s="4" t="s">
        <v>2021</v>
      </c>
      <c r="F684" s="3"/>
      <c r="G684" s="4" t="s">
        <v>2021</v>
      </c>
      <c r="H684" s="3"/>
      <c r="I684" s="3" t="s">
        <v>265</v>
      </c>
      <c r="J684" s="3"/>
      <c r="K684" s="4" t="s">
        <v>145</v>
      </c>
      <c r="L684" s="4">
        <v>100</v>
      </c>
      <c r="M684" s="12" t="s">
        <v>920</v>
      </c>
      <c r="N684" s="4" t="s">
        <v>146</v>
      </c>
      <c r="O684" s="13" t="s">
        <v>147</v>
      </c>
      <c r="P684" s="4" t="s">
        <v>146</v>
      </c>
      <c r="Q684" s="4"/>
      <c r="R684" s="16" t="s">
        <v>476</v>
      </c>
      <c r="S684" s="4" t="s">
        <v>149</v>
      </c>
      <c r="T684" s="23"/>
      <c r="U684" s="14"/>
      <c r="V684" s="24"/>
      <c r="W684" s="4"/>
      <c r="X684" s="24">
        <f>3494404*1.2</f>
        <v>4193284.8</v>
      </c>
      <c r="Y684" s="24">
        <f t="shared" si="39"/>
        <v>4696478.976</v>
      </c>
      <c r="Z684" s="3"/>
      <c r="AA684" s="4" t="s">
        <v>944</v>
      </c>
      <c r="AB684" s="4"/>
    </row>
    <row r="685" spans="1:28" ht="69" customHeight="1">
      <c r="A685" s="3" t="s">
        <v>578</v>
      </c>
      <c r="B685" s="4" t="s">
        <v>143</v>
      </c>
      <c r="C685" s="4" t="s">
        <v>144</v>
      </c>
      <c r="D685" s="67" t="s">
        <v>2027</v>
      </c>
      <c r="E685" s="18" t="s">
        <v>2028</v>
      </c>
      <c r="F685" s="3"/>
      <c r="G685" s="18" t="s">
        <v>2028</v>
      </c>
      <c r="H685" s="18"/>
      <c r="I685" s="3"/>
      <c r="J685" s="3"/>
      <c r="K685" s="4" t="s">
        <v>145</v>
      </c>
      <c r="L685" s="4">
        <v>100</v>
      </c>
      <c r="M685" s="12" t="s">
        <v>920</v>
      </c>
      <c r="N685" s="4" t="s">
        <v>146</v>
      </c>
      <c r="O685" s="13" t="s">
        <v>147</v>
      </c>
      <c r="P685" s="4" t="s">
        <v>16</v>
      </c>
      <c r="Q685" s="4"/>
      <c r="R685" s="3" t="s">
        <v>976</v>
      </c>
      <c r="S685" s="16" t="s">
        <v>20</v>
      </c>
      <c r="T685" s="12"/>
      <c r="U685" s="3" t="s">
        <v>36</v>
      </c>
      <c r="V685" s="24"/>
      <c r="W685" s="4"/>
      <c r="X685" s="24">
        <v>428571</v>
      </c>
      <c r="Y685" s="24">
        <v>480000</v>
      </c>
      <c r="Z685" s="3"/>
      <c r="AA685" s="4" t="s">
        <v>944</v>
      </c>
      <c r="AB685" s="4"/>
    </row>
    <row r="686" spans="1:28" ht="69" customHeight="1">
      <c r="A686" s="3" t="s">
        <v>579</v>
      </c>
      <c r="B686" s="4" t="s">
        <v>143</v>
      </c>
      <c r="C686" s="4" t="s">
        <v>144</v>
      </c>
      <c r="D686" s="67" t="s">
        <v>2029</v>
      </c>
      <c r="E686" s="18" t="s">
        <v>263</v>
      </c>
      <c r="F686" s="3"/>
      <c r="G686" s="18" t="s">
        <v>2030</v>
      </c>
      <c r="H686" s="18"/>
      <c r="I686" s="3" t="s">
        <v>264</v>
      </c>
      <c r="J686" s="3"/>
      <c r="K686" s="4" t="s">
        <v>145</v>
      </c>
      <c r="L686" s="4">
        <v>90</v>
      </c>
      <c r="M686" s="12" t="s">
        <v>920</v>
      </c>
      <c r="N686" s="4" t="s">
        <v>146</v>
      </c>
      <c r="O686" s="13" t="s">
        <v>147</v>
      </c>
      <c r="P686" s="4" t="s">
        <v>16</v>
      </c>
      <c r="Q686" s="4"/>
      <c r="R686" s="3" t="s">
        <v>976</v>
      </c>
      <c r="S686" s="16" t="s">
        <v>20</v>
      </c>
      <c r="T686" s="12"/>
      <c r="U686" s="3" t="s">
        <v>36</v>
      </c>
      <c r="V686" s="24"/>
      <c r="W686" s="4"/>
      <c r="X686" s="24">
        <v>3000000</v>
      </c>
      <c r="Y686" s="24">
        <f>X686*1.12</f>
        <v>3360000.0000000005</v>
      </c>
      <c r="Z686" s="3"/>
      <c r="AA686" s="4" t="s">
        <v>944</v>
      </c>
      <c r="AB686" s="4"/>
    </row>
    <row r="687" spans="1:28" ht="69" customHeight="1">
      <c r="A687" s="3" t="s">
        <v>921</v>
      </c>
      <c r="B687" s="4" t="s">
        <v>143</v>
      </c>
      <c r="C687" s="4" t="s">
        <v>144</v>
      </c>
      <c r="D687" s="67" t="s">
        <v>2032</v>
      </c>
      <c r="E687" s="18" t="s">
        <v>2031</v>
      </c>
      <c r="F687" s="3"/>
      <c r="G687" s="18" t="s">
        <v>2031</v>
      </c>
      <c r="H687" s="18"/>
      <c r="I687" s="3" t="s">
        <v>424</v>
      </c>
      <c r="J687" s="3"/>
      <c r="K687" s="4" t="s">
        <v>145</v>
      </c>
      <c r="L687" s="4">
        <v>90</v>
      </c>
      <c r="M687" s="12" t="s">
        <v>920</v>
      </c>
      <c r="N687" s="4" t="s">
        <v>146</v>
      </c>
      <c r="O687" s="13" t="s">
        <v>425</v>
      </c>
      <c r="P687" s="4" t="s">
        <v>16</v>
      </c>
      <c r="Q687" s="4"/>
      <c r="R687" s="3" t="s">
        <v>976</v>
      </c>
      <c r="S687" s="16" t="s">
        <v>20</v>
      </c>
      <c r="T687" s="12"/>
      <c r="U687" s="3"/>
      <c r="V687" s="24"/>
      <c r="W687" s="4"/>
      <c r="X687" s="24">
        <v>0</v>
      </c>
      <c r="Y687" s="24">
        <v>0</v>
      </c>
      <c r="Z687" s="3"/>
      <c r="AA687" s="4" t="s">
        <v>944</v>
      </c>
      <c r="AB687" s="4">
        <v>20.21</v>
      </c>
    </row>
    <row r="688" spans="1:28" ht="69" customHeight="1">
      <c r="A688" s="3" t="s">
        <v>2479</v>
      </c>
      <c r="B688" s="4" t="s">
        <v>143</v>
      </c>
      <c r="C688" s="4" t="s">
        <v>144</v>
      </c>
      <c r="D688" s="67" t="s">
        <v>2032</v>
      </c>
      <c r="E688" s="18" t="s">
        <v>2031</v>
      </c>
      <c r="F688" s="3"/>
      <c r="G688" s="18" t="s">
        <v>2031</v>
      </c>
      <c r="H688" s="18"/>
      <c r="I688" s="3" t="s">
        <v>424</v>
      </c>
      <c r="J688" s="3"/>
      <c r="K688" s="4" t="s">
        <v>145</v>
      </c>
      <c r="L688" s="4">
        <v>90</v>
      </c>
      <c r="M688" s="12" t="s">
        <v>920</v>
      </c>
      <c r="N688" s="4" t="s">
        <v>146</v>
      </c>
      <c r="O688" s="13" t="s">
        <v>425</v>
      </c>
      <c r="P688" s="4" t="s">
        <v>16</v>
      </c>
      <c r="Q688" s="4"/>
      <c r="R688" s="3" t="s">
        <v>976</v>
      </c>
      <c r="S688" s="16" t="s">
        <v>20</v>
      </c>
      <c r="T688" s="12"/>
      <c r="U688" s="3"/>
      <c r="V688" s="24"/>
      <c r="W688" s="4"/>
      <c r="X688" s="24">
        <v>210858</v>
      </c>
      <c r="Y688" s="24">
        <f>X688*1.12</f>
        <v>236160.96000000002</v>
      </c>
      <c r="Z688" s="3"/>
      <c r="AA688" s="4" t="s">
        <v>944</v>
      </c>
      <c r="AB688" s="4"/>
    </row>
    <row r="689" spans="1:86" s="4" customFormat="1" ht="225" customHeight="1">
      <c r="A689" s="3" t="s">
        <v>941</v>
      </c>
      <c r="B689" s="4" t="s">
        <v>1097</v>
      </c>
      <c r="C689" s="4" t="s">
        <v>144</v>
      </c>
      <c r="D689" s="84" t="s">
        <v>1348</v>
      </c>
      <c r="E689" s="84" t="s">
        <v>1349</v>
      </c>
      <c r="F689" s="84"/>
      <c r="G689" s="84" t="s">
        <v>1350</v>
      </c>
      <c r="I689" s="4" t="s">
        <v>1103</v>
      </c>
      <c r="K689" s="4" t="s">
        <v>145</v>
      </c>
      <c r="L689" s="4">
        <v>100</v>
      </c>
      <c r="M689" s="12" t="s">
        <v>920</v>
      </c>
      <c r="N689" s="4" t="s">
        <v>1094</v>
      </c>
      <c r="O689" s="4" t="s">
        <v>212</v>
      </c>
      <c r="P689" s="4" t="s">
        <v>446</v>
      </c>
      <c r="R689" s="3" t="s">
        <v>976</v>
      </c>
      <c r="S689" s="4" t="s">
        <v>149</v>
      </c>
      <c r="V689" s="22"/>
      <c r="X689" s="24">
        <v>147000</v>
      </c>
      <c r="Y689" s="22">
        <f>X689*1.12</f>
        <v>164640.00000000003</v>
      </c>
      <c r="AA689" s="4" t="s">
        <v>944</v>
      </c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</row>
    <row r="690" spans="1:86" s="4" customFormat="1" ht="175.5" customHeight="1">
      <c r="A690" s="3" t="s">
        <v>2362</v>
      </c>
      <c r="B690" s="4" t="s">
        <v>1097</v>
      </c>
      <c r="C690" s="4" t="s">
        <v>144</v>
      </c>
      <c r="D690" s="4" t="s">
        <v>1264</v>
      </c>
      <c r="E690" s="4" t="s">
        <v>1265</v>
      </c>
      <c r="G690" s="4" t="s">
        <v>1265</v>
      </c>
      <c r="I690" s="4" t="s">
        <v>1104</v>
      </c>
      <c r="K690" s="4" t="s">
        <v>145</v>
      </c>
      <c r="L690" s="4">
        <v>100</v>
      </c>
      <c r="M690" s="12" t="s">
        <v>920</v>
      </c>
      <c r="N690" s="4" t="s">
        <v>1094</v>
      </c>
      <c r="O690" s="4" t="s">
        <v>164</v>
      </c>
      <c r="P690" s="4" t="s">
        <v>1094</v>
      </c>
      <c r="R690" s="3" t="s">
        <v>976</v>
      </c>
      <c r="S690" s="16" t="s">
        <v>20</v>
      </c>
      <c r="V690" s="22"/>
      <c r="X690" s="22">
        <v>60000</v>
      </c>
      <c r="Y690" s="22">
        <f>X690*1.12</f>
        <v>67200</v>
      </c>
      <c r="AA690" s="4" t="s">
        <v>944</v>
      </c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</row>
    <row r="691" spans="1:28" s="71" customFormat="1" ht="191.25">
      <c r="A691" s="3" t="s">
        <v>2439</v>
      </c>
      <c r="B691" s="3" t="s">
        <v>143</v>
      </c>
      <c r="C691" s="3" t="s">
        <v>144</v>
      </c>
      <c r="D691" s="3" t="s">
        <v>1720</v>
      </c>
      <c r="E691" s="3" t="s">
        <v>1719</v>
      </c>
      <c r="F691" s="3"/>
      <c r="G691" s="3" t="s">
        <v>1719</v>
      </c>
      <c r="H691" s="3"/>
      <c r="I691" s="3" t="s">
        <v>2440</v>
      </c>
      <c r="J691" s="3"/>
      <c r="K691" s="105" t="s">
        <v>145</v>
      </c>
      <c r="L691" s="105" t="s">
        <v>367</v>
      </c>
      <c r="M691" s="103" t="s">
        <v>920</v>
      </c>
      <c r="N691" s="105" t="s">
        <v>426</v>
      </c>
      <c r="O691" s="105" t="s">
        <v>147</v>
      </c>
      <c r="P691" s="105" t="s">
        <v>16</v>
      </c>
      <c r="Q691" s="105"/>
      <c r="R691" s="105" t="s">
        <v>976</v>
      </c>
      <c r="S691" s="107" t="s">
        <v>20</v>
      </c>
      <c r="T691" s="105"/>
      <c r="U691" s="105"/>
      <c r="V691" s="102"/>
      <c r="W691" s="102"/>
      <c r="X691" s="24">
        <v>25000</v>
      </c>
      <c r="Y691" s="24">
        <f>X691*1.12</f>
        <v>28000.000000000004</v>
      </c>
      <c r="Z691" s="105"/>
      <c r="AA691" s="4" t="s">
        <v>944</v>
      </c>
      <c r="AB691" s="105"/>
    </row>
    <row r="692" spans="1:28" ht="153.75" customHeight="1">
      <c r="A692" s="3" t="s">
        <v>2477</v>
      </c>
      <c r="B692" s="4" t="s">
        <v>143</v>
      </c>
      <c r="C692" s="4" t="s">
        <v>144</v>
      </c>
      <c r="D692" s="4" t="s">
        <v>1348</v>
      </c>
      <c r="E692" s="3" t="s">
        <v>1349</v>
      </c>
      <c r="F692" s="4"/>
      <c r="G692" s="3" t="s">
        <v>1350</v>
      </c>
      <c r="H692" s="3"/>
      <c r="I692" s="3" t="s">
        <v>2478</v>
      </c>
      <c r="J692" s="3"/>
      <c r="K692" s="4" t="s">
        <v>145</v>
      </c>
      <c r="L692" s="4">
        <v>100</v>
      </c>
      <c r="M692" s="3">
        <v>231010000</v>
      </c>
      <c r="N692" s="4" t="s">
        <v>146</v>
      </c>
      <c r="O692" s="4" t="s">
        <v>212</v>
      </c>
      <c r="P692" s="4" t="s">
        <v>446</v>
      </c>
      <c r="Q692" s="4"/>
      <c r="R692" s="16" t="s">
        <v>979</v>
      </c>
      <c r="S692" s="16" t="s">
        <v>149</v>
      </c>
      <c r="T692" s="12"/>
      <c r="U692" s="3"/>
      <c r="V692" s="24"/>
      <c r="W692" s="22"/>
      <c r="X692" s="24">
        <f>100000/1.12</f>
        <v>89285.71428571428</v>
      </c>
      <c r="Y692" s="24">
        <f>X692*1.12</f>
        <v>100000</v>
      </c>
      <c r="Z692" s="4"/>
      <c r="AA692" s="4" t="s">
        <v>944</v>
      </c>
      <c r="AB692" s="4"/>
    </row>
    <row r="693" spans="1:28" s="65" customFormat="1" ht="135.75" customHeight="1">
      <c r="A693" s="65" t="s">
        <v>2548</v>
      </c>
      <c r="B693" s="4" t="s">
        <v>362</v>
      </c>
      <c r="C693" s="4" t="s">
        <v>144</v>
      </c>
      <c r="D693" s="3" t="s">
        <v>2586</v>
      </c>
      <c r="E693" s="3" t="s">
        <v>2546</v>
      </c>
      <c r="F693" s="10"/>
      <c r="G693" s="3" t="s">
        <v>2546</v>
      </c>
      <c r="H693" s="10"/>
      <c r="I693" s="3"/>
      <c r="J693" s="3"/>
      <c r="K693" s="4" t="s">
        <v>145</v>
      </c>
      <c r="L693" s="4">
        <v>100</v>
      </c>
      <c r="M693" s="3">
        <v>231010000</v>
      </c>
      <c r="N693" s="4" t="s">
        <v>146</v>
      </c>
      <c r="O693" s="4" t="s">
        <v>184</v>
      </c>
      <c r="P693" s="4" t="s">
        <v>16</v>
      </c>
      <c r="Q693" s="4"/>
      <c r="R693" s="16" t="s">
        <v>2547</v>
      </c>
      <c r="S693" s="16" t="s">
        <v>20</v>
      </c>
      <c r="T693" s="77"/>
      <c r="U693" s="77"/>
      <c r="V693" s="24"/>
      <c r="W693" s="132"/>
      <c r="X693" s="82">
        <f>Y693/1.12</f>
        <v>22499.999999999996</v>
      </c>
      <c r="Y693" s="82">
        <v>25200</v>
      </c>
      <c r="Z693" s="4"/>
      <c r="AA693" s="4" t="s">
        <v>944</v>
      </c>
      <c r="AB693" s="4"/>
    </row>
    <row r="694" spans="1:242" s="25" customFormat="1" ht="63.75" customHeight="1">
      <c r="A694" s="3" t="s">
        <v>2568</v>
      </c>
      <c r="B694" s="4" t="s">
        <v>143</v>
      </c>
      <c r="C694" s="4" t="s">
        <v>144</v>
      </c>
      <c r="D694" s="4" t="s">
        <v>1612</v>
      </c>
      <c r="E694" s="4" t="s">
        <v>1613</v>
      </c>
      <c r="F694" s="3"/>
      <c r="G694" s="4" t="s">
        <v>1613</v>
      </c>
      <c r="H694" s="3"/>
      <c r="I694" s="4" t="s">
        <v>2567</v>
      </c>
      <c r="J694" s="4"/>
      <c r="K694" s="4" t="s">
        <v>145</v>
      </c>
      <c r="L694" s="4">
        <v>0</v>
      </c>
      <c r="M694" s="12" t="s">
        <v>920</v>
      </c>
      <c r="N694" s="4" t="s">
        <v>146</v>
      </c>
      <c r="O694" s="13" t="s">
        <v>184</v>
      </c>
      <c r="P694" s="4" t="s">
        <v>16</v>
      </c>
      <c r="Q694" s="16"/>
      <c r="R694" s="16" t="s">
        <v>976</v>
      </c>
      <c r="S694" s="16" t="s">
        <v>20</v>
      </c>
      <c r="T694" s="12"/>
      <c r="U694" s="3" t="s">
        <v>36</v>
      </c>
      <c r="V694" s="24"/>
      <c r="W694" s="4"/>
      <c r="X694" s="24">
        <v>50000</v>
      </c>
      <c r="Y694" s="24">
        <f>X694*1.12</f>
        <v>56000.00000000001</v>
      </c>
      <c r="Z694" s="4"/>
      <c r="AA694" s="4" t="s">
        <v>944</v>
      </c>
      <c r="AB694" s="4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  <c r="FU694" s="8"/>
      <c r="FV694" s="8"/>
      <c r="FW694" s="8"/>
      <c r="FX694" s="8"/>
      <c r="FY694" s="8"/>
      <c r="FZ694" s="8"/>
      <c r="GA694" s="8"/>
      <c r="GB694" s="8"/>
      <c r="GC694" s="8"/>
      <c r="GD694" s="8"/>
      <c r="GE694" s="8"/>
      <c r="GF694" s="8"/>
      <c r="GG694" s="8"/>
      <c r="GH694" s="8"/>
      <c r="GI694" s="8"/>
      <c r="GJ694" s="8"/>
      <c r="GK694" s="8"/>
      <c r="GL694" s="8"/>
      <c r="GM694" s="8"/>
      <c r="GN694" s="8"/>
      <c r="GO694" s="8"/>
      <c r="GP694" s="8"/>
      <c r="GQ694" s="8"/>
      <c r="GR694" s="8"/>
      <c r="GS694" s="8"/>
      <c r="GT694" s="8"/>
      <c r="GU694" s="8"/>
      <c r="GV694" s="8"/>
      <c r="GW694" s="8"/>
      <c r="GX694" s="8"/>
      <c r="GY694" s="8"/>
      <c r="GZ694" s="8"/>
      <c r="HA694" s="8"/>
      <c r="HB694" s="8"/>
      <c r="HC694" s="8"/>
      <c r="HD694" s="8"/>
      <c r="HE694" s="8"/>
      <c r="HF694" s="8"/>
      <c r="HG694" s="8"/>
      <c r="HH694" s="8"/>
      <c r="HI694" s="8"/>
      <c r="HJ694" s="8"/>
      <c r="HK694" s="8"/>
      <c r="HL694" s="8"/>
      <c r="HM694" s="8"/>
      <c r="HN694" s="8"/>
      <c r="HO694" s="8"/>
      <c r="HP694" s="8"/>
      <c r="HQ694" s="8"/>
      <c r="HR694" s="8"/>
      <c r="HS694" s="8"/>
      <c r="HT694" s="8"/>
      <c r="HU694" s="8"/>
      <c r="HV694" s="8"/>
      <c r="HW694" s="8"/>
      <c r="HX694" s="8"/>
      <c r="HY694" s="8"/>
      <c r="HZ694" s="8"/>
      <c r="IA694" s="8"/>
      <c r="IB694" s="8"/>
      <c r="IC694" s="8"/>
      <c r="ID694" s="8"/>
      <c r="IE694" s="8"/>
      <c r="IF694" s="8"/>
      <c r="IG694" s="8"/>
      <c r="IH694" s="8"/>
    </row>
    <row r="695" spans="1:28" ht="17.25" customHeight="1">
      <c r="A695" s="176" t="s">
        <v>333</v>
      </c>
      <c r="B695" s="177"/>
      <c r="C695" s="177"/>
      <c r="D695" s="177"/>
      <c r="E695" s="177"/>
      <c r="F695" s="178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22"/>
      <c r="W695" s="4"/>
      <c r="X695" s="40">
        <f>SUM(X571:X694)</f>
        <v>99914119.25285713</v>
      </c>
      <c r="Y695" s="40">
        <f>SUM(Y571:Y694)</f>
        <v>111903814.04319999</v>
      </c>
      <c r="Z695" s="4"/>
      <c r="AA695" s="4"/>
      <c r="AB695" s="4"/>
    </row>
    <row r="696" spans="1:28" ht="27" customHeight="1">
      <c r="A696" s="176" t="s">
        <v>336</v>
      </c>
      <c r="B696" s="177"/>
      <c r="C696" s="177"/>
      <c r="D696" s="177"/>
      <c r="E696" s="177"/>
      <c r="F696" s="178"/>
      <c r="G696" s="3"/>
      <c r="H696" s="3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12"/>
      <c r="U696" s="4"/>
      <c r="V696" s="22"/>
      <c r="W696" s="38"/>
      <c r="X696" s="41">
        <f>X695+X570+X557</f>
        <v>1054255574.7514285</v>
      </c>
      <c r="Y696" s="41">
        <f>Y695+Y570+Y557</f>
        <v>1180766245.0815997</v>
      </c>
      <c r="Z696" s="31"/>
      <c r="AA696" s="4"/>
      <c r="AB696" s="4"/>
    </row>
    <row r="698" spans="24:25" ht="12.75">
      <c r="X698" s="152"/>
      <c r="Y698" s="8"/>
    </row>
    <row r="699" spans="24:25" ht="12.75">
      <c r="X699" s="153"/>
      <c r="Y699" s="8"/>
    </row>
    <row r="700" spans="1:25" ht="14.25" customHeight="1">
      <c r="A700" s="65" t="s">
        <v>2398</v>
      </c>
      <c r="B700" s="173" t="s">
        <v>2399</v>
      </c>
      <c r="C700" s="173"/>
      <c r="D700" s="173"/>
      <c r="E700" s="173"/>
      <c r="X700" s="152"/>
      <c r="Y700" s="8"/>
    </row>
    <row r="701" spans="2:25" ht="13.5" customHeight="1">
      <c r="B701" s="173" t="s">
        <v>2486</v>
      </c>
      <c r="C701" s="173"/>
      <c r="D701" s="173"/>
      <c r="E701" s="173"/>
      <c r="Y701" s="8"/>
    </row>
    <row r="702" spans="1:25" ht="15" customHeight="1">
      <c r="A702" s="141" t="s">
        <v>2400</v>
      </c>
      <c r="B702" s="173" t="s">
        <v>2401</v>
      </c>
      <c r="C702" s="173"/>
      <c r="D702" s="173"/>
      <c r="T702" s="42"/>
      <c r="Y702" s="8"/>
    </row>
    <row r="705" ht="15">
      <c r="E705" s="142"/>
    </row>
  </sheetData>
  <sheetProtection/>
  <autoFilter ref="A16:IV696"/>
  <mergeCells count="19">
    <mergeCell ref="Y11:AB11"/>
    <mergeCell ref="B701:E701"/>
    <mergeCell ref="B702:D702"/>
    <mergeCell ref="A13:X13"/>
    <mergeCell ref="A557:F557"/>
    <mergeCell ref="A570:E570"/>
    <mergeCell ref="A695:F695"/>
    <mergeCell ref="A696:F696"/>
    <mergeCell ref="B700:E700"/>
    <mergeCell ref="Y12:AB12"/>
    <mergeCell ref="Y10:AB10"/>
    <mergeCell ref="Y8:AB8"/>
    <mergeCell ref="Y9:AB9"/>
    <mergeCell ref="Y2:Z2"/>
    <mergeCell ref="Y3:AB3"/>
    <mergeCell ref="A4:X4"/>
    <mergeCell ref="Y4:AB4"/>
    <mergeCell ref="Y5:AB6"/>
    <mergeCell ref="Y7:AB7"/>
  </mergeCells>
  <dataValidations count="1">
    <dataValidation allowBlank="1" showInputMessage="1" showErrorMessage="1" prompt="Введите наименование на рус.языке" sqref="E428:E430"/>
  </dataValidations>
  <hyperlinks>
    <hyperlink ref="U19" r:id="rId1" tooltip="Посмотреть фото" display="ФОТО"/>
    <hyperlink ref="U31" r:id="rId2" tooltip="Посмотреть фото" display="ФОТО"/>
    <hyperlink ref="D64" r:id="rId3" display="http://enstru.skc.kz/ru/ntru/detail/?kpved=25.93.14.00.00.10.10.14.2"/>
    <hyperlink ref="U135" r:id="rId4" tooltip="Посмотреть фото" display="ФОТО"/>
    <hyperlink ref="U136" r:id="rId5" tooltip="Посмотреть фото" display="ФОТО"/>
    <hyperlink ref="U137" r:id="rId6" tooltip="Посмотреть фото" display="ФОТО"/>
    <hyperlink ref="U134" r:id="rId7" tooltip="Посмотреть фото" display="ФОТО"/>
    <hyperlink ref="U252" r:id="rId8" tooltip="Посмотреть фото" display="ФОТО"/>
    <hyperlink ref="U261" r:id="rId9" tooltip="Посмотреть фото" display="ФОТО"/>
    <hyperlink ref="U220" r:id="rId10" tooltip="Посмотреть фото" display="ФОТО"/>
    <hyperlink ref="U262" r:id="rId11" tooltip="Посмотреть фото" display="ФОТО"/>
    <hyperlink ref="U254" r:id="rId12" tooltip="Посмотреть фото" display="ФОТО"/>
    <hyperlink ref="D631" r:id="rId13" display="http://enstru.kz/code.jsp?new=85.59.13.335.001.00.0777.000000000000"/>
    <hyperlink ref="U409" r:id="rId14" tooltip="Посмотреть фото" display="ФОТО"/>
  </hyperlinks>
  <printOptions/>
  <pageMargins left="0" right="0" top="0" bottom="0" header="0.31496062992125984" footer="0.31496062992125984"/>
  <pageSetup fitToHeight="0" fitToWidth="1" horizontalDpi="600" verticalDpi="600" orientation="landscape" paperSize="9" scale="1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Aigerim</dc:creator>
  <cp:keywords/>
  <dc:description/>
  <cp:lastModifiedBy>admin</cp:lastModifiedBy>
  <cp:lastPrinted>2016-03-09T06:56:01Z</cp:lastPrinted>
  <dcterms:created xsi:type="dcterms:W3CDTF">2013-01-29T11:40:19Z</dcterms:created>
  <dcterms:modified xsi:type="dcterms:W3CDTF">2016-03-10T10:04:47Z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