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0" windowWidth="19200" windowHeight="7095" tabRatio="674" activeTab="0"/>
  </bookViews>
  <sheets>
    <sheet name="план от 17.05.16" sheetId="1" r:id="rId1"/>
  </sheets>
  <definedNames>
    <definedName name="_xlnm._FilterDatabase" localSheetId="0" hidden="1">'план от 17.05.16'!$A$21:$IV$908</definedName>
  </definedNames>
  <calcPr fullCalcOnLoad="1" refMode="R1C1"/>
</workbook>
</file>

<file path=xl/sharedStrings.xml><?xml version="1.0" encoding="utf-8"?>
<sst xmlns="http://schemas.openxmlformats.org/spreadsheetml/2006/main" count="14808" uniqueCount="3051">
  <si>
    <t>4 К</t>
  </si>
  <si>
    <t>5 К</t>
  </si>
  <si>
    <t>Дозиметрический контроль интраскопов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</si>
  <si>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</si>
  <si>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</si>
  <si>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>Вода очищенная в бутылях по 19л</t>
  </si>
  <si>
    <t>Жилет</t>
  </si>
  <si>
    <t>Комплект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</si>
  <si>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</si>
  <si>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</si>
  <si>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</si>
  <si>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</si>
  <si>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</si>
  <si>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</si>
  <si>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</si>
  <si>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Перчатки</t>
  </si>
  <si>
    <t>г. Атырау</t>
  </si>
  <si>
    <t>6 У</t>
  </si>
  <si>
    <t>10 У</t>
  </si>
  <si>
    <t>8 У</t>
  </si>
  <si>
    <t>Оплата за фактически оказанный Исполнителем объем Услуг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</si>
  <si>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</si>
  <si>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</si>
  <si>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Предоставления услуг по приему сточных вод</t>
  </si>
  <si>
    <t>Услуги эксплуатации подъездных путей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</si>
  <si>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</si>
  <si>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67 У</t>
  </si>
  <si>
    <t>Услуги по обеспечению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</si>
  <si>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</si>
  <si>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</si>
  <si>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Услуги по проведению лабораторных замеров служебных помещений на микроклимат, освещения радиационной фон</t>
  </si>
  <si>
    <t>Цвет-прозрачный, форма А-4</t>
  </si>
  <si>
    <t>мягкий переплет, не менее 65 листов</t>
  </si>
  <si>
    <t>жесткий переплет, не менее 65 листов</t>
  </si>
  <si>
    <t>скоросшиватель</t>
  </si>
  <si>
    <t>Архивная папка на завязках,  320x260x50мм</t>
  </si>
  <si>
    <t/>
  </si>
  <si>
    <t>796</t>
  </si>
  <si>
    <t>Государственный стандартный образец</t>
  </si>
  <si>
    <t>872</t>
  </si>
  <si>
    <t>Температуры начала кристаллизации топлива</t>
  </si>
  <si>
    <t>определение плотности нефтепродуктов (770 - 830)</t>
  </si>
  <si>
    <t>Чехол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</si>
  <si>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</si>
  <si>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 xml:space="preserve">Сетевой фильтр, APC, E-20G, 5 розеток, 5 м. </t>
  </si>
  <si>
    <t>Скотч</t>
  </si>
  <si>
    <t>Длиной не менее 180м., шириной 5см</t>
  </si>
  <si>
    <t>однониточный (крученые изделия из полипропиленового волокна однониточный</t>
  </si>
  <si>
    <t>бобина</t>
  </si>
  <si>
    <t>Веревка</t>
  </si>
  <si>
    <t>Нефрас</t>
  </si>
  <si>
    <t>"Нефрас" С-50/170 массовая доля серы не более 0,02% на 100 г нефраса</t>
  </si>
  <si>
    <t>112</t>
  </si>
  <si>
    <t>Литр (куб. дм.)</t>
  </si>
  <si>
    <t>Вентиль</t>
  </si>
  <si>
    <t>вентиль Ду-15 мм</t>
  </si>
  <si>
    <t>пара</t>
  </si>
  <si>
    <t>018</t>
  </si>
  <si>
    <t>пакет мусорный по 50шт.</t>
  </si>
  <si>
    <t>5111</t>
  </si>
  <si>
    <t>рулон</t>
  </si>
  <si>
    <t>055</t>
  </si>
  <si>
    <t>Проволока для пломбирования</t>
  </si>
  <si>
    <t>Рулетка</t>
  </si>
  <si>
    <t>Аккумулятор</t>
  </si>
  <si>
    <t>Картридж</t>
  </si>
  <si>
    <t>Картридж Canon FX-10</t>
  </si>
  <si>
    <t>картридж  HP Q5949a</t>
  </si>
  <si>
    <t>картридж НР  Q 2612 А</t>
  </si>
  <si>
    <t>Картридж СЕ285А</t>
  </si>
  <si>
    <t>839</t>
  </si>
  <si>
    <t>Втулка</t>
  </si>
  <si>
    <t>Генератор</t>
  </si>
  <si>
    <t>Генератор для зарядки аккумулятора</t>
  </si>
  <si>
    <t>Глушитель для автомашины ГАЗ, ПАЗ</t>
  </si>
  <si>
    <t>Головка блока для автомашины Газель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</si>
  <si>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</si>
  <si>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</si>
  <si>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</si>
  <si>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</si>
  <si>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</si>
  <si>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</si>
  <si>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</si>
  <si>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</si>
  <si>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Маслонасос для автомашины Камаз 53229, 110 10 14</t>
  </si>
  <si>
    <t>Балансир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</si>
  <si>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</si>
  <si>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</si>
  <si>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</si>
  <si>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</si>
  <si>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</si>
  <si>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</si>
  <si>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</si>
  <si>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</si>
  <si>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 xml:space="preserve">Реле втягивающее стартера для автомашины КРАЗ, Ст-142-37088 </t>
  </si>
  <si>
    <t>Стартер</t>
  </si>
  <si>
    <t>Стартер для автомашины Газель, Уаз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</si>
  <si>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</si>
  <si>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</si>
  <si>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</si>
  <si>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Трубонаддув для автомашин МАЗ, Амкадор, 65055-132 32 04</t>
  </si>
  <si>
    <t>Седельно сцепное устройство для ТЗ. Краз-258 Б1</t>
  </si>
  <si>
    <t>Кисть малярная</t>
  </si>
  <si>
    <t>Для защиты от тока напряжением до 1000В.</t>
  </si>
  <si>
    <t>Стандарт титры для буферных растворов</t>
  </si>
  <si>
    <t>Фильтроэлементы ЭС-900-1-М, содержание свободной воды на выходе % масс, не более 0,0015</t>
  </si>
  <si>
    <t>Фейрверк</t>
  </si>
  <si>
    <t>Набор сигнала охотника, для подачи огневых сигналов бедствия №3, 15 штук в пачке</t>
  </si>
  <si>
    <t>Конверты</t>
  </si>
  <si>
    <t>формат C4 (229 х 324 мм)</t>
  </si>
  <si>
    <t>без окон</t>
  </si>
  <si>
    <t>формат C5 (162 х 229 мм)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</si>
  <si>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</si>
  <si>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</si>
  <si>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</si>
  <si>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</si>
  <si>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</si>
  <si>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</si>
  <si>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</si>
  <si>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</si>
  <si>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</si>
  <si>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</si>
  <si>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</si>
  <si>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</si>
  <si>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</si>
  <si>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</si>
  <si>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</si>
  <si>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</si>
  <si>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</si>
  <si>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</si>
  <si>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</si>
  <si>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</si>
  <si>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</si>
  <si>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</si>
  <si>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</si>
  <si>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</si>
  <si>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</si>
  <si>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</si>
  <si>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</si>
  <si>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</si>
  <si>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</si>
  <si>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</si>
  <si>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</si>
  <si>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</si>
  <si>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</si>
  <si>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</si>
  <si>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</si>
  <si>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</si>
  <si>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</si>
  <si>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</si>
  <si>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</si>
  <si>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</si>
  <si>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</si>
  <si>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</si>
  <si>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</si>
  <si>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</si>
  <si>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</si>
  <si>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</si>
  <si>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</si>
  <si>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</si>
  <si>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</si>
  <si>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</si>
  <si>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</si>
  <si>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</si>
  <si>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</si>
  <si>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</si>
  <si>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</si>
  <si>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</si>
  <si>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Ведро</t>
  </si>
  <si>
    <t>9 Т</t>
  </si>
  <si>
    <t>литр (куб.дм.)</t>
  </si>
  <si>
    <t>10 Т</t>
  </si>
  <si>
    <t>Замок</t>
  </si>
  <si>
    <t xml:space="preserve">ойып салатын құлып </t>
  </si>
  <si>
    <t>упаковка</t>
  </si>
  <si>
    <t>12 Т</t>
  </si>
  <si>
    <t>13 Т</t>
  </si>
  <si>
    <t>16 Т</t>
  </si>
  <si>
    <t>17 Т</t>
  </si>
  <si>
    <t>Лопата</t>
  </si>
  <si>
    <t>Лопата штыковые с деревянным черенком 1.3 метр</t>
  </si>
  <si>
    <t>778</t>
  </si>
  <si>
    <t>Упаковка</t>
  </si>
  <si>
    <t>Ареометр</t>
  </si>
  <si>
    <t>март</t>
  </si>
  <si>
    <t>25 Т</t>
  </si>
  <si>
    <t>166</t>
  </si>
  <si>
    <t>28 Т</t>
  </si>
  <si>
    <t>29 Т</t>
  </si>
  <si>
    <t>Стакан</t>
  </si>
  <si>
    <t>38 Т</t>
  </si>
  <si>
    <t>август</t>
  </si>
  <si>
    <t>октябрь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</si>
  <si>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</si>
  <si>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</si>
  <si>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</si>
  <si>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</si>
  <si>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</si>
  <si>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</si>
  <si>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006</t>
  </si>
  <si>
    <t>метр</t>
  </si>
  <si>
    <t xml:space="preserve">Бумага </t>
  </si>
  <si>
    <t xml:space="preserve">Бумага офисная 500л </t>
  </si>
  <si>
    <t>Одна пачка</t>
  </si>
  <si>
    <t>Бензин</t>
  </si>
  <si>
    <t>Азот  с заправкой в баллоны объемом  6 куб.м.</t>
  </si>
  <si>
    <t>Флакон</t>
  </si>
  <si>
    <t>Дезодарант для дезинфекции туалетной системы ВС,порошковый водорастворимый пакет по 15 грамм</t>
  </si>
  <si>
    <t>868</t>
  </si>
  <si>
    <t>Бутылка</t>
  </si>
  <si>
    <t>Эмаль</t>
  </si>
  <si>
    <t>ПФ-115 первый сорт белый, массовая доля нелетучих веществ, %, не менее 62-68, ГОСТ 6465-76</t>
  </si>
  <si>
    <t>апрель</t>
  </si>
  <si>
    <t>Краска</t>
  </si>
  <si>
    <t>Объемом 450мл с поверхностно- активными добавками (ПАД)</t>
  </si>
  <si>
    <t>М10Г2 (М8Г2)</t>
  </si>
  <si>
    <t>Масло для гидросистем ВМГЗ, плотность, при 20°С, 863 кг/м3</t>
  </si>
  <si>
    <t>присадка Api cG4SJ</t>
  </si>
  <si>
    <t>Солидол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</si>
  <si>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</si>
  <si>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</si>
  <si>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сентябрь</t>
  </si>
  <si>
    <t>Тонна (метрическая)</t>
  </si>
  <si>
    <t>Охлаждающая жидкость (антифриз, тосол)</t>
  </si>
  <si>
    <t xml:space="preserve">Растворитель </t>
  </si>
  <si>
    <t>Шина</t>
  </si>
  <si>
    <t>Щетка с совком для сухой уборки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</si>
  <si>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</si>
  <si>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</si>
  <si>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</si>
  <si>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</si>
  <si>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736</t>
  </si>
  <si>
    <t>Рулон</t>
  </si>
  <si>
    <t>Копи-картридж для ксерокса С-118</t>
  </si>
  <si>
    <t>Тонер-картридж Xerox 006R01179</t>
  </si>
  <si>
    <t>Копи-картридж для ксерокса IR-2018</t>
  </si>
  <si>
    <t>Тонер-картридж для ксерокса IR-2018</t>
  </si>
  <si>
    <t>Картридж сс-388А</t>
  </si>
  <si>
    <t>Картридж PH CF 210 по 213</t>
  </si>
  <si>
    <t>4,5,11,14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</si>
  <si>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</si>
  <si>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</si>
  <si>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</si>
  <si>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Фонарь</t>
  </si>
  <si>
    <t>Техническое содержание шлагбаумов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</si>
  <si>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</si>
  <si>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ткань мягкая, безворсовая, хорошо впитывающая влагу</t>
  </si>
  <si>
    <t>Подготовка и переподготовка работников службы ГСМ по программе ЧС</t>
  </si>
  <si>
    <t>гидронасос / гидромотор аксиально-поршневой. Код производителя:3703960 / F1-060-R - - -000</t>
  </si>
  <si>
    <t>Гидромотор шестеренный с внешним зацеплением секционной с частотой вращения 1920 об/мин</t>
  </si>
  <si>
    <t>Ремень</t>
  </si>
  <si>
    <t>Штука</t>
  </si>
  <si>
    <t>50</t>
  </si>
  <si>
    <t>47 У</t>
  </si>
  <si>
    <t>Услуги по маркетинговым консультациям</t>
  </si>
  <si>
    <t>Определение маркетинговых цен на товары</t>
  </si>
  <si>
    <t>г. Астана</t>
  </si>
  <si>
    <t>Услуги по обязательному экологическому страхованию</t>
  </si>
  <si>
    <t>Услуги почтовой специальной связи</t>
  </si>
  <si>
    <t>г.Астана</t>
  </si>
  <si>
    <t>Услуги по пользованию информационной системой электронных закупок</t>
  </si>
  <si>
    <t>Вывоз отработанных масел</t>
  </si>
  <si>
    <t>1 У</t>
  </si>
  <si>
    <t>Услуги телефонной связи</t>
  </si>
  <si>
    <t>Предоставление телефонного соединения международной, междугородней и городской связи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</si>
  <si>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</si>
  <si>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Обязательное страхование опасных объектов</t>
  </si>
  <si>
    <t xml:space="preserve">Услуги по метеорологическому обеспечению наземных служб </t>
  </si>
  <si>
    <t>Перезарядка огнетушителей ОПУ, заправка порошком и сжатым воздухом</t>
  </si>
  <si>
    <t>4 Р</t>
  </si>
  <si>
    <t>Вакцина против гриппа</t>
  </si>
  <si>
    <t>Аспирин таблетки белые в упаковке по 10штук</t>
  </si>
  <si>
    <t>Азопирам</t>
  </si>
  <si>
    <t>флокон</t>
  </si>
  <si>
    <t>Натрия хлорид</t>
  </si>
  <si>
    <t>Натрий хлор 0,9%,200,0гр флакон по 200гр  бесцветная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</si>
  <si>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</si>
  <si>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</si>
  <si>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</si>
  <si>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</si>
  <si>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Трисоль жидкость бесцветная во флаконе по 400 мл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</si>
  <si>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</si>
  <si>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ампулы по 2.0мл в/мжелтого цвета</t>
  </si>
  <si>
    <t>3</t>
  </si>
  <si>
    <t>Тонометр</t>
  </si>
  <si>
    <t>10</t>
  </si>
  <si>
    <t>Раунатин</t>
  </si>
  <si>
    <t>ампула по5.0мл б/ц</t>
  </si>
  <si>
    <t>ампула по 1.0мл</t>
  </si>
  <si>
    <t xml:space="preserve">Услуги по аренде помещения для организации обслуживания пассажиров  </t>
  </si>
  <si>
    <t>по 10 таблеток в упаковке</t>
  </si>
  <si>
    <t>термоиндикатор стер. на 180 №500</t>
  </si>
  <si>
    <t>Пара</t>
  </si>
  <si>
    <t xml:space="preserve">Содержание арендуемых помещений для медпункта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</si>
  <si>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</si>
  <si>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</si>
  <si>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</si>
  <si>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Электророзетка одноместная бытовая на 220 вольт для внутренней установки в стену.</t>
  </si>
  <si>
    <t>Киловатт</t>
  </si>
  <si>
    <t>Электроэнергия</t>
  </si>
  <si>
    <t>Лампа накаливания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</si>
  <si>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</si>
  <si>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энергияны үнемдейтін шам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</si>
  <si>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</si>
  <si>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Для трубчатых люминесцентных ламп мощностью 4-22 ватт</t>
  </si>
  <si>
    <t>Для трубчатых люминесцентных ламп мощностью 64-80 ватт</t>
  </si>
  <si>
    <t>Предохранитель низковольтный плавкий ПН-100</t>
  </si>
  <si>
    <t>Батарейка</t>
  </si>
  <si>
    <t>Щёлочной элемент питания (КРОНА). Тип 6LR61, напряжение 9 вольт</t>
  </si>
  <si>
    <t>Муфта</t>
  </si>
  <si>
    <t>металлический корпус,3 ключа, размер 20х70х70мм.</t>
  </si>
  <si>
    <t xml:space="preserve">Перчатки 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</si>
  <si>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</si>
  <si>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</si>
  <si>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</si>
  <si>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</si>
  <si>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</si>
  <si>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</si>
  <si>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</si>
  <si>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</si>
  <si>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</si>
  <si>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</si>
  <si>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</si>
  <si>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</si>
  <si>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</si>
  <si>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</si>
  <si>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</si>
  <si>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</si>
  <si>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</si>
  <si>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</si>
  <si>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</si>
  <si>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</si>
  <si>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</si>
  <si>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</si>
  <si>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услугам</t>
  </si>
  <si>
    <t>Всего по товарам</t>
  </si>
  <si>
    <t xml:space="preserve">услуга по обслуживанию отопительных котлов на газе </t>
  </si>
  <si>
    <t>Всего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</si>
  <si>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</si>
  <si>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</si>
  <si>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 xml:space="preserve"> </t>
  </si>
  <si>
    <t>май- июнь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</si>
  <si>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</si>
  <si>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GUSJ - 12/70-120</t>
  </si>
  <si>
    <t>GUSJ - 12/35-50</t>
  </si>
  <si>
    <t>ДДР</t>
  </si>
  <si>
    <t>Бриллиантовый зеленый</t>
  </si>
  <si>
    <t>раствор бриллиант зеленый фл 20мл 1% жидкость зеленого цвета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</si>
  <si>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</si>
  <si>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</si>
  <si>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</si>
  <si>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</si>
  <si>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прозрачная бесцветная жидкость 2.4% ампула по 10мг</t>
  </si>
  <si>
    <t xml:space="preserve">Картридж для Epson LX 350 </t>
  </si>
  <si>
    <t>Полноцветная лента Zebra 800015-940 не менее 200 кадров</t>
  </si>
  <si>
    <t>Картридж  3045</t>
  </si>
  <si>
    <t>комп.</t>
  </si>
  <si>
    <t>Тех. обслуживание, холодильников, замена непригодных частей к эксплуатации при необходимости с вызовом мастера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</si>
  <si>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</si>
  <si>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</si>
  <si>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</si>
  <si>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</si>
  <si>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</si>
  <si>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</si>
  <si>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</si>
  <si>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1000мм х500мм</t>
  </si>
  <si>
    <t>70</t>
  </si>
  <si>
    <t>10 мм. (в 1 кг. 200* пломб</t>
  </si>
  <si>
    <t>100</t>
  </si>
  <si>
    <t>Проволока для пломбирования в катушках по 800 м.</t>
  </si>
  <si>
    <t>Ведро.</t>
  </si>
  <si>
    <t>Мотыга</t>
  </si>
  <si>
    <t>Грабли</t>
  </si>
  <si>
    <t xml:space="preserve">Вилы </t>
  </si>
  <si>
    <t>Услуги по обучению методам, способам обработки воздушных судов от обледенения с практическими занятиями</t>
  </si>
  <si>
    <t>Атырау халықаралық әуежайы АҚ</t>
  </si>
  <si>
    <t>Поставка в течение 60 календарных дней с даты подписания договора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</si>
  <si>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</si>
  <si>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</si>
  <si>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</si>
  <si>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</si>
  <si>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АО "Международный аэропорт Атырау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</si>
  <si>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</si>
  <si>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</si>
  <si>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</si>
  <si>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</si>
  <si>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</si>
  <si>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</si>
  <si>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</si>
  <si>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</si>
  <si>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АО "Международный аэропорт атырау"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</si>
  <si>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</si>
  <si>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</si>
  <si>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</si>
  <si>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</si>
  <si>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>Услуги по вывозу ТБО</t>
  </si>
  <si>
    <t xml:space="preserve">100% предоплата </t>
  </si>
  <si>
    <t xml:space="preserve">Программное обеспечение </t>
  </si>
  <si>
    <t>Электронная правовая система</t>
  </si>
  <si>
    <t>2015 г.</t>
  </si>
  <si>
    <t>АО "Международный Аэропорт Атырау</t>
  </si>
  <si>
    <t>март-апрель</t>
  </si>
  <si>
    <t>Система бронирования авиабилетов и пользование экраном амадеус</t>
  </si>
  <si>
    <t>Система бронирования авиабилетов и пользование экраном Габриель</t>
  </si>
  <si>
    <t>"Атырау халықаралық әуежай" АҚ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</si>
  <si>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</si>
  <si>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</si>
  <si>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</si>
  <si>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</si>
  <si>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Молоко в тетрапакетах емкостью 1 литр жирностью 3,2</t>
  </si>
  <si>
    <t>Оплата  за фактически оказанной  исполнителем объем услуг</t>
  </si>
  <si>
    <t>Прием и отправка конфиденциальной почты</t>
  </si>
  <si>
    <t>Инспекционный аудит ИСМ</t>
  </si>
  <si>
    <t>Нож (лемех)</t>
  </si>
  <si>
    <t>техпластина для снегоуборочной техники, длина 1000мм, высота 250мм,толщина 40мм, вес 12кг</t>
  </si>
  <si>
    <t>Диск</t>
  </si>
  <si>
    <t>диск щеточный 120*550мм для спецтехники</t>
  </si>
  <si>
    <t>диск щеточный полипропиленовый 254*900мм для спецтехники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</si>
  <si>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</si>
  <si>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</si>
  <si>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Предназначен для подачи сигнала бедствия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</si>
  <si>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</si>
  <si>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</si>
  <si>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</si>
  <si>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сентябрь-октябрь</t>
  </si>
  <si>
    <t xml:space="preserve">Аренда местной и прямой линии связи протяженностью до 1 км и 2 км </t>
  </si>
  <si>
    <t>январь-февраль</t>
  </si>
  <si>
    <t>г.Атырау, Аэропорт</t>
  </si>
  <si>
    <t>Счетчик-водомер ГХВС</t>
  </si>
  <si>
    <t>Молоко</t>
  </si>
  <si>
    <t>апрель-май</t>
  </si>
  <si>
    <t>Веник</t>
  </si>
  <si>
    <t xml:space="preserve">апрель-май </t>
  </si>
  <si>
    <t>февраль-март</t>
  </si>
  <si>
    <t>май-июнь</t>
  </si>
  <si>
    <t>Услуги по выделенным каналам (AFTN), предоставлению точки входа в сеть (AFTN)</t>
  </si>
  <si>
    <t>октябрь-ноябрь</t>
  </si>
  <si>
    <t>Техническое сопровождение информационных систем (1С:Бухгалтерия)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</si>
  <si>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</si>
  <si>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</si>
  <si>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сайту Учет.kz,годовая абонентская плата за пользование </t>
  </si>
  <si>
    <t>Услуги по инкассации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</si>
  <si>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</si>
  <si>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</si>
  <si>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Коврик диэлектрический</t>
  </si>
  <si>
    <t>светодиодный, переносной</t>
  </si>
  <si>
    <t>Карточка</t>
  </si>
  <si>
    <t>г. Алматы</t>
  </si>
  <si>
    <t>Один баллон</t>
  </si>
  <si>
    <t>GUST - 12/70-120/800L12. 10кВ</t>
  </si>
  <si>
    <t>GUST - 12/35-50. 10кВ</t>
  </si>
  <si>
    <t>июнь-июль</t>
  </si>
  <si>
    <t>Лист</t>
  </si>
  <si>
    <t>Спички</t>
  </si>
  <si>
    <t>Обучение  работников службы СПАСОП, (Свидетельство о соответствии)</t>
  </si>
  <si>
    <t>июль-август</t>
  </si>
  <si>
    <t>Работа по ремонту  лабораторных приборов и оборудования в лаборатории ГСМ</t>
  </si>
  <si>
    <t>Дротаверин</t>
  </si>
  <si>
    <t>881</t>
  </si>
  <si>
    <t>Банка условная</t>
  </si>
  <si>
    <t>Отвердитель</t>
  </si>
  <si>
    <t>килограмм</t>
  </si>
  <si>
    <t>д.230х22х2,5мм</t>
  </si>
  <si>
    <t xml:space="preserve">Электрод  </t>
  </si>
  <si>
    <t>Противогаз</t>
  </si>
  <si>
    <t>Медиация в социально-трудовых спорах и конфликтах</t>
  </si>
  <si>
    <t>пыле-газозащитный</t>
  </si>
  <si>
    <t>Респиратор</t>
  </si>
  <si>
    <t>Кислород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</si>
  <si>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</si>
  <si>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</si>
  <si>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</si>
  <si>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</si>
  <si>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услуги КСК по помещению Агентства по продаже перевозок</t>
  </si>
  <si>
    <t>24 У</t>
  </si>
  <si>
    <t xml:space="preserve">100 % предоплата </t>
  </si>
  <si>
    <t>Оказание услуги с даты заключения договора по апрель 2016 г.</t>
  </si>
  <si>
    <t>Срок оказания услуг 12 месяцев с даты заключения договора</t>
  </si>
  <si>
    <t>рукава бензостойкий "Элофлекс" диаметр 63 мм, длина 20м</t>
  </si>
  <si>
    <t>Футболка</t>
  </si>
  <si>
    <t>Поставка в течение 30 календарных дней с даты подписания договора</t>
  </si>
  <si>
    <t>фильтр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</si>
  <si>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</si>
  <si>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</si>
  <si>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</si>
  <si>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</si>
  <si>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</si>
  <si>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</si>
  <si>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</si>
  <si>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</si>
  <si>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</si>
  <si>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</si>
  <si>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</si>
  <si>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</si>
  <si>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</si>
  <si>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</si>
  <si>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</si>
  <si>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</si>
  <si>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</si>
  <si>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</si>
  <si>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</si>
  <si>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</si>
  <si>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</si>
  <si>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</si>
  <si>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</si>
  <si>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</si>
  <si>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</si>
  <si>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</si>
  <si>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</si>
  <si>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</si>
  <si>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</si>
  <si>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</si>
  <si>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</si>
  <si>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</si>
  <si>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</si>
  <si>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</si>
  <si>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</si>
  <si>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</si>
  <si>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</si>
  <si>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</si>
  <si>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</si>
  <si>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</si>
  <si>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</si>
  <si>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</si>
  <si>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</si>
  <si>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</si>
  <si>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</si>
  <si>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</si>
  <si>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</si>
  <si>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</si>
  <si>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</si>
  <si>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</si>
  <si>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</si>
  <si>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</si>
  <si>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</si>
  <si>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</si>
  <si>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</si>
  <si>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</si>
  <si>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</si>
  <si>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</si>
  <si>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</si>
  <si>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</si>
  <si>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</si>
  <si>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</si>
  <si>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</si>
  <si>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</si>
  <si>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</si>
  <si>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</si>
  <si>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</si>
  <si>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</si>
  <si>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</si>
  <si>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</si>
  <si>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</si>
  <si>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</si>
  <si>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</si>
  <si>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</si>
  <si>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</si>
  <si>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</si>
  <si>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</si>
  <si>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</si>
  <si>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</si>
  <si>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</si>
  <si>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</si>
  <si>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</si>
  <si>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</si>
  <si>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</si>
  <si>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</si>
  <si>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</si>
  <si>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</si>
  <si>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</si>
  <si>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</si>
  <si>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</si>
  <si>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</si>
  <si>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</si>
  <si>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</si>
  <si>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</si>
  <si>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</si>
  <si>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</si>
  <si>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</si>
  <si>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</si>
  <si>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</si>
  <si>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</si>
  <si>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</si>
  <si>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</si>
  <si>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</si>
  <si>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</si>
  <si>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</si>
  <si>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</si>
  <si>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</si>
  <si>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</si>
  <si>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</si>
  <si>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</si>
  <si>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</si>
  <si>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</si>
  <si>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</si>
  <si>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</si>
  <si>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</si>
  <si>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</si>
  <si>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</si>
  <si>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</si>
  <si>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</si>
  <si>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</si>
  <si>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</si>
  <si>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</si>
  <si>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</si>
  <si>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</si>
  <si>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</si>
  <si>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</si>
  <si>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</si>
  <si>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</si>
  <si>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</si>
  <si>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</si>
  <si>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</si>
  <si>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</si>
  <si>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</si>
  <si>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</si>
  <si>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</si>
  <si>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</si>
  <si>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</si>
  <si>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</si>
  <si>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</si>
  <si>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</si>
  <si>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</si>
  <si>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</si>
  <si>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</si>
  <si>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</si>
  <si>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</si>
  <si>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</si>
  <si>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</si>
  <si>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</si>
  <si>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</si>
  <si>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</si>
  <si>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</si>
  <si>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</si>
  <si>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</si>
  <si>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</si>
  <si>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</si>
  <si>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</si>
  <si>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</si>
  <si>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</si>
  <si>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</si>
  <si>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</si>
  <si>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</si>
  <si>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</si>
  <si>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</si>
  <si>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</si>
  <si>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</si>
  <si>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</si>
  <si>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</si>
  <si>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</si>
  <si>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</si>
  <si>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</si>
  <si>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</si>
  <si>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</si>
  <si>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</si>
  <si>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</si>
  <si>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</si>
  <si>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</si>
  <si>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</si>
  <si>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</si>
  <si>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</si>
  <si>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</si>
  <si>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</si>
  <si>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</si>
  <si>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</si>
  <si>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</si>
  <si>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</si>
  <si>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</si>
  <si>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</si>
  <si>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</si>
  <si>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</si>
  <si>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</si>
  <si>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</si>
  <si>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</si>
  <si>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</si>
  <si>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</si>
  <si>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</si>
  <si>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</si>
  <si>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</si>
  <si>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</si>
  <si>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</si>
  <si>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</si>
  <si>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</si>
  <si>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</si>
  <si>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</si>
  <si>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</si>
  <si>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</si>
  <si>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</si>
  <si>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</si>
  <si>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</si>
  <si>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</si>
  <si>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</si>
  <si>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</si>
  <si>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</si>
  <si>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</si>
  <si>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</si>
  <si>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</si>
  <si>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</si>
  <si>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</si>
  <si>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</si>
  <si>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</si>
  <si>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</si>
  <si>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</si>
  <si>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</si>
  <si>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</si>
  <si>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</si>
  <si>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</si>
  <si>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</si>
  <si>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</si>
  <si>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</si>
  <si>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</si>
  <si>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</si>
  <si>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</si>
  <si>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</si>
  <si>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</si>
  <si>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</si>
  <si>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</si>
  <si>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</si>
  <si>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</si>
  <si>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</si>
  <si>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</si>
  <si>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</si>
  <si>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</si>
  <si>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</si>
  <si>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</si>
  <si>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</si>
  <si>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</si>
  <si>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</si>
  <si>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</si>
  <si>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</si>
  <si>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</si>
  <si>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</si>
  <si>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</si>
  <si>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</si>
  <si>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</si>
  <si>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</si>
  <si>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</si>
  <si>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</si>
  <si>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</si>
  <si>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</si>
  <si>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</si>
  <si>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</si>
  <si>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</si>
  <si>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</si>
  <si>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</si>
  <si>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</si>
  <si>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</si>
  <si>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</si>
  <si>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</si>
  <si>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</si>
  <si>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</si>
  <si>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</si>
  <si>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</si>
  <si>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</si>
  <si>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</si>
  <si>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</si>
  <si>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</si>
  <si>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</si>
  <si>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</si>
  <si>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</si>
  <si>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</si>
  <si>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</si>
  <si>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</si>
  <si>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</si>
  <si>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</si>
  <si>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</si>
  <si>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</si>
  <si>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</si>
  <si>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</si>
  <si>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</si>
  <si>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</si>
  <si>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</si>
  <si>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</si>
  <si>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</si>
  <si>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</si>
  <si>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</si>
  <si>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</si>
  <si>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</si>
  <si>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</si>
  <si>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</si>
  <si>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</si>
  <si>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</si>
  <si>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</si>
  <si>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</si>
  <si>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</si>
  <si>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</si>
  <si>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</si>
  <si>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</si>
  <si>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</si>
  <si>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</si>
  <si>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</si>
  <si>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</si>
  <si>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</si>
  <si>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</si>
  <si>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</si>
  <si>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</si>
  <si>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</si>
  <si>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</si>
  <si>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</si>
  <si>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</si>
  <si>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</si>
  <si>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</si>
  <si>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</si>
  <si>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</si>
  <si>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</si>
  <si>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</si>
  <si>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</si>
  <si>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</si>
  <si>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</si>
  <si>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</si>
  <si>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</si>
  <si>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</si>
  <si>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</si>
  <si>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</si>
  <si>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</si>
  <si>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</si>
  <si>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</si>
  <si>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</si>
  <si>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</si>
  <si>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</si>
  <si>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</si>
  <si>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</si>
  <si>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</si>
  <si>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</si>
  <si>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</si>
  <si>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</si>
  <si>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</si>
  <si>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</si>
  <si>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</si>
  <si>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</si>
  <si>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</si>
  <si>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</si>
  <si>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</si>
  <si>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</si>
  <si>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</si>
  <si>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</si>
  <si>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</si>
  <si>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</si>
  <si>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</si>
  <si>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</si>
  <si>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</si>
  <si>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</si>
  <si>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</si>
  <si>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</si>
  <si>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</si>
  <si>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</si>
  <si>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</si>
  <si>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</si>
  <si>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</si>
  <si>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</si>
  <si>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</si>
  <si>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</si>
  <si>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</si>
  <si>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</si>
  <si>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</si>
  <si>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</si>
  <si>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</si>
  <si>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</si>
  <si>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</si>
  <si>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</si>
  <si>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</si>
  <si>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</si>
  <si>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</si>
  <si>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</si>
  <si>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</si>
  <si>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</si>
  <si>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</si>
  <si>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</si>
  <si>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</si>
  <si>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</si>
  <si>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</si>
  <si>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</si>
  <si>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</si>
  <si>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</si>
  <si>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</si>
  <si>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</si>
  <si>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</si>
  <si>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</si>
  <si>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</si>
  <si>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</si>
  <si>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</si>
  <si>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</si>
  <si>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</si>
  <si>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</si>
  <si>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</si>
  <si>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</si>
  <si>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</si>
  <si>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</si>
  <si>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</si>
  <si>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</si>
  <si>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</si>
  <si>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</si>
  <si>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</si>
  <si>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</si>
  <si>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</si>
  <si>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</si>
  <si>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</si>
  <si>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</si>
  <si>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</si>
  <si>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</si>
  <si>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</si>
  <si>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</si>
  <si>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</si>
  <si>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</si>
  <si>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</si>
  <si>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</si>
  <si>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</si>
  <si>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</si>
  <si>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</si>
  <si>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</si>
  <si>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</si>
  <si>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</si>
  <si>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</si>
  <si>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</si>
  <si>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</si>
  <si>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</si>
  <si>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</si>
  <si>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 xml:space="preserve">г. Атырау аэропорт </t>
  </si>
  <si>
    <t>7 Р</t>
  </si>
  <si>
    <t>54 У</t>
  </si>
  <si>
    <t>декабрь</t>
  </si>
  <si>
    <t>231010000</t>
  </si>
  <si>
    <t>109 У</t>
  </si>
  <si>
    <t>Известь</t>
  </si>
  <si>
    <t>Белизна, Отбеливающее и дезинфицирующее средство объемом 1л.</t>
  </si>
  <si>
    <t>Ерш</t>
  </si>
  <si>
    <t>унитазный</t>
  </si>
  <si>
    <t xml:space="preserve"> Поставка в течение 10 календарных дней с даты подписания договора</t>
  </si>
  <si>
    <t>Набор</t>
  </si>
  <si>
    <t>по металлу</t>
  </si>
  <si>
    <t>диаметр-6, длина-20 см</t>
  </si>
  <si>
    <t>диаметр-12, длина-50 см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</si>
  <si>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</si>
  <si>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</si>
  <si>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</si>
  <si>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</si>
  <si>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Порошок стиральный для ручной стирки 400 гр.</t>
  </si>
  <si>
    <t>15 Т</t>
  </si>
  <si>
    <t>19 Т</t>
  </si>
  <si>
    <t>30 Т</t>
  </si>
  <si>
    <t>31 Т</t>
  </si>
  <si>
    <t>40 Т</t>
  </si>
  <si>
    <t>110 У</t>
  </si>
  <si>
    <t>ОИН</t>
  </si>
  <si>
    <t>30% предоплата, остаток по факту  поставленного Товара</t>
  </si>
  <si>
    <t>2016 г.</t>
  </si>
  <si>
    <t>Лампа накаливания ЛОН мощность 59-60 Вт на напряжение 220-230 В с цоколем Е27. Лампа с шарообразной или грушевидной колбой из прозрачного или матового стекла</t>
  </si>
  <si>
    <t>Лампа накаливания ЛОН мощность 95-100Вт на напряжение 220-230В с цоколем Е27. Лампа с шарообразной или грушевидной колбой из прозрачного или матового стекла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</si>
  <si>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</si>
  <si>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 xml:space="preserve">Для прямого включения в сеть напряжением 200-230 вольт через ПРА (пуско-регулирующий аппарат), мощность лампы 18-20 ВТ </t>
  </si>
  <si>
    <t xml:space="preserve">Для прямого включения в сеть напряжением 200-230 вольт через ПРА (пуско-регулирующий аппарат), мощность лампы 36-40 ВТ </t>
  </si>
  <si>
    <t>В комплект огня входит желтый светофильтр и ломкая муфта с треногой (подставка)</t>
  </si>
  <si>
    <t>Март</t>
  </si>
  <si>
    <t>Тороидальный магнито-сердечник в резиновой изоляции.</t>
  </si>
  <si>
    <t xml:space="preserve">Номинальный рабочий ток 30А, на напряжение 6 - 10 киловольт.  (ТУ3414-004-49042429-2008) </t>
  </si>
  <si>
    <t>Размер (тип) АА, напряжение 3,6 вольт. Специального назначения для спецоборудования.</t>
  </si>
  <si>
    <t>Выключатель автоматический</t>
  </si>
  <si>
    <t>Выключатель автоматический ВА-25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</si>
  <si>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Выключатель автоматический ВА-32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</si>
  <si>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Для дополнительной защиты электротехнического персонала от тока напряжением до и выше 1000В.</t>
  </si>
  <si>
    <t>Двухклавишный (скрытой проводки) на напряжение до 220 вольт и номинальным током до 6 ампер. Пласстмассовый корпус</t>
  </si>
  <si>
    <t>Размеры 150х50х6000</t>
  </si>
  <si>
    <t>Размеры 150х25х6000</t>
  </si>
  <si>
    <t>Размеры 150х10х6000</t>
  </si>
  <si>
    <t>Размер 90 мм</t>
  </si>
  <si>
    <t>Размером 6 м.</t>
  </si>
  <si>
    <t>Сечение и Размер Ø4х30</t>
  </si>
  <si>
    <t>Сечение и Размеры Ø4х50</t>
  </si>
  <si>
    <t>Сечение и Размер Ø10х150мм</t>
  </si>
  <si>
    <t>Для саморезов</t>
  </si>
  <si>
    <t>Сечение Ø12мм</t>
  </si>
  <si>
    <t>Щебень</t>
  </si>
  <si>
    <t>Щебень фракцией 20÷40</t>
  </si>
  <si>
    <t>Работы по ремонту асфальтобетонного покрытия (дороги РД "Браво")</t>
  </si>
  <si>
    <t>срок выполнения работ в течение 60 календарных дней с даты подписания договора</t>
  </si>
  <si>
    <t>Текущий ремонт перрона и мест стоянок</t>
  </si>
  <si>
    <t>Специальные обследования годности аэродрома</t>
  </si>
  <si>
    <t>Оказание услуги с даты заключения договора по декабрь 2016 г.</t>
  </si>
  <si>
    <t xml:space="preserve">Курсы первичного обучения по аэродромному обеспечению полетов </t>
  </si>
  <si>
    <t>Поверка и при необходимости ремонт АВР 2 (прибор учета коэффициента сцепления на ИВПП)</t>
  </si>
  <si>
    <t>Оказание услуги с даты заключения договора до 31 декабря 2016 г.</t>
  </si>
  <si>
    <t xml:space="preserve">Курсы первичного обучения по орнитологическому обеспечению безопасности полетов </t>
  </si>
  <si>
    <t>адреналин гидрохлорид безцветная жидкостьв амп по 1мл</t>
  </si>
  <si>
    <t>жидкость прозрачная  с запахом</t>
  </si>
  <si>
    <t>Иод</t>
  </si>
  <si>
    <t>флакон</t>
  </si>
  <si>
    <t>"Атыраухалык аралык әуе жайыАК</t>
  </si>
  <si>
    <t>в ампулах безцветная жидкость</t>
  </si>
  <si>
    <t>ампулы по 2.0 мл</t>
  </si>
  <si>
    <t>Услуги по проведению  анализов на гепатит В и С</t>
  </si>
  <si>
    <t>Поверка и колибровка приборка алкотеста</t>
  </si>
  <si>
    <t>Батарейка Крона</t>
  </si>
  <si>
    <t>щелочного типа</t>
  </si>
  <si>
    <t>пластиковая</t>
  </si>
  <si>
    <t>Ящик</t>
  </si>
  <si>
    <t>Пластиковые корзины, 20х30х5 см, полиэтилен высокой плотности, перфорированные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</si>
  <si>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</si>
  <si>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размер листа не менее 1500мм*     1500мм* 6мм</t>
  </si>
  <si>
    <t>Термос</t>
  </si>
  <si>
    <t>Термос не менее 12 литров</t>
  </si>
  <si>
    <t>Палатка</t>
  </si>
  <si>
    <t xml:space="preserve">Палатка    12 местная </t>
  </si>
  <si>
    <t>Апрель</t>
  </si>
  <si>
    <t>Повышение квалификации работников планово-экономического отдела</t>
  </si>
  <si>
    <t>Стол</t>
  </si>
  <si>
    <t>шпатель рабочая поверхность 300 мм</t>
  </si>
  <si>
    <t>рабочая поверхность 100 мм</t>
  </si>
  <si>
    <t>для внутренних работ</t>
  </si>
  <si>
    <t>для душевой</t>
  </si>
  <si>
    <t>для раковины</t>
  </si>
  <si>
    <t xml:space="preserve">cалфетка из микрофибры на полиэстеровой основе с добавлением полиуретана. Предназначена для проведения влажной уборки, моет и вытирает насухо, удаляет грязь, жирь, отпечатки пальцев, впитывает влагу, 10 шт./уп.
</t>
  </si>
  <si>
    <t>Расстояние от лицевой планки — 60-70 мм;для установки на деревянные межкомнатные и сантехнические двери толщиной 35-50 мм с левосторонним или правосторонним открыванием. повышенной прочности Øрозетки 65 мм</t>
  </si>
  <si>
    <t>врезной цилиндровый замок с одним ригельным засовом и тремя запасными ключами</t>
  </si>
  <si>
    <t xml:space="preserve"> по дереву3,5×25</t>
  </si>
  <si>
    <t>3,9×25</t>
  </si>
  <si>
    <t>по металлу 4,2×16</t>
  </si>
  <si>
    <t>Труборез для труб из ПВХ, 3-42 мм,</t>
  </si>
  <si>
    <t>Трос ВГС-10, диаметр 10 мм (трос с ручкой)</t>
  </si>
  <si>
    <t>АСП-10 приизводительность 1,5 м³/час</t>
  </si>
  <si>
    <t>для установки на межкомнатные и входные двери,рабочий диапазон от +40 до −48 с возможностью установки на дверном полотне или на дверной коробке</t>
  </si>
  <si>
    <t>аттестация сварщиков</t>
  </si>
  <si>
    <t>аттестация операторов</t>
  </si>
  <si>
    <t xml:space="preserve">Удлинитель на катушке УХ10-001 (ПВС 2х0,75) 50м </t>
  </si>
  <si>
    <t>Мультиметр</t>
  </si>
  <si>
    <t>Жезл</t>
  </si>
  <si>
    <t>Штангенциркуль</t>
  </si>
  <si>
    <t>Топливная аппаратура для автомашины ЯМЗ-238</t>
  </si>
  <si>
    <t xml:space="preserve">Поршневая группа для двигателя автомобиля  ЯМЗ-236 </t>
  </si>
  <si>
    <t>201 г.</t>
  </si>
  <si>
    <t>Топливная аппаратура для автомашины Камаз Евро-2</t>
  </si>
  <si>
    <t>Мотор стеклоочистителя с редуктором (16-3730000)</t>
  </si>
  <si>
    <t>Лампа фарная галогеновая Н4 24 V 100/90</t>
  </si>
  <si>
    <t>Манжета коленвала Евро-2 (120х150х12)/SKT 412372-FP</t>
  </si>
  <si>
    <t>Крыльчатка вентил Евро-2(с вязкост.муф.)в сб 654мм/Технотрон 21-405</t>
  </si>
  <si>
    <t>Крыльчатка водяного насоса Евро-2 7406-1307032</t>
  </si>
  <si>
    <t>Крестовина МКД в сборе 5320-2403081</t>
  </si>
  <si>
    <t>КОМ+ НШ-32 (левый)   5511-4202005</t>
  </si>
  <si>
    <t>КОМ+ НШ-50 (левый)   5511-4202005</t>
  </si>
  <si>
    <t>КОМ+ НШ-50 (правый)   5511-4202005</t>
  </si>
  <si>
    <t>Компрессор 1-но цилиндр Knorr-Bremze LK-8906 (53205-3509015)</t>
  </si>
  <si>
    <t>Компрессор 2-х цилиндр (5320-3509015)</t>
  </si>
  <si>
    <t>Колодка тормозная в сборе/на 53229/литая (53229-3501095</t>
  </si>
  <si>
    <t>Кольцо поршня для автомашины КАМАЗ</t>
  </si>
  <si>
    <t>Кольцо 2-х цил.компрессора Р0  (5320-3509164/166)</t>
  </si>
  <si>
    <t xml:space="preserve">Генератор ЕВРО-1 (80 А)       2-х руч. шкив      4001-3771-40 </t>
  </si>
  <si>
    <t xml:space="preserve">Генератор ЕВРО-2 (80 А)       поликлиновый шкив      3142-3771   </t>
  </si>
  <si>
    <t xml:space="preserve">  Головка блока Камаз(740-1003010-20) </t>
  </si>
  <si>
    <t>Датчик температуры и перегрева ПЖД-14 (14-ТС-451.01.07.00.000)</t>
  </si>
  <si>
    <t>Диодный мост генератора (на 5320)    БПВ-46-65-02</t>
  </si>
  <si>
    <t>Диск ведомый  (на лепестковую корзину)  154-18780206</t>
  </si>
  <si>
    <t xml:space="preserve">Диск ведомый  феррадо с 2-мя пруж. И безасбестов. наклад. 142-1601130-01  </t>
  </si>
  <si>
    <t>Замок зажигания Евро с противоугонкой (2101-3704000-11)</t>
  </si>
  <si>
    <t>Знак "Большегруз" светоотражающий</t>
  </si>
  <si>
    <t>Клемма АКБ свинцовая супер усиленная(5320-3703001/02)</t>
  </si>
  <si>
    <t>Втулка балансира 55111  пластик РОСТАР</t>
  </si>
  <si>
    <t>Втулка балансира бронза (5320-2918074)</t>
  </si>
  <si>
    <t>Втулка балансира бронза   Р-1     (5320-2918074)</t>
  </si>
  <si>
    <t>Втулка кулисы Евро   161-1703220</t>
  </si>
  <si>
    <t>Включатель гидромуфты 740-1318210-01</t>
  </si>
  <si>
    <t>Включатель массы (ВК-860)  5320-3737010</t>
  </si>
  <si>
    <t>Вкладыши МАЗ Р0 корен.       (238-102)</t>
  </si>
  <si>
    <t>Вкладыши МАЗ Р0 шатун       (238-104)</t>
  </si>
  <si>
    <t>Вкладыши МАЗ Р1 корен.       (238-102)</t>
  </si>
  <si>
    <t>Вкладыши МАЗ Р1 шатун       (238-104)</t>
  </si>
  <si>
    <t>Вал отбора мощности ЕВРО-2(голый)   7406-1005540</t>
  </si>
  <si>
    <t>Вал отбора мощности ЕВРО- 2  в сборе   7406-1005535</t>
  </si>
  <si>
    <t>Вал карданный рулевой 53205</t>
  </si>
  <si>
    <t>Вал карданный задний 709мм      (торц. шлицы)     53205-2201011-10</t>
  </si>
  <si>
    <t>Балка передней оси Евро   (53205-3001010-10)</t>
  </si>
  <si>
    <t>Аптечка для шин   (большая)  АРШ-1П</t>
  </si>
  <si>
    <t>Аптечка для шин   (малая)  АРК-1</t>
  </si>
  <si>
    <t>Насос ручной подкачки Евро (1141010-37)</t>
  </si>
  <si>
    <t>Патрубки радиатора синий силикон (1303010/026/027-5320)</t>
  </si>
  <si>
    <t>Патрубок помпы 1303058-5320</t>
  </si>
  <si>
    <t>Подшипник выжимной в сб. ЕВРО ZF SAHCS</t>
  </si>
  <si>
    <t>Р/к водяного насоса (РТИ+вал+подшип.)  1307009-740</t>
  </si>
  <si>
    <t>Ремень вентилятора 1703 ЕВРО-2 6РК</t>
  </si>
  <si>
    <t>Стартер в сборе СТ 142-10 ЕВРО-2</t>
  </si>
  <si>
    <t>Ступица переднего колеса голая (3103015-02-5320)</t>
  </si>
  <si>
    <t>Оказание услуги с даты заключения договора по 31 декабря 2016 г</t>
  </si>
  <si>
    <t>Ремонт и обслуживание автомобиля Iveco , SsangYong</t>
  </si>
  <si>
    <t>срок выполнения работ с даты заключения договора до  декабря 2016 года</t>
  </si>
  <si>
    <t>Ремонт и обслуживание источника бесперебойного электропитания Хитзингер-2 Хобарт</t>
  </si>
  <si>
    <t xml:space="preserve">Ремонт и обслуживание автомобилей JCV   3 ед. </t>
  </si>
  <si>
    <t xml:space="preserve">Костюм спецодежда летней,ткань :    Полиэстер 65%,х/б 35% с пропиткой МВО.В комплекте куртка(логотипами),брюки </t>
  </si>
  <si>
    <t>защитные очки с линзами с поликарбоната или ацетата имеют покрытие от царапин и запотевания</t>
  </si>
  <si>
    <t>плащ влагозащитный(нейлон) с капюшоном</t>
  </si>
  <si>
    <t xml:space="preserve">Плащ влагозащитный(нейлон) с капюшоном центральной застежкой- кнопкой с клапаном. Швы пролейны извнутри. 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</si>
  <si>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</si>
  <si>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Боты формовычные -резиновый верх,резиновая подошва наличие отворотов применяются как допольнительная защита от электротока.</t>
  </si>
  <si>
    <t>Диэлектрические коврик из резины обладают отличнысми изоляционными свойствами</t>
  </si>
  <si>
    <t>Для защиты глаз от попадании  химических  жидкостей  работника ИАС  при оброботке ВС</t>
  </si>
  <si>
    <t>Ежеквартальный дозиметрический контроль персоналов САБ</t>
  </si>
  <si>
    <t>Первичное обучение и курсы повышения квалификации сотрудников САБ</t>
  </si>
  <si>
    <t>АО Международный аэропорт Атырау</t>
  </si>
  <si>
    <t>г.Атырау аэропорт</t>
  </si>
  <si>
    <t>Радиостанция</t>
  </si>
  <si>
    <t>помощи при наложении первичных повязок</t>
  </si>
  <si>
    <t>"Атырау халықаралық әуежайы"" АҚ</t>
  </si>
  <si>
    <t>Кружка</t>
  </si>
  <si>
    <t>Ложка</t>
  </si>
  <si>
    <t>Кувалда</t>
  </si>
  <si>
    <t>""Атырау халықаралық әуежайы" АҚ</t>
  </si>
  <si>
    <t>Лом</t>
  </si>
  <si>
    <t>Повышение квалификации руководящего состава в области ЧС (гражданской защиты)</t>
  </si>
  <si>
    <t>Противоэпидемиолгическая и санитарная обработка воздушного судно</t>
  </si>
  <si>
    <t>Ф-14,5мм</t>
  </si>
  <si>
    <t>Ф-16мм</t>
  </si>
  <si>
    <t>Водочувствительная паста</t>
  </si>
  <si>
    <t>Стаканы  высокие,мерные с делением,с носиком из термостойкого стекла 250 мл</t>
  </si>
  <si>
    <t>Стаканы низкие мерные с делением с носиком из термостойкого стекла 250 мл.</t>
  </si>
  <si>
    <t>чистый для анализа 30 гр.</t>
  </si>
  <si>
    <t>Фторопласт длина 30 см диаметр 8 мм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</si>
  <si>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</si>
  <si>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шланги силиконовые с внутренним диаметром 13 мм</t>
  </si>
  <si>
    <t>Груши для пипеток резиновый объемом 10 мл</t>
  </si>
  <si>
    <t>Груши для пипеток резиновый объемом 15 мл</t>
  </si>
  <si>
    <t>Башмак</t>
  </si>
  <si>
    <t>Фильтроэлементы  SO-644VA</t>
  </si>
  <si>
    <t>Фильтроэлементы  SO-636V</t>
  </si>
  <si>
    <t>Фильтроэлементы I-64487</t>
  </si>
  <si>
    <t xml:space="preserve">Фильтроэлементы  ФЭ 600-15-1-М тонкостью фильтрации не более 5мкм </t>
  </si>
  <si>
    <t>Фильтроэлементы ЭФК-375-5-М (ЭФК-375-5М), тонкостью фильтрации до 2,5 мкм</t>
  </si>
  <si>
    <t>Фильтроэлементы  ФЭ 170-5-1-В (ФЭ-055М) или ФЭ-170-15-1-В (ФЭ-170-I), тонкостью фильтрации не более 5мкм</t>
  </si>
  <si>
    <t>ННЗ "Картер" диаметр 63 мм</t>
  </si>
  <si>
    <t>ННЗ-6М (Рига) диаметр 63 мм</t>
  </si>
  <si>
    <t>Задвижка чугунная ду 80 мм.</t>
  </si>
  <si>
    <t xml:space="preserve">Услуга по приобретению стандарта нормативных документов а также оказание услуг по их  актуализации  для проведения аккредитации лаборатории </t>
  </si>
  <si>
    <t>Оказание услуги с даты заключения договора по декабрь 2016 г</t>
  </si>
  <si>
    <t>Услуги пультовой охраны</t>
  </si>
  <si>
    <t xml:space="preserve"> защита секретной информации</t>
  </si>
  <si>
    <t>06.20.10.200.000.00.0113.000000000001</t>
  </si>
  <si>
    <t>Газ</t>
  </si>
  <si>
    <t>природный, газообразный, теплота сгорания 31,82 МДж/м3, ГОСТ 5542-87</t>
  </si>
  <si>
    <t>Поставка партиями по мере необходимости с даты подписания договора, по  декабрь 2016г.</t>
  </si>
  <si>
    <t>13.92.29.590.000.00.0055.000000000000</t>
  </si>
  <si>
    <t>Тряпка</t>
  </si>
  <si>
    <t>для мытья полов, тканая</t>
  </si>
  <si>
    <t>20.59.59.600.019.00.0166.000000000000</t>
  </si>
  <si>
    <t>Хлорная известь</t>
  </si>
  <si>
    <t>марки А, сорт 1, ГОСТ 1692-85</t>
  </si>
  <si>
    <t>23.52.10.330.000.00.0166.000000000000</t>
  </si>
  <si>
    <t>негашеная, 1 сорт, комовая, кальциевая, быстрогасящаяся, ГОСТ 9179-77</t>
  </si>
  <si>
    <t>20.41.32.590.000.01.0868.000000000000</t>
  </si>
  <si>
    <t>Средство моющее</t>
  </si>
  <si>
    <t>для чистки ванн и раковин, гель, СТ РК ГОСТ Р 51696-2003</t>
  </si>
  <si>
    <t>20.41.32.770.000.01.0166.000000000000</t>
  </si>
  <si>
    <t>для туалетов, порошок, СТ РК ГОСТ Р 51696-2003</t>
  </si>
  <si>
    <t>32.91.11.900.005.00.0796.000000000001</t>
  </si>
  <si>
    <t>из материалов растительного происхождения</t>
  </si>
  <si>
    <t>25.99.12.400.003.00.0796.000000000003</t>
  </si>
  <si>
    <t>оцинкованное, эмалированное, объем от 9-10 л, ГОСТ 20558-82</t>
  </si>
  <si>
    <t>25.73.10.100.000.00.0796.000000000003</t>
  </si>
  <si>
    <t>совковая</t>
  </si>
  <si>
    <t>25.73.10.100.000.00.0796.000000000000</t>
  </si>
  <si>
    <t>копальная, остроконечная</t>
  </si>
  <si>
    <t>25.73.10.100.000.00.0796.000000000008</t>
  </si>
  <si>
    <t>снегоуборочная</t>
  </si>
  <si>
    <t>23.91.11.600.007.00.0796.000000000007</t>
  </si>
  <si>
    <t>Круг</t>
  </si>
  <si>
    <t>шлифовальный, отрезной</t>
  </si>
  <si>
    <t>32.91.11.500.002.00.0796.000000000000</t>
  </si>
  <si>
    <t>27.90.13.900.001.00.0166.000000000039</t>
  </si>
  <si>
    <t>марка МР-З, диаметр 3 мм, ГОСТ 9466-75</t>
  </si>
  <si>
    <t>20.11.11.700.000.01.5108.000000000001</t>
  </si>
  <si>
    <t>технический, сорт 1, ГОСТ 5583-78</t>
  </si>
  <si>
    <t>28.25.14.190.004.01.0796.000000000000</t>
  </si>
  <si>
    <t>очистки, пылеулавливающий</t>
  </si>
  <si>
    <t>27.20.21.100.000.00.0796.000000000006</t>
  </si>
  <si>
    <t>стартерный, марка 6СТ-190А, напряжение 12 В, емкость 190 А/ч, ГОСТ 959-2002</t>
  </si>
  <si>
    <t>28.24.11.900.009.00.0796.000000000000</t>
  </si>
  <si>
    <t>Электросверло</t>
  </si>
  <si>
    <t>колонковое, переносное</t>
  </si>
  <si>
    <t>25.94.13.900.001.00.0704.000000000009</t>
  </si>
  <si>
    <t>Набор инструментов</t>
  </si>
  <si>
    <t>для слесарных работ, в наборе не более 25 предметов</t>
  </si>
  <si>
    <t>25.99.12.400.003.00.0796.000000000004</t>
  </si>
  <si>
    <t>оцинкованное, эмалированное, объем 10 л, ГОСТ 20558-82</t>
  </si>
  <si>
    <t>25.73.40.190.002.00.0796.000000000000</t>
  </si>
  <si>
    <t>длина 5 м</t>
  </si>
  <si>
    <t>32.91.19.500.002.00.0796.000000000002</t>
  </si>
  <si>
    <t>Валик</t>
  </si>
  <si>
    <t>для окраски вогнутых углов лакокрасочным составом, малярный, тип ВМУ, ГОСТ 10831-87</t>
  </si>
  <si>
    <t>25.73.30.930.007.00.0796.000000000012</t>
  </si>
  <si>
    <t>Шпатель</t>
  </si>
  <si>
    <t>металлический, ширина 300 мм</t>
  </si>
  <si>
    <t>25.73.30.930.007.00.0796.000000000007</t>
  </si>
  <si>
    <t>металлический, ширина 100 мм</t>
  </si>
  <si>
    <t>20.30.11.900.000.00.0166.000000000000</t>
  </si>
  <si>
    <t>марка ВД-ВА-224, ГОСТ 28196-89</t>
  </si>
  <si>
    <t>28.14.12.300.001.00.0796.000000000002</t>
  </si>
  <si>
    <t>Кран</t>
  </si>
  <si>
    <t>смеситель, кран - для умывальника и мойки, двухрукояточный, ГОСТ 25809-96</t>
  </si>
  <si>
    <t>22.21.29.300.001.00.0796.000000000001</t>
  </si>
  <si>
    <t>Шланг</t>
  </si>
  <si>
    <t>гибкий, для смесителя</t>
  </si>
  <si>
    <t>подводка  гибкая для санузлов</t>
  </si>
  <si>
    <t>32.91.19.300.000.00.0796.000000000003</t>
  </si>
  <si>
    <t>макловица</t>
  </si>
  <si>
    <t>20.41.32.750.000.01.0868.000000000000</t>
  </si>
  <si>
    <t>для мытья стекол и зеркальных поверхностей, жидкость, СТ РК ГОСТ Р 51696-2003</t>
  </si>
  <si>
    <t>13.92.29.590.000.00.0796.000000000002</t>
  </si>
  <si>
    <t>для удаления пыли, тканая</t>
  </si>
  <si>
    <t>22.29.23.700.001.00.0796.000000000025</t>
  </si>
  <si>
    <t>пластиковое, круглое, объем 10 л</t>
  </si>
  <si>
    <t>25.72.12.990.000.00.0796.000000000002</t>
  </si>
  <si>
    <t>врезной</t>
  </si>
  <si>
    <t>32.91.11.900.004.00.0839.000000000000</t>
  </si>
  <si>
    <t>Комплект для уборки полов</t>
  </si>
  <si>
    <t>состоит из: щетка, совок</t>
  </si>
  <si>
    <t>26.51.63.500.000.02.0796.000000000003</t>
  </si>
  <si>
    <t>Счетчик</t>
  </si>
  <si>
    <t>жидкости, горячей воды</t>
  </si>
  <si>
    <t>25.73.30.300.000.02.0796.000000000000</t>
  </si>
  <si>
    <t>Ключ</t>
  </si>
  <si>
    <t>газовый, №1</t>
  </si>
  <si>
    <t>25.73.30.300.000.02.0796.000000000002</t>
  </si>
  <si>
    <t>газовый, №2</t>
  </si>
  <si>
    <t>25.73.30.300.000.02.0796.000000000003</t>
  </si>
  <si>
    <t>газовый, №3</t>
  </si>
  <si>
    <t>25.93.14.300.000.00.0778.000000000004</t>
  </si>
  <si>
    <t>Гвоздь</t>
  </si>
  <si>
    <t>формовочный, круглый, диаметр 1,6 мм, длина 100 мм, ГОСТ 4035-63</t>
  </si>
  <si>
    <t>25.93.14.300.000.00.0166.000000000003</t>
  </si>
  <si>
    <t>формовочный, круглый, диаметр 1,6 мм, длина 80 мм, ГОСТ 4035-63</t>
  </si>
  <si>
    <t>Не менее 80 мм, но не более 90 мм</t>
  </si>
  <si>
    <t>25.93.14.300.000.00.0778.000000000000</t>
  </si>
  <si>
    <t>формовочный, круглый, диаметр 1,2 мм, длина 50 мм, ГОСТ 4035-63</t>
  </si>
  <si>
    <t>25.94.11.900.000.01.0778.000000000000</t>
  </si>
  <si>
    <t>Саморез</t>
  </si>
  <si>
    <t>оцинкованный, с потайной головкой</t>
  </si>
  <si>
    <t>25.94.11.900.002.00.0778.000000000000</t>
  </si>
  <si>
    <t>Шуруп</t>
  </si>
  <si>
    <t>из черных металлов, с круглой головкой, размер 6*10 мм</t>
  </si>
  <si>
    <t>25.71.11.920.001.00.0796.000000000004</t>
  </si>
  <si>
    <t xml:space="preserve">ножницы </t>
  </si>
  <si>
    <t>для резки пластиковых труб</t>
  </si>
  <si>
    <t>28.14.12.300.000.00.0796.000000000002</t>
  </si>
  <si>
    <t>Арматура для бачка унитаза</t>
  </si>
  <si>
    <t>универсальная</t>
  </si>
  <si>
    <t xml:space="preserve"> боковая тяга, вверх хром,  универсальная тип арматуры
40 ммДля бачков с отверстием в крышке диаметром
кнопочноеПусковое устройство
нижняя подводка Ввод
280 — 350 мм Установочная высота
60 мм Посадочный диаметр
1/2 дюйма Присоединение штуцера
универсальная Тип арматуры
40 ммДля бачков с отверстием в крышке.
</t>
  </si>
  <si>
    <t>25.93.12.500.001.01.0006.000000000000</t>
  </si>
  <si>
    <t>Трос</t>
  </si>
  <si>
    <t>стальной, без электрической изоляции</t>
  </si>
  <si>
    <t>28.29.11.300.003.00.0796.000000000030</t>
  </si>
  <si>
    <t>ацетиленовый, передвижной, производительность 2,5 м3/ч</t>
  </si>
  <si>
    <t>25.72.14.690.006.00.0796.000000000000</t>
  </si>
  <si>
    <t>Доводчик дверной</t>
  </si>
  <si>
    <t>Доводчик до 90кг</t>
  </si>
  <si>
    <t>16.29.11.100.005.00.0796.000000000000</t>
  </si>
  <si>
    <t>Черенок</t>
  </si>
  <si>
    <t>для лопаты, деревянный</t>
  </si>
  <si>
    <t>23.14.12.900.007.00.0736.000000000000</t>
  </si>
  <si>
    <t>Вата</t>
  </si>
  <si>
    <t>теплоизоляционная, минеральная, ГОСТ 4640-2011</t>
  </si>
  <si>
    <t>Минеральная плита П −75  наружняя сторона покрыта  фольгой</t>
  </si>
  <si>
    <t>25.73.40.900.036.00.0796.000000000001</t>
  </si>
  <si>
    <t>Бита</t>
  </si>
  <si>
    <t>форма крест на крест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</si>
  <si>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</si>
  <si>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</si>
  <si>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35.30.22.000.001.00.0777.000000000000</t>
  </si>
  <si>
    <t>37.00.11.100.000.00.0999.000000000000</t>
  </si>
  <si>
    <t>Сантехнические работы</t>
  </si>
  <si>
    <t>81.29.13.000.001.00.0777.000000000000</t>
  </si>
  <si>
    <t>Услуги санитарные (дезинфекция, дезинсекция, дератизация и аналогичные)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</si>
  <si>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</si>
  <si>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</si>
  <si>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49.50.12.000.001.00.0777.000000000000</t>
  </si>
  <si>
    <t>Услуги по торговле газообразным топливом трубопроводным</t>
  </si>
  <si>
    <t>49.50.19.000.002.00.0777.000000000000</t>
  </si>
  <si>
    <t>Услуги по транспортировке газа</t>
  </si>
  <si>
    <t>20.41.31.530.000.01.5111.000000000000</t>
  </si>
  <si>
    <t>Порошок</t>
  </si>
  <si>
    <t>стиральный, для изделий из различных тканей, ГОСТ 25644-96</t>
  </si>
  <si>
    <t>14.12.30.190.003.00.0796.000000000001</t>
  </si>
  <si>
    <t>мужской, спецодежда сигнальная, из световозвращающего материала</t>
  </si>
  <si>
    <t>30% предоплата, остальное по факту поставки Товара</t>
  </si>
  <si>
    <t>32.91.19.500.002.00.0796.000000000000</t>
  </si>
  <si>
    <t>для лакокрасочных работ, малярный, тип ВМП, ГОСТ 10831-87</t>
  </si>
  <si>
    <t>13.92.13.500.001.01.0796.000000000001</t>
  </si>
  <si>
    <t>Полотенце</t>
  </si>
  <si>
    <t>столовое, из хлопка, вафельное, размер 70*40 см, ГОСТ 11027-80</t>
  </si>
  <si>
    <t>20.41.32.590.000.09.0796.000000000000</t>
  </si>
  <si>
    <t>для выведения пятен, жидкость, СТ РК ГОСТ Р 51696-2003</t>
  </si>
  <si>
    <t>20.59.43.990.000.00.0112.000000000001</t>
  </si>
  <si>
    <t>Жидкость противообледенительная</t>
  </si>
  <si>
    <t>для летательных аппаратов, тип I</t>
  </si>
  <si>
    <t>20.59.43.990.000.00.0112.000000000002</t>
  </si>
  <si>
    <t>для летательных аппаратов, тип II,III,IV</t>
  </si>
  <si>
    <t>25.99.29.190.038.00.0796.000000000000</t>
  </si>
  <si>
    <t>Пломба контрольная</t>
  </si>
  <si>
    <t>свинцовая</t>
  </si>
  <si>
    <t>24.34.12.900.000.00.0018.000000000027</t>
  </si>
  <si>
    <t>Проволока</t>
  </si>
  <si>
    <t>из углеродистой стали, номинальный диаметр 0,50 мм</t>
  </si>
  <si>
    <t>Метр погонный</t>
  </si>
  <si>
    <t>20.30.22.700.000.00.0112.000000000001</t>
  </si>
  <si>
    <t>Растворитель</t>
  </si>
  <si>
    <t>для лакокрасочных материалов, марка 646, ГОСТ 18188-72</t>
  </si>
  <si>
    <t>20.30.12.700.000.00.0166.000000000062</t>
  </si>
  <si>
    <t>ПФ-115, ГОСТ 6465-76</t>
  </si>
  <si>
    <t xml:space="preserve">Высший сорт желтый, массовая доля нелетучих веществ, %, не менее 64-70 </t>
  </si>
  <si>
    <t>Первый сорт красный, массовая доля нелетучих веществ, %, не менее 52-58</t>
  </si>
  <si>
    <t>Высший сорт белый, массовая доля нелетучих веществ, %, не менее 62-68, ГОСТ 6465-76</t>
  </si>
  <si>
    <t>Первый сорт черный, массовая доля нелетучих веществ, %, не менее 49-55</t>
  </si>
  <si>
    <t>Высший сорт зеленый, массовая доля нелетучих веществ, %, не менее 64-70</t>
  </si>
  <si>
    <t>Высший сорт синий, массовая доля нелетучих веществ, %, не менее 57-63</t>
  </si>
  <si>
    <t>пластмассовое, 8 л.</t>
  </si>
  <si>
    <t>25.99.12.400.003.00.0796.000000000006</t>
  </si>
  <si>
    <t>оцинкованное, эмалированное, объем 12 л, ГОСТ 20558-82</t>
  </si>
  <si>
    <t>25.72.11.300.000.00.0796.000000000000</t>
  </si>
  <si>
    <t>навесной</t>
  </si>
  <si>
    <t>25.73.10.300.000.00.0796.000000000000</t>
  </si>
  <si>
    <t>садово-огородная, металлическая, универсальная, деревянный черенок</t>
  </si>
  <si>
    <t>25.73.10.300.002.00.0796.000000000000</t>
  </si>
  <si>
    <t>садово-огородные, металлические, 8-зубовые с круглым сечением зуба, деревянный черенок</t>
  </si>
  <si>
    <t>25.73.10.200.000.00.0796.000000000000</t>
  </si>
  <si>
    <t>хозяйственные, металлические, трехрогие, деревянный черенок</t>
  </si>
  <si>
    <t>20.41.41.000.000.00.0166.000000000000</t>
  </si>
  <si>
    <t>Средство для дезинфекции дезодорации и санации</t>
  </si>
  <si>
    <t>для помещений, жидкость</t>
  </si>
  <si>
    <t>22.22.11.900.001.00.5111.000000000007</t>
  </si>
  <si>
    <t>Мешок</t>
  </si>
  <si>
    <t>полиэтиленовый из ПВД, тип 2, вместимость 120л, размер 110см*70см</t>
  </si>
  <si>
    <t>20.11.11.600.000.00.5108.000000000004</t>
  </si>
  <si>
    <t>Азот</t>
  </si>
  <si>
    <t>газзобразный, технический, сорт 1, ГОСТ 9293-74</t>
  </si>
  <si>
    <t>5108</t>
  </si>
  <si>
    <t>27.33.13.520.000.00.0704.000000000001</t>
  </si>
  <si>
    <t>Вилка-розетка</t>
  </si>
  <si>
    <t>двухполюсная, ГОСТ 7396.1-89</t>
  </si>
  <si>
    <t>13.99.19.900.006.00.0736.000000000002</t>
  </si>
  <si>
    <t>Лента</t>
  </si>
  <si>
    <t>из пленок, липкая изоляционная, ГОСТ 28018-89</t>
  </si>
  <si>
    <t>26.51.43.590.015.00.0796.000000000000</t>
  </si>
  <si>
    <t>цифровой, 3,5 цифровых разряда, точность около 1,0 %</t>
  </si>
  <si>
    <t>27.40.25.900.000.00.0796.000000000000</t>
  </si>
  <si>
    <t>cветящийся, сигнальный</t>
  </si>
  <si>
    <t>27.20.11.900.003.00.0778.000000000001</t>
  </si>
  <si>
    <t>тип D</t>
  </si>
  <si>
    <t>26.51.33.900.010.00.0796.000000000005</t>
  </si>
  <si>
    <t>ШЦЦ</t>
  </si>
  <si>
    <t>32.50.42.900.000.00.0796.000000000003</t>
  </si>
  <si>
    <t>Очки</t>
  </si>
  <si>
    <t>защитные, из пластмассы</t>
  </si>
  <si>
    <t>71.20.19.000.000.00.0777.000000000000</t>
  </si>
  <si>
    <t>Услуги по поверке средств измерений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</si>
  <si>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</si>
  <si>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</si>
  <si>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</si>
  <si>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</si>
  <si>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</si>
  <si>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</si>
  <si>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21.20.21.200.001.00.0872.000000000000</t>
  </si>
  <si>
    <t>раствор для инъекций</t>
  </si>
  <si>
    <t>21.20.24.200.004.00.0778.000000000001</t>
  </si>
  <si>
    <t>Бинт</t>
  </si>
  <si>
    <t>медицинский, эластичный, вязаный из хлопчатобумажной нити</t>
  </si>
  <si>
    <t>21.20.13.990.607.00.0778.000000000000</t>
  </si>
  <si>
    <t>Ацетилсалициловая кислота</t>
  </si>
  <si>
    <t>таблетки</t>
  </si>
  <si>
    <t>21.10.52.900.014.00.0778.000000000000</t>
  </si>
  <si>
    <t>Эпинефрин</t>
  </si>
  <si>
    <t>21.20.13.990.467.00.0778.000000000001</t>
  </si>
  <si>
    <t>Менадиона натрия бисульфит</t>
  </si>
  <si>
    <t>раствор</t>
  </si>
  <si>
    <t>Спирт</t>
  </si>
  <si>
    <t>20.14.75.500.000.01.0872.000000000000</t>
  </si>
  <si>
    <t>этиловый, легковоспламеняющийся, ГОСТ 18300-87</t>
  </si>
  <si>
    <t>21.20.13.990.452.00.0872.000000000000</t>
  </si>
  <si>
    <t>Натрия ацетата тригидрат, Натрия хлорид</t>
  </si>
  <si>
    <t>раствор для инфузий</t>
  </si>
  <si>
    <t>32.50.11.500.024.00.0796.000000000000</t>
  </si>
  <si>
    <t>Одноразовый, для открытие ротовой полости</t>
  </si>
  <si>
    <t>Шпатель стоматологический</t>
  </si>
  <si>
    <t>двусторонний</t>
  </si>
  <si>
    <t>21.20.13.990.526.00.0872.000000000000</t>
  </si>
  <si>
    <t>21.20.13.920.009.00.0872.000000000000</t>
  </si>
  <si>
    <t>21.20.13.990.188.00.0778.000000000000</t>
  </si>
  <si>
    <t>21.20.13.990.423.00.0778.000000000002</t>
  </si>
  <si>
    <t>21.20.13.990.586.00.0872.000000000000</t>
  </si>
  <si>
    <t>21.20.13.920.008.00.0872.000000000000</t>
  </si>
  <si>
    <t>Натрия хлорид, калия хлорид, натрия гидрокарбонат</t>
  </si>
  <si>
    <t>21.20.13.990.605.00.0778.000000000000</t>
  </si>
  <si>
    <t>Ацетилсалициловая кислота, Парацетамол, Кофеин</t>
  </si>
  <si>
    <t>цитроман, в  упаковке по 10 таблеток</t>
  </si>
  <si>
    <t>21.20.24.200.000.00.0778.000000000000</t>
  </si>
  <si>
    <t>Лейкопластырь</t>
  </si>
  <si>
    <t>бактерицидный, пропитанный раствором антисептика</t>
  </si>
  <si>
    <t>21.20.13.990.425.00.0872.000000000000</t>
  </si>
  <si>
    <t>аэрозоль</t>
  </si>
  <si>
    <t>32.50.21.800.001.00.0796.000000000001</t>
  </si>
  <si>
    <t>мешок Амбу, взрослый, с аспиратором</t>
  </si>
  <si>
    <t>Аппарат искусственной вентиляции легких</t>
  </si>
  <si>
    <t>21.20.13.990.228.00.0778.000000000001</t>
  </si>
  <si>
    <t>Метамизол натрий</t>
  </si>
  <si>
    <t>17.12.13.100.000.02.0778.000000000000</t>
  </si>
  <si>
    <t>Бумага</t>
  </si>
  <si>
    <t>индикаторная, для определения рН</t>
  </si>
  <si>
    <t>21.20.13.990.465.00.0778.000000000000</t>
  </si>
  <si>
    <t>Ментола раствор в изовалерате</t>
  </si>
  <si>
    <t>21.20.13.990.601.00.0778.000000000000</t>
  </si>
  <si>
    <t>Бендазол</t>
  </si>
  <si>
    <t>21.20.13.990.345.00.0778.000000000000</t>
  </si>
  <si>
    <t>Уголь активированный</t>
  </si>
  <si>
    <t>медицинский, стерильный, марлевый</t>
  </si>
  <si>
    <t>21.20.24.900.003.00.0796.000000000000</t>
  </si>
  <si>
    <t>21.20.13.990.478.00.0778.000000000000</t>
  </si>
  <si>
    <t>Мазь оксолиновая</t>
  </si>
  <si>
    <t>мазь</t>
  </si>
  <si>
    <t>21.20.13.990.623.00.0872.000000000000</t>
  </si>
  <si>
    <t>Аммиак</t>
  </si>
  <si>
    <t>21.20.13.990.006.00.0778.000000000000</t>
  </si>
  <si>
    <t>Нифедипин</t>
  </si>
  <si>
    <t>26.60.12.900.017.00.0796.000000000000</t>
  </si>
  <si>
    <t>неинвазивный, ручной, на основе метода Н.С. Короткова</t>
  </si>
  <si>
    <t>21.20.13.990.384.00.0778.000000000000</t>
  </si>
  <si>
    <t>21.20.13.990.565.00.0778.000000000001</t>
  </si>
  <si>
    <t>Глюконат кальция</t>
  </si>
  <si>
    <t>21.20.13.990.625.00.0778.000000000001</t>
  </si>
  <si>
    <t>Аминофиллин</t>
  </si>
  <si>
    <t>21.20.13.990.022.00.0778.000000000001</t>
  </si>
  <si>
    <t>Хлоропирамин</t>
  </si>
  <si>
    <t>14.12.30.100.000.00.0715.000000000000</t>
  </si>
  <si>
    <t>медицинские одноразовые, из натурального латекса, стерильные</t>
  </si>
  <si>
    <t>14.12.30.100.000.00.0778.000000000001</t>
  </si>
  <si>
    <t>медицинские смотровые, из натурального латекса, нестерильные</t>
  </si>
  <si>
    <t>21.20.13.920.009.00.0778.000000000000</t>
  </si>
  <si>
    <t>21.20.13.990.544.00.0870.000000000000</t>
  </si>
  <si>
    <t>Ампула</t>
  </si>
  <si>
    <t>21.20.24.900.002.00.0778.000000000000</t>
  </si>
  <si>
    <t>медицинская, стерильная, гигроскопическая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</si>
  <si>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</si>
  <si>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</si>
  <si>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</si>
  <si>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Повышение квалификации для среднего мед. персонала</t>
  </si>
  <si>
    <t>38.12.30.000.000.00.0777.000000000000</t>
  </si>
  <si>
    <t>Услуги по вывозу (сбору) опасных отходов/имущества/материалов</t>
  </si>
  <si>
    <t>86.90.19.335.005.00.0777.000000000000</t>
  </si>
  <si>
    <t>Услуги по медицинскому осмотру персонала, включая предварительные, периодические и  внеочередные (внеплановые) осмотры</t>
  </si>
  <si>
    <t>32.99.16.300.006.00.0796.000000000000</t>
  </si>
  <si>
    <t>Краска штемпельная</t>
  </si>
  <si>
    <t>для печатей и штемпелей</t>
  </si>
  <si>
    <t>26.30.30.900.100.00.0796.000000000001</t>
  </si>
  <si>
    <t>Аккумуляторные батареи для портативной радиостанции емкостью от 1500 - 1700 мА/ч</t>
  </si>
  <si>
    <t>Батарея</t>
  </si>
  <si>
    <t>для радиостанции</t>
  </si>
  <si>
    <t>27.20.11.900.002.00.0796.000000000000</t>
  </si>
  <si>
    <t>27.20.11.900.001.00.0796.000000000000</t>
  </si>
  <si>
    <t>свинцово-кислотная, аккумуляторная, напряжение 2 В, емкость 73 А/ч</t>
  </si>
  <si>
    <t>AV9-12, не обслуживаемая свинцово-кислотная аккумуляторная батарея для УПС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</si>
  <si>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</si>
  <si>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</si>
  <si>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</si>
  <si>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22.29.29.900.053.00.0796.000000000000</t>
  </si>
  <si>
    <t>26.20.40.000.180.00.0796.000000000008</t>
  </si>
  <si>
    <t>ленточный</t>
  </si>
  <si>
    <t>22.21.30.100.002.00.0796.000000000006</t>
  </si>
  <si>
    <t>Пленка</t>
  </si>
  <si>
    <t>для ламинирования, размер 154*216 мм</t>
  </si>
  <si>
    <t>22.21.30.100.002.00.0796.000000000005</t>
  </si>
  <si>
    <t>для ламинирования, размер 216*303 мм</t>
  </si>
  <si>
    <t>26.20.40.000.136.00.0796.000000000000</t>
  </si>
  <si>
    <t>Картридж тонерный</t>
  </si>
  <si>
    <t>черный</t>
  </si>
  <si>
    <t>Картридж PH CF 210</t>
  </si>
  <si>
    <t>Картридж PH CF 211</t>
  </si>
  <si>
    <t>Картридж PH CF 212</t>
  </si>
  <si>
    <t>Картридж PH CF 213</t>
  </si>
  <si>
    <t>68.20.12.960.000.00.0777.000000000000</t>
  </si>
  <si>
    <t>Услуги по аренде административных/производственных помещений</t>
  </si>
  <si>
    <t xml:space="preserve">Аренда производственных помещений (АТМА), аренда производственных помещений для размешения работников САБ </t>
  </si>
  <si>
    <t xml:space="preserve">Оказание услуги с даты заключения договора по декабрь 2016г. </t>
  </si>
  <si>
    <t>45.20.21.335.002.00.0777.000000000000</t>
  </si>
  <si>
    <t>Услуги по техническому обслуживанию автотранспорта/специальной техники</t>
  </si>
  <si>
    <t>Обучение инспекторов досмотра и руководителей САБ по перевозке опасных грузов</t>
  </si>
  <si>
    <t>32.99.59.900.084.00.0796.000000000002</t>
  </si>
  <si>
    <t>металлизированный, ширина свыше 3 см, широкий</t>
  </si>
  <si>
    <t>20.59.43.990.000.00.0168.000000000001</t>
  </si>
  <si>
    <t>для обработки искусственных покрытий, антигололедный</t>
  </si>
  <si>
    <t>20.51.13.000.000.00.0778.000000000000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</si>
  <si>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</si>
  <si>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26.51.12.300.007.00.0796.000000000000</t>
  </si>
  <si>
    <t>для определения направления ветра</t>
  </si>
  <si>
    <t>42.11.20.335.000.00.0999.000000000000</t>
  </si>
  <si>
    <t>Работы по сооружению автомобильной дороги</t>
  </si>
  <si>
    <t>Оплата за фактически оказанный Исполнителем объем работ</t>
  </si>
  <si>
    <t>42.11.20.335.007.00.0999.000000000000</t>
  </si>
  <si>
    <t>Работы по ремонту автомобильной дороги</t>
  </si>
  <si>
    <t>71.12.20.000.000.00.0777.000000000000</t>
  </si>
  <si>
    <t>Услуги по авторскому/техническому надзору/управлению проектами, работами</t>
  </si>
  <si>
    <t>74.90.14.000.000.00.0777.000000000000</t>
  </si>
  <si>
    <t>Услуги по прогнозу погоды и метеорологии</t>
  </si>
  <si>
    <t>20.30.12.550.000.00.0166.000000000000</t>
  </si>
  <si>
    <t>краска красная, для нанесения линий разметки на асфальтобетонных покрытиях</t>
  </si>
  <si>
    <t>краска желтая, для нанесения линий разметки на асфальтобетонных покрытиях</t>
  </si>
  <si>
    <t>краска белая, для нанесения линий разметки на асфальтобетонных покрытиях</t>
  </si>
  <si>
    <t>краска черная, для нанесения линий разметки на асфальтобетонных покрытиях</t>
  </si>
  <si>
    <t>на основе полиакрилатов акриловых</t>
  </si>
  <si>
    <t>35.11.10.100.000.00.0214.000000000000</t>
  </si>
  <si>
    <t>для собственного потребления, ГОСТ 13109-97</t>
  </si>
  <si>
    <t>26.11.40.500.001.00.0796.000000000000</t>
  </si>
  <si>
    <t>Электророзетка</t>
  </si>
  <si>
    <t>штепсельная</t>
  </si>
  <si>
    <t>27.40.14.900.000.00.0796.000000000136</t>
  </si>
  <si>
    <t>тип Б235-245-60-1, мощность 60 Вт, ГОСТ 2239-79</t>
  </si>
  <si>
    <t>27.40.14.900.000.00.0796.000000000149</t>
  </si>
  <si>
    <t>тип Б235-245-100-1, мощность 100 Вт, ГОСТ 2239-79</t>
  </si>
  <si>
    <t>27.40.15.990.001.00.0796.000000000170</t>
  </si>
  <si>
    <t>Лампа люминесцентная</t>
  </si>
  <si>
    <t>тип цоколя Е-27, мощность 20 Вт</t>
  </si>
  <si>
    <t>27.40.12.900.001.00.0796.000000000252</t>
  </si>
  <si>
    <t>тип цоколя R7S, мощность 300 Вт, галогенная</t>
  </si>
  <si>
    <t>27.40.15.990.001.00.0796.000000000142</t>
  </si>
  <si>
    <t>тип цоколя G13, мощность 18 Вт</t>
  </si>
  <si>
    <t>27.40.15.990.001.00.0796.000000000153</t>
  </si>
  <si>
    <t>тип цоколя G13, мощность 36 Вт</t>
  </si>
  <si>
    <t>26.11.22.900.002.01.0796.000000000001</t>
  </si>
  <si>
    <t>для трубчатых люминесцентных ламп, тип 20С-127-1, ГОСТ 8799-90</t>
  </si>
  <si>
    <t>26.11.22.900.002.01.0796.000000000005</t>
  </si>
  <si>
    <t>для трубчатых люминесцентных ламп, тип 80С-220-1, ГОСТ 8799-90</t>
  </si>
  <si>
    <t>27.40.11.000.000.00.0796.000000000000</t>
  </si>
  <si>
    <t>Лампа направленного света</t>
  </si>
  <si>
    <t>герметичная</t>
  </si>
  <si>
    <t>27.12.21.700.000.01.0796.000000000001</t>
  </si>
  <si>
    <t>Предохранитель</t>
  </si>
  <si>
    <t>плавкий, номинальный ток 100 А</t>
  </si>
  <si>
    <t>27.12.21.500.000.02.0796.000000000001</t>
  </si>
  <si>
    <t>трубчатый, напряжение 10 кВ, ток 30 А</t>
  </si>
  <si>
    <t>27.20.11.900.003.00.0796.000000000006</t>
  </si>
  <si>
    <t>тип АА</t>
  </si>
  <si>
    <t>27.20.11.900.003.00.0796.000000000000</t>
  </si>
  <si>
    <t>тип PP3</t>
  </si>
  <si>
    <t>22.21.29.700.005.00.0796.000000000047</t>
  </si>
  <si>
    <t>кабельная, соединительная</t>
  </si>
  <si>
    <t>27.12.22.900.001.00.0796.000000000007</t>
  </si>
  <si>
    <t>автоматический, тип В, однополюсный, с магнитным размыкателем</t>
  </si>
  <si>
    <t>25.72.12.500.001.00.0796.000000000000</t>
  </si>
  <si>
    <t>висячий большой</t>
  </si>
  <si>
    <t>14.12.30.100.000.00.0715.000000000017</t>
  </si>
  <si>
    <t>для защиты рук технические, из латекса, бесшовные, диэлектрические</t>
  </si>
  <si>
    <t>22.19.72.000.001.00.0796.000000000001</t>
  </si>
  <si>
    <t>резиновый, первой группы, длина 1000-8000мм, ширина 500-1200мм, ГОСТ 4997-75</t>
  </si>
  <si>
    <t>27.33.11.100.002.00.0796.000000000008</t>
  </si>
  <si>
    <t>27.33.11.100.002.00.0796.000000000005</t>
  </si>
  <si>
    <t>27.33.11.100.002.00.0796.000000000004</t>
  </si>
  <si>
    <t>двухклавишный, внутренней установки</t>
  </si>
  <si>
    <t>27.32.13.700.000.00.0006.000000000199</t>
  </si>
  <si>
    <t>марка ВВГ, 2*2,5 мм2</t>
  </si>
  <si>
    <t>Метр</t>
  </si>
  <si>
    <t>16.10.10.370.002.00.0113.000000000001</t>
  </si>
  <si>
    <t>Пиломатериал</t>
  </si>
  <si>
    <t>из хвойных пород, обрезанный, ГОСТ 8486-86</t>
  </si>
  <si>
    <t>Метр кубический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</si>
  <si>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</si>
  <si>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</si>
  <si>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</si>
  <si>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25.93.14.300.000.00.0166.000000000005</t>
  </si>
  <si>
    <t>формовочный, круглый, диаметр 1,8 мм, длина 120 мм, ГОСТ 4035-63</t>
  </si>
  <si>
    <t>24.10.31.100.000.01.0055.000000000000</t>
  </si>
  <si>
    <t>стальной, холоднокатаный, толщина 0,55 мм, оцинкованный, ГОСТ 14918-80</t>
  </si>
  <si>
    <t>оцинкованный, с шестигранной головкой</t>
  </si>
  <si>
    <t>25.94.11.900.000.01.0798.000000000000</t>
  </si>
  <si>
    <t>оцинкованный, с резиновой прокладкой</t>
  </si>
  <si>
    <t>Тысяча штук</t>
  </si>
  <si>
    <t>25.94.13.900.008.00.0796.000000000000</t>
  </si>
  <si>
    <t>Анкер</t>
  </si>
  <si>
    <t>усиленный, с болтом</t>
  </si>
  <si>
    <t>25.73.30.370.008.00.0796.000000000000</t>
  </si>
  <si>
    <t>Насадка</t>
  </si>
  <si>
    <t>для шуруповерта, сменная</t>
  </si>
  <si>
    <t>23.70.12.700.000.00.0055.000000000000</t>
  </si>
  <si>
    <t>Блок</t>
  </si>
  <si>
    <t>из известняка-ракушечника, размер 400*200*200 мм</t>
  </si>
  <si>
    <t>25.11.23.600.007.00.0169.000000000001</t>
  </si>
  <si>
    <t>Уголок</t>
  </si>
  <si>
    <t>металлический, размер 50*50 мм</t>
  </si>
  <si>
    <t>Тысяча тонн</t>
  </si>
  <si>
    <t>24.10.66.900.000.00.0168.000000000010</t>
  </si>
  <si>
    <t>стальной, диаметр 12 мм, горячекатаный, ГОСТ 2590-2006</t>
  </si>
  <si>
    <t>25.72.14.430.000.00.0796.000000000000</t>
  </si>
  <si>
    <t>Навес</t>
  </si>
  <si>
    <t>дверной, стальной</t>
  </si>
  <si>
    <t>25.12.10.300.000.00.0796.000000000000</t>
  </si>
  <si>
    <t>Дверь</t>
  </si>
  <si>
    <t>стальная</t>
  </si>
  <si>
    <t>23.51.12.300.000.02.0168.000000000001</t>
  </si>
  <si>
    <t>Портландцемент</t>
  </si>
  <si>
    <t>с минеральными добавками, марка ПЦ 400-Д5 (М 400-Д5), ГОСТ 10178-85</t>
  </si>
  <si>
    <t>08.12.11.900.000.00.0113.000000000000</t>
  </si>
  <si>
    <t>Песок</t>
  </si>
  <si>
    <t>природный, 1 класс, мелкий, ГОСТ 8736-93</t>
  </si>
  <si>
    <t>23.52.10.330.000.00.0166.000000000001</t>
  </si>
  <si>
    <t>негашеная, 2 сорт, комовая, кальциевая, быстрогасящаяся, ГОСТ 9179-77</t>
  </si>
  <si>
    <t>08.12.12.120.000.00.0113.000000000000</t>
  </si>
  <si>
    <t>фракция от 25 до 40 мм, ГОСТ 7392-2002</t>
  </si>
  <si>
    <t>71.20.19.000.010.00.0777.000000000000</t>
  </si>
  <si>
    <t>Услуги по диагностированию/экспертизе/анализу/испытаниям/тестированию/осмотру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</si>
  <si>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</si>
  <si>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</si>
  <si>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Поставка партиями по мере необходимостис даты подписания договора, по  31.12.2016 г.</t>
  </si>
  <si>
    <t>93.19.19.900.001.00.0777.000000000000</t>
  </si>
  <si>
    <t>Услуги по размещению информационных материалов в средствах массовой информации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</si>
  <si>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</si>
  <si>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</si>
  <si>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</si>
  <si>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</si>
  <si>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</si>
  <si>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Объявлений в местных печатных изданиях</t>
  </si>
  <si>
    <t>17.21.15.350.001.00.0796.000000000003</t>
  </si>
  <si>
    <t>17.21.15.350.001.00.0796.000000000004</t>
  </si>
  <si>
    <t>53.10.12.900.000.00.0777.000000000000</t>
  </si>
  <si>
    <t>Услуги почтовые, связанные с письмами</t>
  </si>
  <si>
    <t>53.10.19.920.000.00.0777.000000000000</t>
  </si>
  <si>
    <t>11.07.11.320.000.01.0868.000000000012</t>
  </si>
  <si>
    <t>Вода питьевая аварийная. Прозрачная без посторонних привкусов и запахов. Объем до 0.5 литров</t>
  </si>
  <si>
    <t>Вода</t>
  </si>
  <si>
    <t>газированная, неминеральная, питьевая, природная, обьем 0,5 л, СТ РК 1432-2005</t>
  </si>
  <si>
    <t>25.40.13.700.008.00.0796.000000000001</t>
  </si>
  <si>
    <t>Бомба</t>
  </si>
  <si>
    <t>осветительная</t>
  </si>
  <si>
    <t>16.21.12.900.000.00.0625.000000000002</t>
  </si>
  <si>
    <t>Фанера</t>
  </si>
  <si>
    <t>клееная, из хвойных пород, средней водостойкости, ГОСТ 3916.2-96</t>
  </si>
  <si>
    <t>20.51.20.000.000.00.0778.000000000005</t>
  </si>
  <si>
    <t>ветровые</t>
  </si>
  <si>
    <t>32.99.59.600.002.00.0796.000000000001</t>
  </si>
  <si>
    <t>металлический, бытовой, объем более 0,75 л</t>
  </si>
  <si>
    <t>13.92.22.200.001.00.0796.000000000004</t>
  </si>
  <si>
    <t>туристическая, многоместная, с каркасом, ГОСТ 28917-91</t>
  </si>
  <si>
    <t>13.92.22.200.001.00.0796.000000000003</t>
  </si>
  <si>
    <t>туристическая, трехместная, с каркасом, ГОСТ 28917-91</t>
  </si>
  <si>
    <t>Палатка туристская с комплектом стоек,  4 местная</t>
  </si>
  <si>
    <t>26.30.11.000.000.02.0796.000000000000</t>
  </si>
  <si>
    <t>автомобильная, универсальная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</si>
  <si>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</si>
  <si>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</si>
  <si>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22.19.73.900.004.00.0796.000000000000</t>
  </si>
  <si>
    <t>Жгут</t>
  </si>
  <si>
    <t>резиновый, кровоостанавливающий</t>
  </si>
  <si>
    <t>22.19.71.900.002.00.0796.000000000007</t>
  </si>
  <si>
    <t>Груша</t>
  </si>
  <si>
    <t>резиновая, объем 200 мл</t>
  </si>
  <si>
    <t>21.20.24.900.004.00.0778.000000000000</t>
  </si>
  <si>
    <t>Салфетка</t>
  </si>
  <si>
    <t>медицинская, стерильная, двухслойная, марлевая</t>
  </si>
  <si>
    <t>27.40.12.900.000.01.0796.000000000001</t>
  </si>
  <si>
    <t>Лампа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</si>
  <si>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</si>
  <si>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27.40.12.900.000.01.0796.000000000000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</si>
  <si>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</si>
  <si>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27.11.42.300.003.00.0796.000000000000</t>
  </si>
  <si>
    <t>Трансформатор</t>
  </si>
  <si>
    <t>изолирующий, для последовательного питания аэродромных огней, номинальная мощность 100 Вт, напряжение изоляции 5000 В, номинальный ток 6,6 А</t>
  </si>
  <si>
    <t>27.40.25.900.001.00.0796.000000000000</t>
  </si>
  <si>
    <t>Огонь светосигнальный</t>
  </si>
  <si>
    <t>боковой, наружной установки, для искусственной взлетно-посадочной полосы (ИВВП)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</si>
  <si>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</si>
  <si>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</si>
  <si>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</si>
  <si>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20.14.74.000.000.01.0112.000000000004</t>
  </si>
  <si>
    <t>этиловый, технический, ректификованный, высший сорт, ГОСТ 18300-87</t>
  </si>
  <si>
    <t>20.14.33.800.001.00.0166.000000000000</t>
  </si>
  <si>
    <t>Кислота янтарная</t>
  </si>
  <si>
    <t>химически чистый, ГОСТ 6341-75</t>
  </si>
  <si>
    <t>26.51.51.700.002.00.0796.000000000053</t>
  </si>
  <si>
    <t>АНТ-1, диапазон измерения плотности 770-830 кг/м3, ГОСТ 18481-81</t>
  </si>
  <si>
    <t>17.12.13.100.000.02.5111.000000000001</t>
  </si>
  <si>
    <t>23.19.23.300.004.04.0796.000000000004</t>
  </si>
  <si>
    <t>из термически стойкого стекла, высокий с носиком, марка В-1-250 ТС, номинальная вместимость 250 см3, ГОСТ 25336-82</t>
  </si>
  <si>
    <t>20.59.59.600.017.00.0778.000000000000</t>
  </si>
  <si>
    <t>Стандарт-титр</t>
  </si>
  <si>
    <t>рН-метрии</t>
  </si>
  <si>
    <t>резиновая, объем 10 мл</t>
  </si>
  <si>
    <t>22.19.71.900.002.00.0796.000000000001</t>
  </si>
  <si>
    <t>13.20.19.000.001.00.0006.000000000014</t>
  </si>
  <si>
    <t>Ткань</t>
  </si>
  <si>
    <t>из бумажной пряжи, бязь</t>
  </si>
  <si>
    <t>19.20.21.510.000.00.0112.000000000001</t>
  </si>
  <si>
    <t>для двигателей с искровым зажиганием, марка АИ-80, неэтилированный и этилированный</t>
  </si>
  <si>
    <t>для двигателей с искровым зажиганием, марка АИ-92, неэтилированный и этилированный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</si>
  <si>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</si>
  <si>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</si>
  <si>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</si>
  <si>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</si>
  <si>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</si>
  <si>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</si>
  <si>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</si>
  <si>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</si>
  <si>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19.20.21.550.000.00.0112.000000000000</t>
  </si>
  <si>
    <t>для двигателей с искровым зажиганием, марка АИ-95, неэтилированный и этилированный</t>
  </si>
  <si>
    <t>24.42.21.000.002.01.0166.000000000000</t>
  </si>
  <si>
    <t>Пудра</t>
  </si>
  <si>
    <t>алюминиевая</t>
  </si>
  <si>
    <t>28.14.13.350.002.00.0796.000000000009</t>
  </si>
  <si>
    <t>Задвижка (затвор)</t>
  </si>
  <si>
    <t>стальная, тип присоединения к трубопроводу - фланцевое, номинальное давление 1,6 Мпа, номинальный диаметр 80 мм</t>
  </si>
  <si>
    <t>13.92.29.990.004.00.0796.000000000000</t>
  </si>
  <si>
    <t>для одежды, из текстильного материала</t>
  </si>
  <si>
    <t>20.59.41.990.004.01.0166.000000000000</t>
  </si>
  <si>
    <t>синтетический, марка С, ГОСТ 4366-76</t>
  </si>
  <si>
    <t>30.30.50.900.025.00.0796.000000000000</t>
  </si>
  <si>
    <t>Наконечник</t>
  </si>
  <si>
    <t>13.99.19.900.003.00.0616.000000000000</t>
  </si>
  <si>
    <t>Шпагат</t>
  </si>
  <si>
    <t>из полипропиленовых волокон, крученый, однониточный, ГОСТ 17308-88</t>
  </si>
  <si>
    <t>13.99.19.900.004.00.0006.000000000002</t>
  </si>
  <si>
    <t>из капронового волокона, крученая, ГОСТ 1868-88</t>
  </si>
  <si>
    <t>20.30.22.200.000.00.0112.000000000000</t>
  </si>
  <si>
    <t>Олифа</t>
  </si>
  <si>
    <t>оксоль, марка В, ГОСТ 190-78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</si>
  <si>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</si>
  <si>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</si>
  <si>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</si>
  <si>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</si>
  <si>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</si>
  <si>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</si>
  <si>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52.21.19.900.022.00.0777.000000000000</t>
  </si>
  <si>
    <t>Услуги по проведению лабораторных/лабораторно-инструментальных исследований/анализов</t>
  </si>
  <si>
    <t>71.20.19.000.011.00.0777.000000000000</t>
  </si>
  <si>
    <t>80.20.10.000.003.00.0777.000000000000</t>
  </si>
  <si>
    <t>74.90.13.000.002.00.0777.000000000000</t>
  </si>
  <si>
    <t>Услуги по проведению экологического мониторинга</t>
  </si>
  <si>
    <t>Оказание работ с даты заключения договора по декабрь 2016 г.</t>
  </si>
  <si>
    <t>28.14.13.330.000.00.0796.000000000006</t>
  </si>
  <si>
    <t>Задвижка</t>
  </si>
  <si>
    <t>чугунная, тип присоединения к трубопроводу - фланцевое, давление - 2,5 Мпа, ГОСТ 9698-86</t>
  </si>
  <si>
    <t>22.22.13.000.000.00.0796.000000000031</t>
  </si>
  <si>
    <t>пластиковый, для овощей, фруктов и ягод, конусный, сплошной</t>
  </si>
  <si>
    <t>Сетка</t>
  </si>
  <si>
    <t>стальная, плетеная, одинарная, номер сетки 50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</si>
  <si>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</si>
  <si>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</si>
  <si>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</si>
  <si>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25.40.13.100.000.00.0166.000000000000</t>
  </si>
  <si>
    <t>Патрон</t>
  </si>
  <si>
    <t>сигнальный</t>
  </si>
  <si>
    <t>28.41.32.100.000.00.0796.000000000000</t>
  </si>
  <si>
    <t>Пресс-ножницы</t>
  </si>
  <si>
    <t>комбинированные</t>
  </si>
  <si>
    <t>74.90.20.000.037.00.0777.000000000000</t>
  </si>
  <si>
    <t>Услуги по заправке техническими газами/жидкостями</t>
  </si>
  <si>
    <t>Услуги образовательные по подготовке, переподготовке и повышению квалификации работников СОПГП</t>
  </si>
  <si>
    <t>17.23.14.500.000.00.5111.000000000066</t>
  </si>
  <si>
    <t>для офисного оборудования, формат А4, плотность 80 г/м2, ГОСТ 6656-76</t>
  </si>
  <si>
    <t>22.29.25.900.002.00.0796.000000000000</t>
  </si>
  <si>
    <t>с перфорацией, для документов, размер 235*305 мм</t>
  </si>
  <si>
    <t>17.23.13.130.000.00.0796.000000000000</t>
  </si>
  <si>
    <t>Журнал</t>
  </si>
  <si>
    <t>регистрации</t>
  </si>
  <si>
    <t>17.23.13.500.003.00.0796.000000000001</t>
  </si>
  <si>
    <t>картонный, размер 320x230x40 мм, формат А4</t>
  </si>
  <si>
    <t>11.07.11.310.000.01.0868.000000000011</t>
  </si>
  <si>
    <t>негазированная, неминеральная, питьевая, природная, обьем 5 л и выше, СТ РК 1432-2005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</si>
  <si>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</si>
  <si>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</si>
  <si>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</si>
  <si>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</si>
  <si>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74.90.20.000.059.00.0777.000000000000</t>
  </si>
  <si>
    <t>62.09.20.000.000.00.0777.000000000000</t>
  </si>
  <si>
    <t>Услуги по администрированию и техническому обслуживанию программного обеспечения</t>
  </si>
  <si>
    <t>62.09.20.000.005.00.0777.000000000000</t>
  </si>
  <si>
    <t xml:space="preserve">Услуги, доступа к информационной системе электронных закупок </t>
  </si>
  <si>
    <t>70.22.13.000.001.00.0777.000000000000</t>
  </si>
  <si>
    <t>17.12.13.100.000.00.0736.000000000002</t>
  </si>
  <si>
    <t>62.02.30.000.001.00.0777.000000000000</t>
  </si>
  <si>
    <t>Услуги по сопровождению и технической поддержке информационной системы</t>
  </si>
  <si>
    <t>Оказание услуги с даты заключения договора по 31.12.2016 г.</t>
  </si>
  <si>
    <t>Поставка партиями по мере необходимостис даты подписания договора, по  декабрь 2016 г.</t>
  </si>
  <si>
    <t>Бумага-основа для электрохимической бумаги. Размером 210х30х12мм</t>
  </si>
  <si>
    <t>для факса, масса 1 м2/80 г, ширина 210 мм, плотность 60 г/м2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</si>
  <si>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</si>
  <si>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</si>
  <si>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</si>
  <si>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</si>
  <si>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</si>
  <si>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</si>
  <si>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27.20.21.100.000.00.0796.000000000027</t>
  </si>
  <si>
    <t>стартерный, марка 6СТ-60АЗ, напряжение 12 В, емкость 60 А/ч, кислотный, ГОСТ 959-2002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</si>
  <si>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</si>
  <si>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</si>
  <si>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</si>
  <si>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30.20.40.300.931.00.0796.000000000000</t>
  </si>
  <si>
    <t>Гидронасос</t>
  </si>
  <si>
    <t>для подвижного состава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</si>
  <si>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</si>
  <si>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</si>
  <si>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</si>
  <si>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29.32.30.300.023.01.0796.000000000001</t>
  </si>
  <si>
    <t>Крестовина</t>
  </si>
  <si>
    <t>карданная, для грузового автомобиля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</si>
  <si>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</si>
  <si>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</si>
  <si>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</si>
  <si>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29.32.30.990.120.00.0796.000000000001</t>
  </si>
  <si>
    <t>со втулками, для грузового автомобиля</t>
  </si>
  <si>
    <t>29.32.30.650.014.01.0796.000000000001</t>
  </si>
  <si>
    <t>Подшипник</t>
  </si>
  <si>
    <t>выключения сцепления, для грузового автомобиля</t>
  </si>
  <si>
    <t>22.19.40.300.000.00.0796.000000000033</t>
  </si>
  <si>
    <t>клиновый, приводный, с сечением А-950, ГОСТ 1284.2-89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</si>
  <si>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</si>
  <si>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</si>
  <si>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</si>
  <si>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29.32.30.610.000.01.0796.000000000000</t>
  </si>
  <si>
    <t>для легкового автомобиля, системы охлаждения</t>
  </si>
  <si>
    <t>Радиатор</t>
  </si>
  <si>
    <t>для грузового автомобиля, системы охлаждения</t>
  </si>
  <si>
    <t>29.32.30.610.000.02.0796.000000000000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</si>
  <si>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</si>
  <si>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</si>
  <si>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</si>
  <si>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>29.31.22.350.003.01.0796.000000000000</t>
  </si>
  <si>
    <t>для легкового автомобиля, с электромеханическим перемещением шестерни привода</t>
  </si>
  <si>
    <t>29.31.22.350.003.02.0796.000000000000</t>
  </si>
  <si>
    <t>для грузового автомобиля, с электромеханическим перемещением шестерни привода</t>
  </si>
  <si>
    <t>29.32.30.910.021.01.0796.000000000003</t>
  </si>
  <si>
    <t>топливный, для грузовых автомобилей, рядный</t>
  </si>
  <si>
    <t>Насос</t>
  </si>
  <si>
    <t>28.11.42.900.073.00.0796.000000000000</t>
  </si>
  <si>
    <t>для дизельного двигателя, наддувочный</t>
  </si>
  <si>
    <t>Агрегат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</si>
  <si>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</si>
  <si>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</si>
  <si>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</si>
  <si>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28.11.42.300.007.00.0839.000000000000</t>
  </si>
  <si>
    <t>для дизельного двигателя, для легкового автомобиля, маслосъемное, ГОСТ 621-87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</si>
  <si>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</si>
  <si>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</si>
  <si>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29.32.30.630.006.00.0796.000000000001</t>
  </si>
  <si>
    <t>для грузового автомобиля, основной</t>
  </si>
  <si>
    <t>Глушитель</t>
  </si>
  <si>
    <t>28.11.42.900.051.00.0796.000000000001</t>
  </si>
  <si>
    <t>для грузового автомобиля, для блока цилиндров карбюраторного двигателя</t>
  </si>
  <si>
    <t>Головка</t>
  </si>
  <si>
    <t>29.32.30.650.018.00.0796.000000000004</t>
  </si>
  <si>
    <t>для грузового автомобиля, сцепления</t>
  </si>
  <si>
    <t>29.32.30.990.123.00.0796.000000000004</t>
  </si>
  <si>
    <t>с нисходяшим потоком или падающим, для грузового автомобиля</t>
  </si>
  <si>
    <t>28.92.61.500.021.00.0796.000000000001</t>
  </si>
  <si>
    <t>для снегоуборочного отвала, резиновый</t>
  </si>
  <si>
    <t>30.20.40.300.652.00.0796.000000000002</t>
  </si>
  <si>
    <t>для снегоуборочной техники, щеточный</t>
  </si>
  <si>
    <t>19.20.29.500.000.01.0112.000000000003</t>
  </si>
  <si>
    <t>моторное, для дизельных двигателей, обозначение по SAE 10W-30</t>
  </si>
  <si>
    <t>Масло</t>
  </si>
  <si>
    <t>19.20.29.500.000.01.0112.000000000002</t>
  </si>
  <si>
    <t>моторное, для дизельных двигателей, обозначение по SAE 10W-40</t>
  </si>
  <si>
    <t>19.20.29.510.000.00.0112.000000000034</t>
  </si>
  <si>
    <t>моторное, марка М-10Г2, ГОСТ 12337-84</t>
  </si>
  <si>
    <t>19.20.29.520.000.00.0112.000000000007</t>
  </si>
  <si>
    <t>гидравлическое, марка МГ-15-В, ГОСТ 17479.3-85 </t>
  </si>
  <si>
    <t>19.20.29.500.000.01.0112.000000000018</t>
  </si>
  <si>
    <t>моторное, для бензиновых двигателей, обозначение по SAE 10W-40</t>
  </si>
  <si>
    <t>19.20.29.500.000.01.0112.000000000021</t>
  </si>
  <si>
    <t>моторное, для бензиновых двигателей, обозначение по SAE 5W-40</t>
  </si>
  <si>
    <t>19.20.29.510.000.00.0112.000000000011</t>
  </si>
  <si>
    <t>моторное, марка М-8В, ГОСТ 10541-78</t>
  </si>
  <si>
    <t>19.20.29.550.000.00.0112.000000000001</t>
  </si>
  <si>
    <t>трансмиссионное, марка ТМ-2-18, ГОСТ 23652-79</t>
  </si>
  <si>
    <t>20.59.43.960.001.00.0112.000000000001</t>
  </si>
  <si>
    <t>температура начала замерзания не ниже -40°С, ГОСТ 28084-89</t>
  </si>
  <si>
    <t>Жидкость охлаждающая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</si>
  <si>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</si>
  <si>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</si>
  <si>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</si>
  <si>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22.11.13.500.000.01.0796.000000000094</t>
  </si>
  <si>
    <t>для автобусов или автомобилей грузовых, пневматическая, радиальная, размер 11,00R20 (300*508), камерная, ГОСТ 5513-97</t>
  </si>
  <si>
    <t>для легковых автомобилей, всесезонная, 175, 70, R13, пневматическая, радиальная, бескамерная, нешипованная, ГОСТ 4754-97</t>
  </si>
  <si>
    <t>22.11.11.100.000.01.0796.000000002022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</si>
  <si>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</si>
  <si>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</si>
  <si>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</si>
  <si>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</si>
  <si>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</si>
  <si>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</si>
  <si>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</si>
  <si>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</si>
  <si>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</si>
  <si>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</si>
  <si>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</si>
  <si>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</si>
  <si>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</si>
  <si>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</si>
  <si>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</si>
  <si>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черный, в банках по 800 гр. С отвердителем изурь-021, по одному отвердителю на каждую банку</t>
  </si>
  <si>
    <t>рубин, в банках по 800 гр. С отвердителем изурь-021, по одному отвердителю на каждую банку</t>
  </si>
  <si>
    <t>серо-белый, в банках по 800 гр. С отвердителем изурь-021, по одному отвердителю на каждую банку (белый)</t>
  </si>
  <si>
    <t>20.59.59.690.009.00.0166.000000000000</t>
  </si>
  <si>
    <t>для эпоксидных смол</t>
  </si>
  <si>
    <t>28.13.23.900.002.00.0796.000000000000</t>
  </si>
  <si>
    <t>для чистки интросокпа, видеосистемы, компьютеров</t>
  </si>
  <si>
    <t>компрессор винтовой</t>
  </si>
  <si>
    <t>винтовой</t>
  </si>
  <si>
    <t>20.30.22.700.000.01.0166.000000000001</t>
  </si>
  <si>
    <t>для лакокрасочных материалов, марка 420-ТГ</t>
  </si>
  <si>
    <t>27.90.20.500.001.00.0796.000000000000</t>
  </si>
  <si>
    <t>Маяк автомобильный</t>
  </si>
  <si>
    <t>проблесковый</t>
  </si>
  <si>
    <t>Проблесковые огни с магнитами (мигалки) 24 В</t>
  </si>
  <si>
    <t>для подвижного состава, для блока цилиндра</t>
  </si>
  <si>
    <t>30.20.40.300.736.00.0796.000000000001</t>
  </si>
  <si>
    <t>27.20.24.900.000.00.0796.000000000000</t>
  </si>
  <si>
    <t>Клемма</t>
  </si>
  <si>
    <t>аккумуляторная, свинцовая</t>
  </si>
  <si>
    <t>29.32.30.990.008.00.0796.000000000000</t>
  </si>
  <si>
    <t>для грузового автомобиля, для балансира</t>
  </si>
  <si>
    <t>29.32.30.990.096.00.0796.000000000003</t>
  </si>
  <si>
    <t>Вкладыш</t>
  </si>
  <si>
    <t>к шарниру равных угловых скоростей, для грузового автомобиля</t>
  </si>
  <si>
    <t>29.32.30.250.019.00.0796.000000000001</t>
  </si>
  <si>
    <t>Барабан</t>
  </si>
  <si>
    <t>тормозной, для грузового автомобиля, передний</t>
  </si>
  <si>
    <t>27.11.61.000.016.02.0796.000000000000</t>
  </si>
  <si>
    <t>вентилятора, для дизельной электростанции</t>
  </si>
  <si>
    <t>45.20.21.000.001.00.0999.000000000000</t>
  </si>
  <si>
    <t>Работы по ремонту автотранспортных средств, систем, узлов и агрегатов</t>
  </si>
  <si>
    <t>20.41.31.950.000.00.0796.000000000002</t>
  </si>
  <si>
    <t>Мыло</t>
  </si>
  <si>
    <t>хозяйственное, твердое, 3 группа 65%, ГОСТ 30266-95</t>
  </si>
  <si>
    <t>стерилизованное, жирность 3-6%, объем 1 л, СТ РК 1760-2008</t>
  </si>
  <si>
    <t>10.51.11.620.000.00.0112.000000000001</t>
  </si>
  <si>
    <t>14.12.30.100.000.00.0715.000000000016</t>
  </si>
  <si>
    <t>для защиты рук технические, из латекса</t>
  </si>
  <si>
    <t xml:space="preserve">Поставка партиями с даты подписания договора по 31.12.2016 г. 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</si>
  <si>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</si>
  <si>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</si>
  <si>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</si>
  <si>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</si>
  <si>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</si>
  <si>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</si>
  <si>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32.99.11.900.017.05.0796.000000000000</t>
  </si>
  <si>
    <t xml:space="preserve">Футболка с отложенным воротником с застежкой на пуговицах. Материал х/б. </t>
  </si>
  <si>
    <t>14.19.22.190.010.00.0796.000000000001</t>
  </si>
  <si>
    <t>мужской, для работников охранных предприятий, из хлопчатобумажной ткани, с короткими рукавами</t>
  </si>
  <si>
    <t>для защиты от механических воздействий, мужские, из кожи юфтевой, ГОСТ 28507-99</t>
  </si>
  <si>
    <t>Полуботинки</t>
  </si>
  <si>
    <t>15.20.32.920.000.01.0715.000000000000</t>
  </si>
  <si>
    <t>51.10.14.000.000.00.0777.000000000000</t>
  </si>
  <si>
    <t>Услуги международного воздушного транспорта по перевозкам пассажиров без расписания</t>
  </si>
  <si>
    <t>Услуги по пассажирским перевозкам международные самолетами чартерными рейсами, не подчиняющимся расписанию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</si>
  <si>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</si>
  <si>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</si>
  <si>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</si>
  <si>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23.19.23.300.050.00.0796.000000000000</t>
  </si>
  <si>
    <t>Электрод лабораторный</t>
  </si>
  <si>
    <t>стеклянный, комбинированный</t>
  </si>
  <si>
    <t>22.29.29.900.028.00.0796.000000000001</t>
  </si>
  <si>
    <t>Пробка</t>
  </si>
  <si>
    <t>Пробки силиконовые с внутренним отверстием, Ф-14,5мм</t>
  </si>
  <si>
    <t>лабораторная, силиконовая</t>
  </si>
  <si>
    <t>20.59.56.900.015.00.0166.000000000000</t>
  </si>
  <si>
    <t>Метиловый оранжевый</t>
  </si>
  <si>
    <t>порошок</t>
  </si>
  <si>
    <t>27.51.28.390.004.00.0796.000000000019</t>
  </si>
  <si>
    <t>Плита электрическая</t>
  </si>
  <si>
    <t>тип варочной панели стеклокерамика, количество конфорок 1, отдельностоящая</t>
  </si>
  <si>
    <t>32.50.13.600.003.00.0796.000000000000</t>
  </si>
  <si>
    <t>20.59.59.100.011.00.0872.000000000020</t>
  </si>
  <si>
    <t>Зажим</t>
  </si>
  <si>
    <t>для штатива</t>
  </si>
  <si>
    <t>вязкости, для нефти и нефтепродукта</t>
  </si>
  <si>
    <t>20.59.59.630.012.00.0872.000000000003</t>
  </si>
  <si>
    <t>20.59.59.630.012.00.0872.000000000002</t>
  </si>
  <si>
    <t>20.59.59.100.011.00.0872.000000000001</t>
  </si>
  <si>
    <t>вспышки в закрытом тигле</t>
  </si>
  <si>
    <t>вспышки в открытом тигле</t>
  </si>
  <si>
    <t>фракционного состава, для нефти и нефтепродукта</t>
  </si>
  <si>
    <t>20.59.59.100.011.00.0796.000000000003</t>
  </si>
  <si>
    <t>20.59.59.100.011.00.0872.000000000003</t>
  </si>
  <si>
    <t>температуры начала кристаллизации топлива</t>
  </si>
  <si>
    <t>плотности, для нефти и нефтепродукта</t>
  </si>
  <si>
    <t>28.22.11.700.000.00.0796.000000000000</t>
  </si>
  <si>
    <t>подъёмный, гидравлический, грузоподъёмность до 45 кг</t>
  </si>
  <si>
    <t>23.19.23.300.000.02.0796.000000000001</t>
  </si>
  <si>
    <t>Трубка</t>
  </si>
  <si>
    <t>лабораторная, соединительная, стеклянная, диаметр 6 мм</t>
  </si>
  <si>
    <t>23.19.23.300.000.02.0796.000000000000</t>
  </si>
  <si>
    <t>20.16.57.000.000.00.0006.000000000001</t>
  </si>
  <si>
    <t>лабораторная, соединительная, стеклянная, диаметр 10 мм</t>
  </si>
  <si>
    <t>лабораторная, силиконовая, внутренний диаметр 7 мм, кислотостойкая прозрачная</t>
  </si>
  <si>
    <t>20.16.57.000.000.00.0006.000000000002</t>
  </si>
  <si>
    <t>лабораторная, силиконовая, внутренний диаметр 10 мм, кислотостойкая прозрачная</t>
  </si>
  <si>
    <t>22.19.71.900.002.00.0796.000000000000</t>
  </si>
  <si>
    <t>резиновая №0, объем 5 мл</t>
  </si>
  <si>
    <t>Бюретка</t>
  </si>
  <si>
    <t>23.19.23.300.038.00.0796.000000000002</t>
  </si>
  <si>
    <t>объем 5 мл, стеклянная</t>
  </si>
  <si>
    <t>объем 10 мл, стеклянная</t>
  </si>
  <si>
    <t>23.19.23.300.038.00.0796.000000000003</t>
  </si>
  <si>
    <t>22.19.71.900.000.00.0796.000000000001</t>
  </si>
  <si>
    <t>22.19.71.900.000.00.0796.000000000002</t>
  </si>
  <si>
    <t>Пипетка</t>
  </si>
  <si>
    <t>объем 2 мл, ГОСТ 29228-91</t>
  </si>
  <si>
    <t>объем 5 мл, ГОСТ 29228-91</t>
  </si>
  <si>
    <t>22.19.71.900.000.00.0796.000000000000</t>
  </si>
  <si>
    <t>объем 1 мл, ГОСТ 29228-91</t>
  </si>
  <si>
    <t>19.20.23.500.000.00.0112.000000000001</t>
  </si>
  <si>
    <t>марка С3-80/120, плотность при 20°С не более 730 кг/м3, массовая доля общей серы не более 0,02%</t>
  </si>
  <si>
    <t>30.20.40.300.153.00.0796.000000000000</t>
  </si>
  <si>
    <t>для локомотивов магистральных железных дорог</t>
  </si>
  <si>
    <t>28.29.12.900.007.00.0796.000000000004</t>
  </si>
  <si>
    <t>Оборудование для фильтрования</t>
  </si>
  <si>
    <t>жидкостное, патронный</t>
  </si>
  <si>
    <t>28.29.12.900.007.00.0796.000000000006</t>
  </si>
  <si>
    <t>жидкостное, цилиндрический барабанный гравитационный</t>
  </si>
  <si>
    <t>Рукав</t>
  </si>
  <si>
    <t>22.21.29.700.006.00.0796.000000000000</t>
  </si>
  <si>
    <t>полипропиленовый, диаметр 20 мм</t>
  </si>
  <si>
    <t>полипропиленовый, диаметр 15</t>
  </si>
  <si>
    <t>22.21.29.700.006.00.0796.000000000007</t>
  </si>
  <si>
    <t>02.40.10.335.005.00.0777.000000000000</t>
  </si>
  <si>
    <t>Услуги в области лесоводства по борьбе с вредителями</t>
  </si>
  <si>
    <t>38.11.29.000.000.00.0777.000000000000</t>
  </si>
  <si>
    <t>Услуги по вывозу (сбору) неопасных отходов/имущества/материалов</t>
  </si>
  <si>
    <t>74.90.20.000.007.00.0777.000000000000</t>
  </si>
  <si>
    <t>Услуги по проведению аудита систем менеджмента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</si>
  <si>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</si>
  <si>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</si>
  <si>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65.20.12.335.000.00.0777.000000000000</t>
  </si>
  <si>
    <t>Услуги по перестрахованию обязательств по страхованию от несчастных случаев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</si>
  <si>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</si>
  <si>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</si>
  <si>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(добровольному) автотранспорта. Экскаватор погрузчик 3CX SM, мини погрузчик JCB 155</t>
  </si>
  <si>
    <t>65.12.29.335.000.00.0777.000000000000</t>
  </si>
  <si>
    <t>Услуги по страхованию автомобильного транспорта</t>
  </si>
  <si>
    <t>61.20.11.100.000.00.0777.000000000000</t>
  </si>
  <si>
    <t>Услуги сотовой связи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</si>
  <si>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</si>
  <si>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</si>
  <si>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Услуги частных сетей по предоставлению линий телекоммуникационных проводных</t>
  </si>
  <si>
    <t>61.10.13.900.000.00.0777.000000000000</t>
  </si>
  <si>
    <t>20.59.59.100.002.00.0796.000000000000</t>
  </si>
  <si>
    <t>для определения уровня подтоварной воды (отстоя) в резервуарах с нефтепродуктами, в тюбиках</t>
  </si>
  <si>
    <t>28.29.22.100.000.02.0796.000000000006</t>
  </si>
  <si>
    <t>Огнетушитель</t>
  </si>
  <si>
    <t>порошковый, марка ОП-5 (з) (А, В, С, Е)</t>
  </si>
  <si>
    <t>13.92.15.500.003.00.0055.000000000003</t>
  </si>
  <si>
    <t>Жалюзи</t>
  </si>
  <si>
    <t>из льна, вертикальные</t>
  </si>
  <si>
    <t xml:space="preserve"> электрический фонарь предназначен для  освещения пути следования во время</t>
  </si>
  <si>
    <t>Подготовка и переподготовка работников ОБУиФ</t>
  </si>
  <si>
    <t xml:space="preserve">Оказание услуги с даты заключения договора по 31 декабря 2016 г. </t>
  </si>
  <si>
    <t>74.90.20.000.022.00.0777.000000000000</t>
  </si>
  <si>
    <t>Услуги по проведению ревизий финансовых</t>
  </si>
  <si>
    <t>Оказание услуги с даты заключения договора по апрель 2017 г.</t>
  </si>
  <si>
    <t>62.09.20.000.012.00.0777.000000000000</t>
  </si>
  <si>
    <t>62.02.20.000.000.00.0777.000000000000</t>
  </si>
  <si>
    <t>Услуги консультационные в области информационных технологий</t>
  </si>
  <si>
    <t>82.91.12.000.001.00.0777.000000000000</t>
  </si>
  <si>
    <t xml:space="preserve">Повышение квалификации руководителей САБ
</t>
  </si>
  <si>
    <t xml:space="preserve">Услуги по переподготовке охранников САБ
</t>
  </si>
  <si>
    <t>68.32.11.900.000.00.0777.000000000000</t>
  </si>
  <si>
    <t>Услуги организаций (КСК,КСП) по управлению общим имуществом объекта кондоминиума</t>
  </si>
  <si>
    <t>52.23.11.110.000.00.0777.000000000000</t>
  </si>
  <si>
    <t>Услуги по продаже билетов/ резервированию мест на воздушных судах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</si>
  <si>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</si>
  <si>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</si>
  <si>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</si>
  <si>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80.10.12.000.000.00.0777.000000000000</t>
  </si>
  <si>
    <t>Услуги охраны (патрулирование/охрана объектов/помещений/имущества/людей и аналогичное)</t>
  </si>
  <si>
    <t>Услуги охраны</t>
  </si>
  <si>
    <t>спецодежда, мужской, из хлопчатобумажной ткани, состоит из рубашки и брюк, летний</t>
  </si>
  <si>
    <t>14.12.11.210.001.15.0839.000000000000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</si>
  <si>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</si>
  <si>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</si>
  <si>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</si>
  <si>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14.12.30.100.000.00.0715.000000000022</t>
  </si>
  <si>
    <t>технические, нитриловые, химостойкие</t>
  </si>
  <si>
    <t>15.20.11.200.004.00.0715.000000000002</t>
  </si>
  <si>
    <t>Ботики</t>
  </si>
  <si>
    <t>мужские, специальные диэлектрические, резиновые, для ношения на кожаную обувь, ГОСТ 13385-78</t>
  </si>
  <si>
    <t>15.20.40.900.005.00.0715.000000000000</t>
  </si>
  <si>
    <t>Шипы</t>
  </si>
  <si>
    <t>для обуви, из нержавеющей стали</t>
  </si>
  <si>
    <t>26.51.51.100.001.00.0796.000000000231</t>
  </si>
  <si>
    <t>Термометр</t>
  </si>
  <si>
    <t>СП-2К, диапазон измерения температуры 0-200 С°</t>
  </si>
  <si>
    <t>39.00.23.000.000.00.0777.000000000000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</si>
  <si>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</si>
  <si>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</si>
  <si>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30</t>
  </si>
  <si>
    <t>резиновый, первой группы, длина 500-1000мм, ширина 500-1200мм, ГОСТ 4997-75</t>
  </si>
  <si>
    <t>22.19.72.000.001.00.0796.000000000000</t>
  </si>
  <si>
    <t>22.19.30.500.002.05.0796.000000000000</t>
  </si>
  <si>
    <t>трубопровода отопления, резиновый, автомобильный</t>
  </si>
  <si>
    <t>ду 100мм, для слива сточных вод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</si>
  <si>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</si>
  <si>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</si>
  <si>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29.31.30.530.006.00.0796.000000000000</t>
  </si>
  <si>
    <t>Механизм</t>
  </si>
  <si>
    <t>стеклоочистителя, для легкового автомобиля</t>
  </si>
  <si>
    <t>27.40.14.600.001.00.0796.000000000020</t>
  </si>
  <si>
    <t>29.32.30.990.077.00.0796.000000000007</t>
  </si>
  <si>
    <t>28.13.32.000.211.00.0796.000000000000</t>
  </si>
  <si>
    <t>Лампа автомобильная</t>
  </si>
  <si>
    <t>безцокольная, галогеновая</t>
  </si>
  <si>
    <t>коленчатого вала, передняя, для грузового автомобиля</t>
  </si>
  <si>
    <t>Манжета</t>
  </si>
  <si>
    <t>Крыльчатка</t>
  </si>
  <si>
    <t>центробежного вентилятора</t>
  </si>
  <si>
    <t>28.13.13.200.000.01.0796.000000000089</t>
  </si>
  <si>
    <t>28.30.93.990.068.00.0796.000000000000</t>
  </si>
  <si>
    <t>29.32.30.250.033.00.0796.000000000000</t>
  </si>
  <si>
    <t>шестеренный, тип НШ-50</t>
  </si>
  <si>
    <t>Компрессор</t>
  </si>
  <si>
    <t>для трактора, со шкивом</t>
  </si>
  <si>
    <t>тормозная, для легкового автомобиля, передняя</t>
  </si>
  <si>
    <t>Колодка</t>
  </si>
  <si>
    <t>29.32.30.990.044.00.0796.000000000000</t>
  </si>
  <si>
    <t>29.31.22.550.000.00.0796.000000000060</t>
  </si>
  <si>
    <t>Кольцо</t>
  </si>
  <si>
    <t>для грузового автомобиля</t>
  </si>
  <si>
    <t>переменного тока, для специального и специализированного автомобиля, номинальное напряжение более 28 В</t>
  </si>
  <si>
    <t>29.32.30.990.141.00.0796.000000000000</t>
  </si>
  <si>
    <t>29.31.30.300.015.00.0796.000000000005</t>
  </si>
  <si>
    <t>28.30.93.990.089.00.0796.000000000000</t>
  </si>
  <si>
    <t>28.22.13.900.003.00.0796.000000000013</t>
  </si>
  <si>
    <t>28.22.13.900.003.00.0796.000000000036</t>
  </si>
  <si>
    <t>28.22.13.900.003.00.0796.000000000041</t>
  </si>
  <si>
    <t>28.22.13.900.003.00.0796.000000000043</t>
  </si>
  <si>
    <t>29.31.30.300.029.00.0796.000000000002</t>
  </si>
  <si>
    <t>32.99.59.900.085.00.0796.000000000010</t>
  </si>
  <si>
    <t>Датчик температуры воды</t>
  </si>
  <si>
    <t>генератора, для специального и специализированного автомобиля, средней мощности</t>
  </si>
  <si>
    <t>Мост диодный</t>
  </si>
  <si>
    <t>для трактора, ведомый</t>
  </si>
  <si>
    <t>Домкрат</t>
  </si>
  <si>
    <t>пневматический, для поднятия транспортных средств, грузоподъемность 4 т, среднего давления</t>
  </si>
  <si>
    <t>винтовой, для поднятия транспортных средств, грузоподъемность 9 т</t>
  </si>
  <si>
    <t>винтовой, для поднятия транспортных средств, грузоподъемность 31 т</t>
  </si>
  <si>
    <t>винтовой, для поднятия транспортных средств, грузоподъемность 52 т</t>
  </si>
  <si>
    <t xml:space="preserve">Домкрат 32 т.    </t>
  </si>
  <si>
    <t xml:space="preserve">Домкрат 50 т.    </t>
  </si>
  <si>
    <t xml:space="preserve">Домкрат 10 т.    </t>
  </si>
  <si>
    <t>для легкового автомобиля, для двигателя с непосредственным впрыском (инжекторные), для зажигания стартера</t>
  </si>
  <si>
    <t>Знак безопасности</t>
  </si>
  <si>
    <t>"Внимание. Опасность (прочие опасности)"</t>
  </si>
  <si>
    <t>29.32.30.990.074.00.0796.000000000005</t>
  </si>
  <si>
    <t>29.32.30.990.074.00.0796.000000000000</t>
  </si>
  <si>
    <t>гидромуфты, для легкового автомобиля</t>
  </si>
  <si>
    <t>массы, для легкового автомобиля</t>
  </si>
  <si>
    <t>29.32.30.300.012.00.0796.000000000000</t>
  </si>
  <si>
    <t>29.32.30.300.004.00.0796.000000000067</t>
  </si>
  <si>
    <t>29.32.30.950.030.01.0839.000000000000</t>
  </si>
  <si>
    <t>Привод</t>
  </si>
  <si>
    <t>отбора мощности от первичного вала раздаточной коробки, для легкового автомобиля</t>
  </si>
  <si>
    <t>Вал</t>
  </si>
  <si>
    <t>передний карданный, для легкового автомобиля, с шарниром неравных угловых скоростей</t>
  </si>
  <si>
    <t>Балка</t>
  </si>
  <si>
    <t>передней оси, для легкового автомобиля</t>
  </si>
  <si>
    <t>21.20.24.600.000.00.0796.000000000001</t>
  </si>
  <si>
    <t>Аптечка медицинская</t>
  </si>
  <si>
    <t>транспортная</t>
  </si>
  <si>
    <t>28.13.11.500.000.01.0796.000000000000</t>
  </si>
  <si>
    <t>22.19.30.500.002.08.0796.000000000000</t>
  </si>
  <si>
    <t>29.32.30.650.014.02.0796.000000000001</t>
  </si>
  <si>
    <t>28.13.31.000.112.00.0839.000000000000</t>
  </si>
  <si>
    <t>крыльчатый, тип РК-2, ручной</t>
  </si>
  <si>
    <t>от радиатора к коллектору подводного патрубка, резиновый, автомобильный</t>
  </si>
  <si>
    <t>сцепления, для грузового автомобиля</t>
  </si>
  <si>
    <t>Комплект ремонтный</t>
  </si>
  <si>
    <t>ремкомплект, для насоса</t>
  </si>
  <si>
    <t>29.31.22.350.003.02.0796.000000000001</t>
  </si>
  <si>
    <t>29.32.30.400.001.00.0839.000000000001</t>
  </si>
  <si>
    <t>для грузового автомобиля, с инерционным или комбинированным приводом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</si>
  <si>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</si>
  <si>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</si>
  <si>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изолирующий, подача воздуха, генерируемого патроном</t>
  </si>
  <si>
    <t>32.99.11.900.015.01.0796.000000000000</t>
  </si>
  <si>
    <t>32.99.11.500.002.00.0839.000000000000</t>
  </si>
  <si>
    <t>Каска</t>
  </si>
  <si>
    <t>пластмассовая, с подшлемником, ГОСТ 12.4.128-83</t>
  </si>
  <si>
    <t>26.30.11.000.000.01.0796.000000000001</t>
  </si>
  <si>
    <t>27.40.21.000.001.00.0796.000000000001</t>
  </si>
  <si>
    <t>21.20.24.600.003.00.0796.000000000000</t>
  </si>
  <si>
    <t>32.50.13.700.009.00.0796.000000000001</t>
  </si>
  <si>
    <t>портативная (носимая), многоканальная</t>
  </si>
  <si>
    <t>медицинская, для оказания первой медицинской</t>
  </si>
  <si>
    <t>Сумка</t>
  </si>
  <si>
    <t>индивидуальный, перевязочный</t>
  </si>
  <si>
    <t>Пакет</t>
  </si>
  <si>
    <t>25.99.12.400.037.00.0796.000000000000</t>
  </si>
  <si>
    <t>25.73.30.650.010.00.0796.000000000000</t>
  </si>
  <si>
    <t>пожарный</t>
  </si>
  <si>
    <t>25.71.14.410.012.00.0796.000000000001</t>
  </si>
  <si>
    <t>из нержавеющей стали, столовая</t>
  </si>
  <si>
    <t>62.09.20.000.015.00.0777.000000000000</t>
  </si>
  <si>
    <t>подготовка резервного специалиста ПЗГС</t>
  </si>
  <si>
    <t xml:space="preserve"> конверты для отправки секрет. пакетов</t>
  </si>
  <si>
    <t>Оказание услуги с даты заключения договора по декабрь  2016 г.</t>
  </si>
  <si>
    <t>Наушник</t>
  </si>
  <si>
    <t>26.40.42.700.005.00.0796.000000000003</t>
  </si>
  <si>
    <t>противошумный, уровень шума 75-85 дБ</t>
  </si>
  <si>
    <t>Оказание услуги с даты заключения договора до 31 декабря 2016 года</t>
  </si>
  <si>
    <t>Повышение квалификации менеджера СМК</t>
  </si>
  <si>
    <t>68.31.16.100.000.00.0777.000000000000</t>
  </si>
  <si>
    <t>Услуги по оценке недвижимого имущества</t>
  </si>
  <si>
    <t>Повышение квалификации работников юридического отдела и корпоративного секретаря</t>
  </si>
  <si>
    <t>Всего по работе</t>
  </si>
  <si>
    <t>Работы по отводу зем.участка (подготовка идентификационных документов)</t>
  </si>
  <si>
    <t>24.34.13.100.000.00.0018.000000000009</t>
  </si>
  <si>
    <t>25.94.11.900.000.01.0796.000000000003</t>
  </si>
  <si>
    <t>Поставка партиями по мере необходимостис даты подписания договора, по декабрь 2016 г.</t>
  </si>
  <si>
    <t>ЭОТТ</t>
  </si>
  <si>
    <t xml:space="preserve">Поставка партиями с даты подписания договора по декабрь 2016 г. </t>
  </si>
  <si>
    <t>95.21.10.000.000.00.0999.000000000000</t>
  </si>
  <si>
    <t>Работы по ремонту бытовых электроприборов</t>
  </si>
  <si>
    <t>для врачи</t>
  </si>
  <si>
    <t>Техническое обслуживание системы IP видеонаблюдения</t>
  </si>
  <si>
    <t>Поставка партиями по мере необходимостис даты подписания договора, до  31.12.2016 г.</t>
  </si>
  <si>
    <t>Техническое обслуживание и ремонт автомашин марки Hyundai</t>
  </si>
  <si>
    <t>Услуги по проведению энергетического аудита</t>
  </si>
  <si>
    <t>Оказание услуги в течение 70 календарных дней с даты подписания договора</t>
  </si>
  <si>
    <t>74.90.20.000.006.00.0777.000000000000</t>
  </si>
  <si>
    <t>В течение 15 календарных дней с даты заключения договора</t>
  </si>
  <si>
    <t>62.09.20.000.007.00.0777.000000000000</t>
  </si>
  <si>
    <t>Абонентская плата за отопление и горячую воду</t>
  </si>
  <si>
    <t>Обработка фискальных данных за кассовый аппарат (услуги телеком)</t>
  </si>
  <si>
    <t>17.29.19.900.002.01.0736.000000000000</t>
  </si>
  <si>
    <t>чековая, бумажная, термолента</t>
  </si>
  <si>
    <t>кассовая лента</t>
  </si>
  <si>
    <t>срок выполнения работ с даты заключения договора по декабря 2016 года</t>
  </si>
  <si>
    <t>Ежегодный медицинский осмотр работников подвергающихся воздействию вредных, опасных и неблагоприятных факторов в поликлинике</t>
  </si>
  <si>
    <t>Фильтроэлементы ЭФК-600-5 H</t>
  </si>
  <si>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</si>
  <si>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</si>
  <si>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</si>
  <si>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</si>
  <si>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Приказом от 12 января 2015 года</t>
  </si>
  <si>
    <t>Изменение в Трудовом Кодексе РК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</si>
  <si>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</si>
  <si>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</si>
  <si>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</si>
  <si>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</si>
  <si>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</si>
  <si>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</si>
  <si>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</si>
  <si>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</si>
  <si>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</si>
  <si>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</si>
  <si>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</si>
  <si>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</si>
  <si>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</si>
  <si>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</si>
  <si>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</si>
  <si>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</si>
  <si>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</si>
  <si>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</si>
  <si>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</si>
  <si>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</si>
  <si>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</si>
  <si>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</si>
  <si>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</si>
  <si>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</si>
  <si>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</si>
  <si>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</si>
  <si>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</si>
  <si>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</si>
  <si>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</si>
  <si>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</si>
  <si>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</si>
  <si>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</si>
  <si>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</si>
  <si>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</si>
  <si>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</si>
  <si>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</si>
  <si>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</si>
  <si>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</si>
  <si>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</si>
  <si>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</si>
  <si>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</si>
  <si>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</si>
  <si>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</si>
  <si>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</si>
  <si>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</si>
  <si>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</si>
  <si>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</si>
  <si>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</si>
  <si>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</si>
  <si>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</si>
  <si>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</si>
  <si>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</si>
  <si>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</si>
  <si>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</si>
  <si>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</si>
  <si>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</si>
  <si>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</si>
  <si>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</si>
  <si>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</si>
  <si>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</si>
  <si>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</si>
  <si>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</si>
  <si>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</si>
  <si>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</si>
  <si>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</si>
  <si>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</si>
  <si>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</si>
  <si>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</si>
  <si>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</si>
  <si>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</si>
  <si>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</si>
  <si>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</si>
  <si>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</si>
  <si>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</si>
  <si>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</si>
  <si>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</si>
  <si>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</si>
  <si>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</si>
  <si>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</si>
  <si>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</si>
  <si>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</si>
  <si>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</si>
  <si>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</si>
  <si>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</si>
  <si>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</si>
  <si>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</si>
  <si>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</si>
  <si>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</si>
  <si>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</si>
  <si>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</si>
  <si>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</si>
  <si>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</si>
  <si>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</si>
  <si>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</si>
  <si>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</si>
  <si>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</si>
  <si>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</si>
  <si>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</si>
  <si>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</si>
  <si>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</si>
  <si>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</si>
  <si>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</si>
  <si>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</si>
  <si>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</si>
  <si>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</si>
  <si>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</si>
  <si>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</si>
  <si>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</si>
  <si>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</si>
  <si>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</si>
  <si>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</si>
  <si>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</si>
  <si>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</si>
  <si>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</si>
  <si>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</si>
  <si>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</si>
  <si>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</si>
  <si>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</si>
  <si>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</si>
  <si>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</si>
  <si>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</si>
  <si>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</si>
  <si>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</si>
  <si>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</si>
  <si>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</si>
  <si>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</si>
  <si>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</si>
  <si>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</si>
  <si>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</si>
  <si>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8 Р</t>
  </si>
  <si>
    <t>111 У</t>
  </si>
  <si>
    <t>План закупок товаров, работ и услуг АО "Международный аэропорт Атырау" на 2016 год.</t>
  </si>
  <si>
    <t>с черенком</t>
  </si>
  <si>
    <t>23 У</t>
  </si>
  <si>
    <t>28.11.33.000.020.00.0796.000000000000</t>
  </si>
  <si>
    <t>уплотнительное, для газоперекачивающего агрегата, диаметр 129,5 мм, толщина 5,3 мм</t>
  </si>
  <si>
    <t>28.11.42.900.028.01.0796.000000000000</t>
  </si>
  <si>
    <t>Сальник</t>
  </si>
  <si>
    <t>для дизельного двигателя</t>
  </si>
  <si>
    <t>29.32.30.630.005.02.0796.000000000000</t>
  </si>
  <si>
    <t>для грузового автомобиля, с тройником</t>
  </si>
  <si>
    <t>29.32.30.990.032.01.0796.000000000000</t>
  </si>
  <si>
    <t>Ролик</t>
  </si>
  <si>
    <t>для легкового автомобиля, натяжной</t>
  </si>
  <si>
    <t xml:space="preserve">Натяжное устройство 236-1307 155 </t>
  </si>
  <si>
    <t>Рукав высокого давления г.36 дл. 0,81 м</t>
  </si>
  <si>
    <t>сальник 50х70</t>
  </si>
  <si>
    <t>28.29.12.900.001.06.0796.000000000004</t>
  </si>
  <si>
    <t>для фильтрации жидкостей, мешочный, тонкость фильтрации 16-25 мкм</t>
  </si>
  <si>
    <t>Элемент фильтр 7405-1109560</t>
  </si>
  <si>
    <t>Сменный элемент топл. Ф-ра (МАН) ЕВРО-2 420 PL</t>
  </si>
  <si>
    <t>Фильтр топливный 740-1117040-01/01А Ливны</t>
  </si>
  <si>
    <t>Фильтр масляный 840 (кострома)</t>
  </si>
  <si>
    <t>Фильтр маслян. Евро (ниточн.) 7405 1017040-02 седан</t>
  </si>
  <si>
    <t>Полноцветная лента Zebra 800017-240 не менее 200 кадров</t>
  </si>
  <si>
    <t>январьфевраль</t>
  </si>
  <si>
    <t xml:space="preserve">проведение технического обслуживания и ремонта приборов и установок  генерирующих ионизирующее излучение </t>
  </si>
  <si>
    <t>19.20.21.530.000.00.0112.000000000001</t>
  </si>
  <si>
    <t>9 Р</t>
  </si>
  <si>
    <t>Поставка партиями по мере необходимости с даты подписания договора, по декабрь 2016 г.</t>
  </si>
  <si>
    <t>Карточки для пропусков размер 85х55 мм,толщина - 0,76 мм, цвет-белый</t>
  </si>
  <si>
    <t>ОВХ</t>
  </si>
  <si>
    <t>25.73.30.550.001.00.0796.000000000003</t>
  </si>
  <si>
    <t>универсальная, остроносая, деревянная рукоятка</t>
  </si>
  <si>
    <t>Услуги по поверке лабораторного оборудования и средств измерения</t>
  </si>
  <si>
    <t>август-сентябрь</t>
  </si>
  <si>
    <t xml:space="preserve">Исп.: </t>
  </si>
  <si>
    <t xml:space="preserve">Отдел закупок и снабжения </t>
  </si>
  <si>
    <t>Тел.:</t>
  </si>
  <si>
    <t>8 (7122) 764550</t>
  </si>
  <si>
    <t>Противообледенительная жидкость  тип 4 , изумрудно-зеленого цвета от прозрачного до слегка мутного без механических примесей,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</si>
  <si>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до слабо-желтого цвета, имеющая запах типичный для гликоля, полностью растворима в воде. Легка в применении с уже существующим оборудованием </t>
  </si>
  <si>
    <t>исключено</t>
  </si>
  <si>
    <t>337-1 Т</t>
  </si>
  <si>
    <t>19,20,21</t>
  </si>
  <si>
    <t>491 Т</t>
  </si>
  <si>
    <t>28.13.32.000.097.02.0796.000000000000</t>
  </si>
  <si>
    <t>для компрессора</t>
  </si>
  <si>
    <t>346-1 Т</t>
  </si>
  <si>
    <t>348-1 Т</t>
  </si>
  <si>
    <t>445-1 Т</t>
  </si>
  <si>
    <t>6,7,11,18,19,20,21</t>
  </si>
  <si>
    <t>455-1 Т</t>
  </si>
  <si>
    <t>457-1 Т</t>
  </si>
  <si>
    <t xml:space="preserve">Стартер для автомашины КРАЗ, 2501.3708-40 45 7375 1942 </t>
  </si>
  <si>
    <t>ремень 887</t>
  </si>
  <si>
    <t>492 Т</t>
  </si>
  <si>
    <t>493 Т</t>
  </si>
  <si>
    <t>ремень 937</t>
  </si>
  <si>
    <t>ремень 987</t>
  </si>
  <si>
    <t>ремень 850 Т</t>
  </si>
  <si>
    <t>18,19,20,21</t>
  </si>
  <si>
    <t>Фильтр маслянный сетка С Маз 236-1012023-А</t>
  </si>
  <si>
    <t>6,18,19,20,21</t>
  </si>
  <si>
    <t>Ремень 1703 Евро Камаз 740.20-1307170-К</t>
  </si>
  <si>
    <t>6,7,11,19,20,21</t>
  </si>
  <si>
    <t>28.13.11.700.002.00.0796.000000000002</t>
  </si>
  <si>
    <t>Насос водяной</t>
  </si>
  <si>
    <t>494 Т</t>
  </si>
  <si>
    <t>Насос водяной 236-1301010-АЗ</t>
  </si>
  <si>
    <t>3-1 Р</t>
  </si>
  <si>
    <t>64-1 У</t>
  </si>
  <si>
    <t>117-1 Т</t>
  </si>
  <si>
    <t>32.99.59.900.084.00.0796.000000000013</t>
  </si>
  <si>
    <t>полипропиленовый, ширина 48 мм, канцелярский</t>
  </si>
  <si>
    <t>Упаковочный скотч,  ширина ленты 48 мм, длина намотки не менее 180 м,  коричневый</t>
  </si>
  <si>
    <t>3,5,6</t>
  </si>
  <si>
    <t>112 У</t>
  </si>
  <si>
    <t>Услуги по ппроведению лабораторного замера физичесских факторов в административных помещениях</t>
  </si>
  <si>
    <t xml:space="preserve">Стартер ПД-23 42.3708000 </t>
  </si>
  <si>
    <t>9-1 У</t>
  </si>
  <si>
    <t>7,20,21</t>
  </si>
  <si>
    <t>345-1 Т</t>
  </si>
  <si>
    <t>6,7,11</t>
  </si>
  <si>
    <t xml:space="preserve">Стартер для автомашины Газель, Уаз. ПД-23 42.3708000 </t>
  </si>
  <si>
    <t>27.12.22.900.001.00.0796.000000000015</t>
  </si>
  <si>
    <t>автоматический, тип Э, однополюсный с нейтралью, с тепловым размыкателем</t>
  </si>
  <si>
    <t>495 Т</t>
  </si>
  <si>
    <t>611-36025 Автоматический выключатель, 3VTB-1 B25 Автомат 1Р 25А 3 КА В-С</t>
  </si>
  <si>
    <t>496 Т</t>
  </si>
  <si>
    <t>611-36032  3VTB-1 B32 Автомат 1Р 32А 3 КА В</t>
  </si>
  <si>
    <t>497 Т</t>
  </si>
  <si>
    <t>611-36040 3VTB-1 B40 Автомат 1Р 40А 3 КА В</t>
  </si>
  <si>
    <t>13-1 У</t>
  </si>
  <si>
    <t>исклчено</t>
  </si>
  <si>
    <t>Приказом от 20 января 2016 года</t>
  </si>
  <si>
    <t>Приказом от 28 января 2016 года</t>
  </si>
  <si>
    <t>342-1 Т</t>
  </si>
  <si>
    <t>7,11,19,20,21</t>
  </si>
  <si>
    <t>498 Т</t>
  </si>
  <si>
    <t>В течение 10 календарных дней с даты заключения договора</t>
  </si>
  <si>
    <t>43.29.19.335.002.00.0999.000000000000</t>
  </si>
  <si>
    <t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t>
  </si>
  <si>
    <t>срок выполнения работ в течение 30 календарных дней с даты подписания договора</t>
  </si>
  <si>
    <t>Реставрация лайтбокса</t>
  </si>
  <si>
    <t>10 Р</t>
  </si>
  <si>
    <t>499 Т</t>
  </si>
  <si>
    <t>29.10.12.000.000.00.0796.000000000218</t>
  </si>
  <si>
    <t>Двигатель</t>
  </si>
  <si>
    <t>внутреннего сгорания, карбюраторный, рабочий объем цилиндров более 3000 см3, но не более 4000 см3, мощность более 145 л.с., но не более 165 л.с, 8 цилиндров, расположение цилиндров V-образное</t>
  </si>
  <si>
    <t>Модель и тип ЗМЗ 5234.10</t>
  </si>
  <si>
    <t>поставка в течение 30 календарных дней с даты заключения договора</t>
  </si>
  <si>
    <t>17-1 У</t>
  </si>
  <si>
    <t>269-1 Т</t>
  </si>
  <si>
    <t>500 Т</t>
  </si>
  <si>
    <t>113 У</t>
  </si>
  <si>
    <t>Обучение по курсу внутренний аудитор Системы экологического Менеджмента ISO 14001:2015</t>
  </si>
  <si>
    <t>109-1 У</t>
  </si>
  <si>
    <t>69.20.10.000.000.00.0777.000000000000</t>
  </si>
  <si>
    <t>Услуги консультационные по вопросам аудита</t>
  </si>
  <si>
    <r>
      <t xml:space="preserve">услуги по проведению </t>
    </r>
    <r>
      <rPr>
        <sz val="12"/>
        <color indexed="8"/>
        <rFont val="Times New Roman"/>
        <family val="1"/>
      </rPr>
      <t>аудита на предмет соответствия требованиям ИКАО по вопросам, создаваемой птицами, опасности и методам ее снижения</t>
    </r>
  </si>
  <si>
    <t>3,4,5,6</t>
  </si>
  <si>
    <t>Приказом от 09 февраля 2016 года</t>
  </si>
  <si>
    <t>Приказом от 11 февраля 2016 года</t>
  </si>
  <si>
    <t>И.о. начальника отдела Жуматаева Н.М.</t>
  </si>
  <si>
    <t>22.19.30.500.000.02.0006.000000000002</t>
  </si>
  <si>
    <t>резиновый, высокого давления, армированный, наружный диаметр 51 мм</t>
  </si>
  <si>
    <t xml:space="preserve"> 006</t>
  </si>
  <si>
    <t>22.19.30.300.001.00.0006.000000000005</t>
  </si>
  <si>
    <t>резиновый, высокого давления, неармированный, наружный диаметр 38 мм</t>
  </si>
  <si>
    <t>244-1 Т</t>
  </si>
  <si>
    <t xml:space="preserve"> Поставка в течение 20 календарных дней с даты подписания договора</t>
  </si>
  <si>
    <t>245-1 Т</t>
  </si>
  <si>
    <t>246-1 Т</t>
  </si>
  <si>
    <t>247-1 Т</t>
  </si>
  <si>
    <t>251-1 Т</t>
  </si>
  <si>
    <t>501 Т</t>
  </si>
  <si>
    <t>Прокладка головки блока для двигателя ПГБ - 238 1003210</t>
  </si>
  <si>
    <t>Поставка партиями по мере необходимостис даты подписания договора, до  31.03.2016 г.</t>
  </si>
  <si>
    <t>502 Т</t>
  </si>
  <si>
    <t>25.99.29.490.049.00.0796.000000000000</t>
  </si>
  <si>
    <t>Кронштейн</t>
  </si>
  <si>
    <t>У-1</t>
  </si>
  <si>
    <t>Европодвес</t>
  </si>
  <si>
    <t>503 Т</t>
  </si>
  <si>
    <t>25.94.13.900.004.00.0796.000000000000</t>
  </si>
  <si>
    <t>Дюбель-гвоздь</t>
  </si>
  <si>
    <t>с резьбой</t>
  </si>
  <si>
    <t>Дюбель-шуруп гвоздевой с витом д.6х40 мм</t>
  </si>
  <si>
    <t>504 Т</t>
  </si>
  <si>
    <t>505 Т</t>
  </si>
  <si>
    <t>25.94.11.900.000.01.0796.000000000000</t>
  </si>
  <si>
    <t>506 Т</t>
  </si>
  <si>
    <t>25.73.40.390.000.01.0796.000000000068</t>
  </si>
  <si>
    <t>Сверло</t>
  </si>
  <si>
    <t>спиральное, с цилиндрическим хвостовиком, диаметр 6,0 мм</t>
  </si>
  <si>
    <t>25.71.11.390.000.00.0796.000000000001</t>
  </si>
  <si>
    <t>Нож</t>
  </si>
  <si>
    <t>складной</t>
  </si>
  <si>
    <t>Нож строительный 18 мм складной</t>
  </si>
  <si>
    <t>507 Т</t>
  </si>
  <si>
    <t>509 Т</t>
  </si>
  <si>
    <t>23.32.12.700.000.01.0796.000000000000</t>
  </si>
  <si>
    <t>Планка</t>
  </si>
  <si>
    <t>стыковочная, к сайдингу, сложная</t>
  </si>
  <si>
    <t>Планка порожная 30х1800</t>
  </si>
  <si>
    <t>510 Т</t>
  </si>
  <si>
    <t>27.40.25.300.001.01.0796.000000000000</t>
  </si>
  <si>
    <t>Светильник</t>
  </si>
  <si>
    <t>общего освещения, подвесной</t>
  </si>
  <si>
    <t>511 Т</t>
  </si>
  <si>
    <t>27.32.13.700.000.00.0006.000000000280</t>
  </si>
  <si>
    <t>марка ВВГнг-LS , 3*1,5  мм2</t>
  </si>
  <si>
    <t>шуруп для Г/К, крупная резьба, по дереву 3,5×35</t>
  </si>
  <si>
    <t>шуруп для Г/К, крупная резьба, по дереву3,5×40</t>
  </si>
  <si>
    <t>Бур (сверло) по армир. Бетону, д. 6х100х160</t>
  </si>
  <si>
    <t>Розетки сдвоенные евростандарт 310-36150</t>
  </si>
  <si>
    <t>Светильник растровый Megalux electr 4x18 S/A 600*600</t>
  </si>
  <si>
    <t>18,20,21</t>
  </si>
  <si>
    <t>508 Т</t>
  </si>
  <si>
    <t>322-1 Т</t>
  </si>
  <si>
    <t>27.20.11.900.003.00.0796.000000000001</t>
  </si>
  <si>
    <t>3,16,17</t>
  </si>
  <si>
    <t>319-1 Т</t>
  </si>
  <si>
    <t>Услуги по аренде парковочных мест в автомобильном паркинге</t>
  </si>
  <si>
    <t xml:space="preserve">Оказание услуги с 02.02.2016 г. по 01.03.2016 г. </t>
  </si>
  <si>
    <t>114 У</t>
  </si>
  <si>
    <t>25-1 У</t>
  </si>
  <si>
    <t>11,20,21</t>
  </si>
  <si>
    <t>4-1 Т</t>
  </si>
  <si>
    <t>33-1 Т</t>
  </si>
  <si>
    <t>март,апрель</t>
  </si>
  <si>
    <t>35-1 Т</t>
  </si>
  <si>
    <t>36-1 Т</t>
  </si>
  <si>
    <t>37-1 Т</t>
  </si>
  <si>
    <t>512 Т</t>
  </si>
  <si>
    <t>Фонарь электрический с комплектом батарей</t>
  </si>
  <si>
    <t>513 Т</t>
  </si>
  <si>
    <t>Фонарь электрический карманный с комплектом батарей</t>
  </si>
  <si>
    <t>Поставка в течение 15 календарных дней с даты подписания договора</t>
  </si>
  <si>
    <t>514 Т</t>
  </si>
  <si>
    <t>Нож туристический складной (нож-пила)</t>
  </si>
  <si>
    <t>90-1 У</t>
  </si>
  <si>
    <t>7,14,20,21</t>
  </si>
  <si>
    <t>86-1У</t>
  </si>
  <si>
    <t>Asia Freight</t>
  </si>
  <si>
    <t>115 У</t>
  </si>
  <si>
    <t>515 Т</t>
  </si>
  <si>
    <t>28.13.11.700.002.00.0796.000000000001</t>
  </si>
  <si>
    <t>для легкового автомобиля</t>
  </si>
  <si>
    <t>Помпа 421 Дв "УМЗ-421-1307100"</t>
  </si>
  <si>
    <t>516 Т</t>
  </si>
  <si>
    <t xml:space="preserve">29.32.30.650.014.01.0796.000000000000 </t>
  </si>
  <si>
    <t xml:space="preserve">выключения сцепления, для легкового
автомобиля
</t>
  </si>
  <si>
    <t>517 Т</t>
  </si>
  <si>
    <t>518 Т</t>
  </si>
  <si>
    <t>выжимной подшипник для Газель 3302-3414052-11</t>
  </si>
  <si>
    <t>29.32.30.670.008.00.0796.000000000000</t>
  </si>
  <si>
    <t>29.32.30.670.008.00.0796.000000000003</t>
  </si>
  <si>
    <t>Тяга</t>
  </si>
  <si>
    <t>рулевая, для легкового автомобиля, продольная</t>
  </si>
  <si>
    <t>рулевая, для легкового автомобиля, поперечная</t>
  </si>
  <si>
    <t>89-1 У</t>
  </si>
  <si>
    <t>68.20.12.970.001.00.0777.000000000000</t>
  </si>
  <si>
    <t>Приказом от 02 марта 2016 года</t>
  </si>
  <si>
    <t>335-1 Т</t>
  </si>
  <si>
    <t>11,18,19</t>
  </si>
  <si>
    <t>Приказом от 16 марта 2016 года</t>
  </si>
  <si>
    <t>59-1 Т</t>
  </si>
  <si>
    <t>243-1 Т</t>
  </si>
  <si>
    <t>241-1 Т</t>
  </si>
  <si>
    <t>24.34.12.900.000.02.0796.000000000000</t>
  </si>
  <si>
    <t>пломбировочная , из нержавеющей стали</t>
  </si>
  <si>
    <t>3,5,11,16,17,19,20,21</t>
  </si>
  <si>
    <t>61-1 Т</t>
  </si>
  <si>
    <t>62-1 Т</t>
  </si>
  <si>
    <t>63-1 Т</t>
  </si>
  <si>
    <t>64-1 Т</t>
  </si>
  <si>
    <t>65-1 Т</t>
  </si>
  <si>
    <t>70-1 Т</t>
  </si>
  <si>
    <t>71-1 Т</t>
  </si>
  <si>
    <t>72-1 Т</t>
  </si>
  <si>
    <t>73-1 Т</t>
  </si>
  <si>
    <t>74-1 Т</t>
  </si>
  <si>
    <t>90-1 Т</t>
  </si>
  <si>
    <t>91-1 Т</t>
  </si>
  <si>
    <t>92-1 Т</t>
  </si>
  <si>
    <t>116 У</t>
  </si>
  <si>
    <t>Повышение квалификации руководящих работников по вопросам безопасности и охраны труда</t>
  </si>
  <si>
    <t>60-1 Т</t>
  </si>
  <si>
    <t>117 У</t>
  </si>
  <si>
    <t>85-1 У</t>
  </si>
  <si>
    <t>80-1 У</t>
  </si>
  <si>
    <t>118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</si>
  <si>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</si>
  <si>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</si>
  <si>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</si>
  <si>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вывозу и утилизации отработанных шин</t>
  </si>
  <si>
    <t>Услуги по вывозу и утилизации ртутных ламп</t>
  </si>
  <si>
    <t>119 У</t>
  </si>
  <si>
    <t>120 У</t>
  </si>
  <si>
    <t>Услуги по вывозу орг.техники</t>
  </si>
  <si>
    <t>121 У</t>
  </si>
  <si>
    <t>74.90.20.000.056.00.0777.000000000000</t>
  </si>
  <si>
    <t>Услуги по аттестации рабочих мест</t>
  </si>
  <si>
    <t>аттестация рабочих мест</t>
  </si>
  <si>
    <t>519 Т</t>
  </si>
  <si>
    <t>Доска</t>
  </si>
  <si>
    <t>16.10.39.000.000.00.0113.000000000012</t>
  </si>
  <si>
    <t>из хвойных пород, обрезная, длина менее 6,5 м, толщина 25 мм, сорт 3, ГОСТ 8486-86</t>
  </si>
  <si>
    <t>доска обрезная 100*25*6000</t>
  </si>
  <si>
    <t>520 Т</t>
  </si>
  <si>
    <t>16.29.12.000.007.00.0796.000000000000</t>
  </si>
  <si>
    <t>деревянная, разделочная</t>
  </si>
  <si>
    <t>доска обрезная 100*50*6000</t>
  </si>
  <si>
    <t>521 Т</t>
  </si>
  <si>
    <t>природный, 1 класс, мелкий, ГОСТ 8736-2014</t>
  </si>
  <si>
    <t>522 Т</t>
  </si>
  <si>
    <t>25.11.23.600.011.01.0625.000000000000</t>
  </si>
  <si>
    <t>Профиль</t>
  </si>
  <si>
    <t>оцинкованный</t>
  </si>
  <si>
    <t>профлист оцинкованный 6м</t>
  </si>
  <si>
    <t>523 Т</t>
  </si>
  <si>
    <t>25.94.11.310.002.00.0796.000000000057</t>
  </si>
  <si>
    <t>Болт</t>
  </si>
  <si>
    <t>с шестигранной головкой, диаметр головки 16 мм, длина 150 мм</t>
  </si>
  <si>
    <t>524 Т</t>
  </si>
  <si>
    <t>25.94.13.900.007.00.0796.000000000007</t>
  </si>
  <si>
    <t>с шестигранной головкой, стальной, размер 4,8*60 мм</t>
  </si>
  <si>
    <t>кровельный  шуруп  оценков. 4,8*60мм</t>
  </si>
  <si>
    <t xml:space="preserve">анкерный болт  с пластмасс дюбелем 150*16мм </t>
  </si>
  <si>
    <t>525 Т</t>
  </si>
  <si>
    <t>насадка 6 гранная для шуруповерта</t>
  </si>
  <si>
    <t>526 Т</t>
  </si>
  <si>
    <t>23.51.12.900.000.00.0168.000000000015</t>
  </si>
  <si>
    <t>Цемент</t>
  </si>
  <si>
    <t>марка ШПЦС-200</t>
  </si>
  <si>
    <t>527 Т</t>
  </si>
  <si>
    <t>20.59.59.730.000.00.0796.000000000000</t>
  </si>
  <si>
    <t>122 У</t>
  </si>
  <si>
    <t>Услуги по составлению отчета об инвентаризации парниковых газов</t>
  </si>
  <si>
    <t>песок строительный</t>
  </si>
  <si>
    <t>43-1 Т</t>
  </si>
  <si>
    <t>25.93.14.300.000.00.0166.000000000004</t>
  </si>
  <si>
    <t>528 Т</t>
  </si>
  <si>
    <t>529 Т</t>
  </si>
  <si>
    <t>23.20.14.900.010.01.0796.000000000001</t>
  </si>
  <si>
    <t>Кирпич</t>
  </si>
  <si>
    <t>безобжиговый, кварцитовый, ковшевой</t>
  </si>
  <si>
    <t>Ракушблок</t>
  </si>
  <si>
    <t>530 Т</t>
  </si>
  <si>
    <t>27.32.13.500.001.01.0006.000000000002</t>
  </si>
  <si>
    <t>коммутационный (патч-корд), UTP</t>
  </si>
  <si>
    <t>Кабель Legrand UTP 4 пары кат. 5е, 305 м в коробке</t>
  </si>
  <si>
    <t>26.30.30.900.053.00.0796.000000000000</t>
  </si>
  <si>
    <t>Коннектор</t>
  </si>
  <si>
    <t>для подключения к промышленным сетям</t>
  </si>
  <si>
    <t>531 Т</t>
  </si>
  <si>
    <t>RJ45-коннектор (8Р8С) АМР</t>
  </si>
  <si>
    <t>532 Т</t>
  </si>
  <si>
    <t>26.30.23.900.025.00.0796.000000000001</t>
  </si>
  <si>
    <t>Модем</t>
  </si>
  <si>
    <t>для коммутируемого соединения</t>
  </si>
  <si>
    <t xml:space="preserve">ADSL МОДЕМ / Внеш TP-LINK TD W8951 ND ADSL2/2+WIRELESS, ETHERNET 4-PORT </t>
  </si>
  <si>
    <t>533 Т</t>
  </si>
  <si>
    <t>26.30.21.200.002.00.0796.000000000004</t>
  </si>
  <si>
    <t>Коммутатор сетевой</t>
  </si>
  <si>
    <t>способ коммутации сквозной (cut-through), симметричный, управляемый (сложный)</t>
  </si>
  <si>
    <t>Хаб (коммутатор)</t>
  </si>
  <si>
    <t>11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</si>
  <si>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</si>
  <si>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</si>
  <si>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монтаж, пусконаладочные работы видеосиситемы</t>
  </si>
  <si>
    <t>срок оказания услуг в течение 60 календарных дней с даты подписания договора</t>
  </si>
  <si>
    <t>534 Т</t>
  </si>
  <si>
    <t>29.32.30.400.001.00.0796.000000000001</t>
  </si>
  <si>
    <t>Ступица</t>
  </si>
  <si>
    <t>Ступица задняя КАМАЗ Евро-1</t>
  </si>
  <si>
    <t>535 Т</t>
  </si>
  <si>
    <t>29.32.30.300.004.00.0796.000000000069</t>
  </si>
  <si>
    <t>промежуточный карданный, для грузового автомобиля, с шарниром равных угловых скоростей</t>
  </si>
  <si>
    <t xml:space="preserve">Вал промежуточный КОМ с муфтой </t>
  </si>
  <si>
    <t>3,5,7,11,15,16,17,19,20,21</t>
  </si>
  <si>
    <t>123 У</t>
  </si>
  <si>
    <t>536 Т</t>
  </si>
  <si>
    <t>240-1 Т</t>
  </si>
  <si>
    <t>Приказом от 12 апреля 2016 года</t>
  </si>
  <si>
    <t>27-1 Т</t>
  </si>
  <si>
    <t>16-1 Т</t>
  </si>
  <si>
    <t>177-1 Т</t>
  </si>
  <si>
    <t>178-1 Т</t>
  </si>
  <si>
    <t>304-1 Т</t>
  </si>
  <si>
    <t>111-1 Т</t>
  </si>
  <si>
    <t>46-1 У</t>
  </si>
  <si>
    <t>48-1 У</t>
  </si>
  <si>
    <t>20.52.10.900.005.00.0796.000000000003</t>
  </si>
  <si>
    <t>Клей</t>
  </si>
  <si>
    <t>для приклеивания холодным способом резин на основе каучуков общего назначения к различным материалам</t>
  </si>
  <si>
    <t>быстрый , для пластмасс 20гр.</t>
  </si>
  <si>
    <t>537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</si>
  <si>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</si>
  <si>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</si>
  <si>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</si>
  <si>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538 Т</t>
  </si>
  <si>
    <t>28.29.13.500.000.01.0796.000000000003</t>
  </si>
  <si>
    <t>воздушный, для спецтехники</t>
  </si>
  <si>
    <t>Honda 17210-ZE1-505 GX140,160 /17210-ZE1-505 GX140,160</t>
  </si>
  <si>
    <t>539 Т</t>
  </si>
  <si>
    <t>Honda 17210-ZE2-515  GX240, 270 / 17210-ZE2-515 GX240, 270</t>
  </si>
  <si>
    <t>540 Т</t>
  </si>
  <si>
    <t>Honda 17210-ZE3-505 GX 340, 390 S / 17210-ZE3-505 GX340, 390</t>
  </si>
  <si>
    <t>541 Т</t>
  </si>
  <si>
    <t>28.49.24.500.008.00.0796.000000000000</t>
  </si>
  <si>
    <t>станочный</t>
  </si>
  <si>
    <t xml:space="preserve">КЗНМ КДП-4  </t>
  </si>
  <si>
    <t>542 Т</t>
  </si>
  <si>
    <t>28.11.41.700.010.01.0796.000000000000</t>
  </si>
  <si>
    <t>Свеча</t>
  </si>
  <si>
    <t>для легкового автомобиля, накаливания, для двигателя</t>
  </si>
  <si>
    <t>Свечи NGK</t>
  </si>
  <si>
    <t>543 Т</t>
  </si>
  <si>
    <t>28.13.32.000.164.00.0796.000000000000</t>
  </si>
  <si>
    <t>Свеча зажигания</t>
  </si>
  <si>
    <t>для газомотокомпрессора</t>
  </si>
  <si>
    <t>544 Т</t>
  </si>
  <si>
    <t>545 Т</t>
  </si>
  <si>
    <t>546 Т</t>
  </si>
  <si>
    <t>29.10.30.300.000.00.0796.000000000000</t>
  </si>
  <si>
    <t>Автобус</t>
  </si>
  <si>
    <t>класс 1, вместимость 10-12 мест, длина менее 6 м</t>
  </si>
  <si>
    <t>547 Т</t>
  </si>
  <si>
    <t>26.51.53.900.056.00.0796.000000000000</t>
  </si>
  <si>
    <t>Алкотестер</t>
  </si>
  <si>
    <t>стационарный, встроенная память на 10 измерений, общая память до 70 000 измерений</t>
  </si>
  <si>
    <t>прибор для определения алкоголя</t>
  </si>
  <si>
    <t>548 Т</t>
  </si>
  <si>
    <t>19.20.29.540.000.01.0166.000000000000</t>
  </si>
  <si>
    <t>трансформаторное, марка Т-1500, ГОСТ 982-80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</si>
  <si>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</si>
  <si>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</si>
  <si>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</si>
  <si>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549 Т</t>
  </si>
  <si>
    <t>26.20.13.000.008.00.0796.000000000001</t>
  </si>
  <si>
    <t>персональный универсальный</t>
  </si>
  <si>
    <t>В комплекте монитор, системный блок, клавиатура, мышь</t>
  </si>
  <si>
    <t>26.20.40.000.108.00.0796.000000000000</t>
  </si>
  <si>
    <t>Источник бесперебойного питания</t>
  </si>
  <si>
    <t>резервный</t>
  </si>
  <si>
    <t>26.20.17.100.000.00.0796.000000000009</t>
  </si>
  <si>
    <t>Монитор</t>
  </si>
  <si>
    <t>жидкокристаллический, диагональ 19 дюйм, разрешение 1440*900</t>
  </si>
  <si>
    <t>550 Т</t>
  </si>
  <si>
    <t>31.01.12.900.006.00.0796.000000000001</t>
  </si>
  <si>
    <t>письменный, ДСП, двухтумбовый</t>
  </si>
  <si>
    <t>551 Т</t>
  </si>
  <si>
    <t>26.40.33.900.003.00.0796.000000000000</t>
  </si>
  <si>
    <t>Видеокамера</t>
  </si>
  <si>
    <t>цифровая</t>
  </si>
  <si>
    <t>для внутреннего использования с системой аудиозаписи, видеокамера купольная (AIP-R53S-05Y1W)</t>
  </si>
  <si>
    <t>552 Т</t>
  </si>
  <si>
    <t>уличная, поворотная камера AIP-Y04Z-03N2BP</t>
  </si>
  <si>
    <t>553 Т</t>
  </si>
  <si>
    <t xml:space="preserve">уличная, поворотная камера AIP-K34N-A7Y2B </t>
  </si>
  <si>
    <t>554 Т</t>
  </si>
  <si>
    <t>26.51.41.000.012.00.0796.000000000002</t>
  </si>
  <si>
    <t>Металлоискатель</t>
  </si>
  <si>
    <t>досмотровый ручной</t>
  </si>
  <si>
    <t>METLOR</t>
  </si>
  <si>
    <t>555 Т</t>
  </si>
  <si>
    <t>556 Т</t>
  </si>
  <si>
    <t>26.20.16.300.006.00.0796.000000000054</t>
  </si>
  <si>
    <t>Принтер лазерный</t>
  </si>
  <si>
    <t>цветной, формат А4, скорость печати (ч/б) 41-50 стр/м, разрешение 600*600 dpi</t>
  </si>
  <si>
    <t>557 Т</t>
  </si>
  <si>
    <t>26.30.21.900.006.00.0796.000000000045</t>
  </si>
  <si>
    <t>Аппарат телефонный</t>
  </si>
  <si>
    <t>радиотелефон, с автоответчиком, со спикерфоном, дальность 10-30 м, количество трубок 1</t>
  </si>
  <si>
    <t>558 Т</t>
  </si>
  <si>
    <t>26.20.16.300.006.00.0796.000000000005</t>
  </si>
  <si>
    <t>монохромный, формат А4, скорость печати 20-30 стр/м, разрешение 600*600 dpi</t>
  </si>
  <si>
    <t>559 Т</t>
  </si>
  <si>
    <t>26.20.18.900.002.00.0796.000000000001</t>
  </si>
  <si>
    <t>Факсимильный аппарат</t>
  </si>
  <si>
    <t>лазерный</t>
  </si>
  <si>
    <t>560 Т</t>
  </si>
  <si>
    <t>26.20.18.900.001.01.0796.000000000011</t>
  </si>
  <si>
    <t>Устройство</t>
  </si>
  <si>
    <t>многофункциональное, печать лазерная, разрешение 1200*1200 dpi</t>
  </si>
  <si>
    <t>561 Т</t>
  </si>
  <si>
    <t>26.30.21.900.006.00.0796.000000000035</t>
  </si>
  <si>
    <t>стационарный, кнопочный, без АОН, без автоответчика, без спикерфона</t>
  </si>
  <si>
    <t>562 Т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</si>
  <si>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</si>
  <si>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</si>
  <si>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баннеров с джокерными каркасами, дизайн, интерьерная печать, установка</t>
  </si>
  <si>
    <t>563 Т</t>
  </si>
  <si>
    <t>564 Т</t>
  </si>
  <si>
    <t>565 Т</t>
  </si>
  <si>
    <t>124 У</t>
  </si>
  <si>
    <t>79-1 У</t>
  </si>
  <si>
    <t>7,11,15,18,19,20,21</t>
  </si>
  <si>
    <t>25.71.11.920.001.00.0796.000000000006</t>
  </si>
  <si>
    <t>Ножницы</t>
  </si>
  <si>
    <t>для резки металла</t>
  </si>
  <si>
    <t>ножницы арматурные специальные</t>
  </si>
  <si>
    <t>21.10.31.590.000.00.0872.000000000000</t>
  </si>
  <si>
    <t>жидкость</t>
  </si>
  <si>
    <t>азопирам в коробке 2 флокона 1 флокон белый порошок по 10 гр, 1 флокон бецветная жидкость по 10 мл</t>
  </si>
  <si>
    <t>74-1 У</t>
  </si>
  <si>
    <t>566 Т</t>
  </si>
  <si>
    <t>567 Т</t>
  </si>
  <si>
    <t>568 Т</t>
  </si>
  <si>
    <t>569 Т</t>
  </si>
  <si>
    <t>124-1 Т</t>
  </si>
  <si>
    <t>127-1 Т</t>
  </si>
  <si>
    <t>128-1 Т</t>
  </si>
  <si>
    <t>130-1 Т</t>
  </si>
  <si>
    <t>131-1 Т</t>
  </si>
  <si>
    <t>133-1 Т</t>
  </si>
  <si>
    <t>137-1 Т</t>
  </si>
  <si>
    <t>135-1 Т</t>
  </si>
  <si>
    <t>138-1 Т</t>
  </si>
  <si>
    <t>140-1 Т</t>
  </si>
  <si>
    <t>141-1 Т</t>
  </si>
  <si>
    <t>142-1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</si>
  <si>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</si>
  <si>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</si>
  <si>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</si>
  <si>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</si>
  <si>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</si>
  <si>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</si>
  <si>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</si>
  <si>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</si>
  <si>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155-1 Т</t>
  </si>
  <si>
    <t>158-1 Т</t>
  </si>
  <si>
    <t>159-1 Т</t>
  </si>
  <si>
    <t>161-1 Т</t>
  </si>
  <si>
    <t>162-1 Т</t>
  </si>
  <si>
    <t>21.20.13.990.177.00.0872.000000000000</t>
  </si>
  <si>
    <t>570 Т</t>
  </si>
  <si>
    <t>Сальбутамол</t>
  </si>
  <si>
    <t>аэрозоль для ингаляций</t>
  </si>
  <si>
    <t>571 Т</t>
  </si>
  <si>
    <t>572 Т</t>
  </si>
  <si>
    <t>21.20.13.990.503.00.0778.000000000000</t>
  </si>
  <si>
    <t>Коргликон</t>
  </si>
  <si>
    <t>573 Т</t>
  </si>
  <si>
    <t>21.20.13.990.228.00.0778.000000000000</t>
  </si>
  <si>
    <t>574 Т</t>
  </si>
  <si>
    <t>21.20.13.990.023.00.0778.000000000001</t>
  </si>
  <si>
    <t>Фуросемид</t>
  </si>
  <si>
    <t>Лазикса в ампулах</t>
  </si>
  <si>
    <t>575 Т</t>
  </si>
  <si>
    <t>21.20.12.900.008.00.0778.000000000001</t>
  </si>
  <si>
    <t>Преднизолон</t>
  </si>
  <si>
    <t xml:space="preserve"> в ампулах</t>
  </si>
  <si>
    <t>576 Т</t>
  </si>
  <si>
    <t>21.20.13.990.412.00.0872.000000000000</t>
  </si>
  <si>
    <t>Перекись водорода</t>
  </si>
  <si>
    <t>21.20.13.990.267.00.0778.000000000001</t>
  </si>
  <si>
    <t>577 Т</t>
  </si>
  <si>
    <t>Дифенгидрамин</t>
  </si>
  <si>
    <t>димедрол в ампулах</t>
  </si>
  <si>
    <t>578 Т</t>
  </si>
  <si>
    <t>баральгин в  таблетках</t>
  </si>
  <si>
    <t>579 Т</t>
  </si>
  <si>
    <t>580 Т</t>
  </si>
  <si>
    <t>21.20.13.990.059.00.0778.000000000000</t>
  </si>
  <si>
    <t>Магния сульфат</t>
  </si>
  <si>
    <t>магнезий сульфат в ампулах</t>
  </si>
  <si>
    <t>баральгин в иьекциях</t>
  </si>
  <si>
    <t>581 Т</t>
  </si>
  <si>
    <t>21.20.13.990.472.00.0778.000000000000</t>
  </si>
  <si>
    <t>Мебгидролин</t>
  </si>
  <si>
    <t>драже</t>
  </si>
  <si>
    <t>диозолин в таблетках</t>
  </si>
  <si>
    <t>582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</si>
  <si>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</si>
  <si>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</si>
  <si>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капли</t>
  </si>
  <si>
    <t>583 Т</t>
  </si>
  <si>
    <t>21.20.13.940.002.00.0872.000000000000</t>
  </si>
  <si>
    <t>Валерианы корневища с корнями настойка</t>
  </si>
  <si>
    <t>584 Т</t>
  </si>
  <si>
    <t>21.20.11.800.027.00.0872.000000000000</t>
  </si>
  <si>
    <t>Сульфацетамид</t>
  </si>
  <si>
    <t>Альбуцид капли для глаз</t>
  </si>
  <si>
    <t>585 Т</t>
  </si>
  <si>
    <t>21.20.13.990.447.00.0872.000000000001</t>
  </si>
  <si>
    <t>Нафазолин</t>
  </si>
  <si>
    <t>нафтизин капли в нос</t>
  </si>
  <si>
    <t>126-1 Т</t>
  </si>
  <si>
    <t>145-1 Т</t>
  </si>
  <si>
    <t>21.20.24.200.000.01.0796.000000000001</t>
  </si>
  <si>
    <t>нестерильный, фиксирующий</t>
  </si>
  <si>
    <t>анальгин в иньекции</t>
  </si>
  <si>
    <t>125 У</t>
  </si>
  <si>
    <t>126 У</t>
  </si>
  <si>
    <t>подключение к телефонной сети с присвоением номера</t>
  </si>
  <si>
    <t>ежемесячная абонентская плата</t>
  </si>
  <si>
    <t>33-1 У</t>
  </si>
  <si>
    <t>586 Т</t>
  </si>
  <si>
    <t>Кабель Legrand UTPcat.5ев,  в коробке 305 метр</t>
  </si>
  <si>
    <t>587 Т</t>
  </si>
  <si>
    <t>588 Т</t>
  </si>
  <si>
    <t>589 Т</t>
  </si>
  <si>
    <t>590 Т</t>
  </si>
  <si>
    <t>591 Т</t>
  </si>
  <si>
    <t>27.32.13.500.001.04.0006.000000000000</t>
  </si>
  <si>
    <t>коммутационный, FTP</t>
  </si>
  <si>
    <t>Витая пара FTP 4 пары категория 5е коробке 305метр</t>
  </si>
  <si>
    <t>592 Т</t>
  </si>
  <si>
    <t>20.51.14.000.005.00.0796.000000000000</t>
  </si>
  <si>
    <t>Факел</t>
  </si>
  <si>
    <t>дымовой, для подачи сигналов</t>
  </si>
  <si>
    <t>точка доступа Ubiquiti NanoStation M5 5 ГГц NSM5 Wifi точка доступа, диапазон частот 4,9-5,9 ГГц, двойная поляризация, усиление 16dBi в диапазоне 5GHz и 11dBi в 2,4GHz, дальность действия около 15км</t>
  </si>
  <si>
    <t>D-Link DES-1005C/A1A 5-порт неуправляемый коммутатор 10/100/коммутатор неуправляемый 5-ти портовый UTP 10/100Мбит/с автоопределение полярности и скорости</t>
  </si>
  <si>
    <t>разъем Legrand RJ45 Кат 5е UTP (1Мод) Lcs</t>
  </si>
  <si>
    <t>D-Link DES-1008C/A1A 8-порт неуправ-й коммутатор 10/100 пластиковый корпус/коммутатор неуправляемый 8-ми портовый UTP 10/100Мбит/с автоопределение полярности и скорости.</t>
  </si>
  <si>
    <t xml:space="preserve"> фильтр топливный ST350 </t>
  </si>
  <si>
    <t xml:space="preserve">фильтр масляный Ya10152 </t>
  </si>
  <si>
    <t xml:space="preserve"> фильтр масляный 51607 </t>
  </si>
  <si>
    <t xml:space="preserve">фильтр топливный R60P </t>
  </si>
  <si>
    <t xml:space="preserve"> в иньекции</t>
  </si>
  <si>
    <t>6-1 Т</t>
  </si>
  <si>
    <t>20.41.32.770.000.01.5111.000000000000</t>
  </si>
  <si>
    <t>7-1 Р</t>
  </si>
  <si>
    <t>127 У</t>
  </si>
  <si>
    <t>71.20.14.000.000.00.0777.000000000000</t>
  </si>
  <si>
    <t>Услуги по техническому контролю (осмотру) дорожных транспортных средств</t>
  </si>
  <si>
    <t>8,11,15,22</t>
  </si>
  <si>
    <t>459-1 Т</t>
  </si>
  <si>
    <t>270-1 Т</t>
  </si>
  <si>
    <t>8,14,15,22</t>
  </si>
  <si>
    <t>273-1 Т</t>
  </si>
  <si>
    <t>274-1 Т</t>
  </si>
  <si>
    <t>277-1 Т</t>
  </si>
  <si>
    <t>278-1 Т</t>
  </si>
  <si>
    <t>143-1 Т</t>
  </si>
  <si>
    <t>546-1 Т</t>
  </si>
  <si>
    <t>128 У</t>
  </si>
  <si>
    <t>услуги по изготовлению и печатанию баннера с установкой, размером 11,3*10,8м</t>
  </si>
  <si>
    <t>157-1 Т</t>
  </si>
  <si>
    <t>154-1 Т</t>
  </si>
  <si>
    <t>160-1 Т</t>
  </si>
  <si>
    <t xml:space="preserve"> рулон, мультипласт традиционный, 3*500см</t>
  </si>
  <si>
    <t>настойка валерианы</t>
  </si>
  <si>
    <t>Прохождение тех. осмотра спецтранспорта</t>
  </si>
  <si>
    <t>269-2 Т</t>
  </si>
  <si>
    <t>8,15,18,20,21,22</t>
  </si>
  <si>
    <t>593 Т</t>
  </si>
  <si>
    <t>409-1 Т</t>
  </si>
  <si>
    <t>427-1 Т</t>
  </si>
  <si>
    <t>435-1 Т</t>
  </si>
  <si>
    <t>125-1 Т</t>
  </si>
  <si>
    <t>134-1 Т</t>
  </si>
  <si>
    <t>136-1 Т</t>
  </si>
  <si>
    <t>139-1 Т</t>
  </si>
  <si>
    <t>480-1 Т</t>
  </si>
  <si>
    <t>8,11,14,15,22</t>
  </si>
  <si>
    <t>Приказом от 03 мая 2016 года</t>
  </si>
  <si>
    <t>35-2 Т</t>
  </si>
  <si>
    <t>36-2 Т</t>
  </si>
  <si>
    <t>37-2 Т</t>
  </si>
  <si>
    <t>33-2 Т</t>
  </si>
  <si>
    <t>262-1 Т</t>
  </si>
  <si>
    <t>11,19,20,21</t>
  </si>
  <si>
    <t>263-1 Т</t>
  </si>
  <si>
    <t>264-1 Т</t>
  </si>
  <si>
    <t>243-2 Т</t>
  </si>
  <si>
    <t>7,11,15,19,20,21</t>
  </si>
  <si>
    <t>248-1 Т</t>
  </si>
  <si>
    <t>255-1 Т</t>
  </si>
  <si>
    <t>257-1 Т</t>
  </si>
  <si>
    <t>6-2 Р</t>
  </si>
  <si>
    <t>6-1 Р</t>
  </si>
  <si>
    <t>9-1 Т</t>
  </si>
  <si>
    <t>10-1 Т</t>
  </si>
  <si>
    <t>11-1 Т</t>
  </si>
  <si>
    <t>21-1 Т</t>
  </si>
  <si>
    <t>25.94.13.900.001.00.0704.000000000013</t>
  </si>
  <si>
    <t>для слесарных работ, в наборе не более 94 предметов</t>
  </si>
  <si>
    <t>129 У</t>
  </si>
  <si>
    <t>Разработка долгосрочной инвестиционной программы по услуге "Обеспечению авиационной безопасности"</t>
  </si>
  <si>
    <t>559-1 Т</t>
  </si>
  <si>
    <t>561-1 Т</t>
  </si>
  <si>
    <t>558-1 Т</t>
  </si>
  <si>
    <t>560-1 Т</t>
  </si>
  <si>
    <t>562-1 Т</t>
  </si>
  <si>
    <t>64.30.10.335.000.00.0777.000000000000</t>
  </si>
  <si>
    <t>Услуги инвестиционных компаний/фондов</t>
  </si>
  <si>
    <t>594 Т</t>
  </si>
  <si>
    <t>Оказание услуги с даты заключения договора 7 рабочих дней</t>
  </si>
  <si>
    <t>88-1 У</t>
  </si>
  <si>
    <t>130 У</t>
  </si>
  <si>
    <t>64.19.30.335.007.00.0777.000000000000</t>
  </si>
  <si>
    <t>Услуги банков по ведению счетов</t>
  </si>
  <si>
    <t xml:space="preserve">Услуги по агентскому обслуживанию </t>
  </si>
  <si>
    <t>461-1 Т</t>
  </si>
  <si>
    <t>462-1 Т</t>
  </si>
  <si>
    <t>463-1 Т</t>
  </si>
  <si>
    <t>472-1 Т</t>
  </si>
  <si>
    <t>477-1 Т</t>
  </si>
  <si>
    <t>МАГ 2500-21, емкость 2500 литров, размах штанг 21 метр</t>
  </si>
  <si>
    <t>28.30.60.300.007.00.0796.000000000007</t>
  </si>
  <si>
    <t>Опрыскиватель</t>
  </si>
  <si>
    <t>тракторный, штанговый</t>
  </si>
  <si>
    <t>595 Т</t>
  </si>
  <si>
    <t>596 Т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</si>
  <si>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</si>
  <si>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</si>
  <si>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</si>
  <si>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100 % предоплата</t>
  </si>
  <si>
    <t>597 Т</t>
  </si>
  <si>
    <t>Приказом от 17 мая 2016 года</t>
  </si>
  <si>
    <t>14.19.13.100.000.00.0715.000000000002</t>
  </si>
  <si>
    <t>для мальчиков, трикотажные, пропитанные резиной, ГОСТ 5007-87</t>
  </si>
  <si>
    <t>3,5,8,11,14,15,22</t>
  </si>
  <si>
    <t>598 Т</t>
  </si>
  <si>
    <t>599 Т</t>
  </si>
  <si>
    <t>600 Т</t>
  </si>
  <si>
    <t>26.30.12.000.001.00.0796.000000000000</t>
  </si>
  <si>
    <t>Устройство переговорное</t>
  </si>
  <si>
    <t>выносное (УПВ), для обеспечения оперативной связи между диспечером и рабочими на линии</t>
  </si>
  <si>
    <t>Гарнитур David Clark, модель Н3332</t>
  </si>
  <si>
    <t>Гарнитур David Clark, модель Н3392</t>
  </si>
  <si>
    <t>Гарнитур David Clark, модель Н3530</t>
  </si>
  <si>
    <t xml:space="preserve"> Поставка  с даты подписания договора до 31.12.2016 г.</t>
  </si>
  <si>
    <t>8,15,22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</si>
</sst>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  <numFmt numFmtId="205" formatCode="#,##0.00000"/>
    <numFmt numFmtId="206" formatCode="_-* #,##0.000&quot;р.&quot;_-;\-* #,##0.000&quot;р.&quot;_-;_-* &quot;-&quot;??&quot;р.&quot;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Calibri"/>
      <family val="2"/>
    </font>
    <font>
      <sz val="10"/>
      <color theme="2" tint="-0.8999800086021423"/>
      <name val="Times New Roman"/>
      <family val="1"/>
    </font>
    <font>
      <sz val="14"/>
      <color rgb="FF333333"/>
      <name val="Arial"/>
      <family val="2"/>
    </font>
    <font>
      <sz val="10"/>
      <color rgb="FFFF0000"/>
      <name val="Times New Roman"/>
      <family val="1"/>
    </font>
    <font>
      <sz val="10"/>
      <color rgb="FF333333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6" fillId="0" borderId="0">
      <alignment/>
      <protection/>
    </xf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6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533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1" xfId="536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536" applyNumberFormat="1" applyFont="1" applyFill="1" applyBorder="1" applyAlignment="1">
      <alignment horizontal="center" vertical="top"/>
      <protection/>
    </xf>
    <xf numFmtId="3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3" fontId="62" fillId="0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536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11" xfId="536" applyNumberFormat="1" applyFont="1" applyFill="1" applyBorder="1" applyAlignment="1">
      <alignment horizontal="center" vertical="top" wrapText="1"/>
      <protection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1" xfId="76" applyFont="1" applyFill="1" applyBorder="1" applyAlignment="1">
      <alignment horizontal="center" vertical="top" wrapText="1"/>
      <protection/>
    </xf>
    <xf numFmtId="0" fontId="14" fillId="0" borderId="0" xfId="0" applyFont="1" applyFill="1" applyAlignment="1">
      <alignment horizontal="center" vertical="top" wrapText="1"/>
    </xf>
    <xf numFmtId="0" fontId="2" fillId="0" borderId="11" xfId="379" applyFont="1" applyFill="1" applyBorder="1" applyAlignment="1">
      <alignment horizontal="center" vertical="top" wrapText="1"/>
      <protection/>
    </xf>
    <xf numFmtId="0" fontId="62" fillId="0" borderId="11" xfId="0" applyFont="1" applyFill="1" applyBorder="1" applyAlignment="1">
      <alignment horizontal="center" vertical="top" wrapText="1"/>
    </xf>
    <xf numFmtId="0" fontId="62" fillId="0" borderId="11" xfId="536" applyFont="1" applyFill="1" applyBorder="1" applyAlignment="1">
      <alignment horizontal="center" vertical="top" wrapText="1"/>
      <protection/>
    </xf>
    <xf numFmtId="3" fontId="62" fillId="0" borderId="11" xfId="536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top" wrapText="1"/>
    </xf>
    <xf numFmtId="3" fontId="2" fillId="33" borderId="11" xfId="604" applyNumberFormat="1" applyFont="1" applyFill="1" applyBorder="1" applyAlignment="1">
      <alignment horizontal="center" vertical="top"/>
    </xf>
    <xf numFmtId="3" fontId="2" fillId="0" borderId="10" xfId="536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1" xfId="379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64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49" fontId="2" fillId="33" borderId="11" xfId="534" applyNumberFormat="1" applyFont="1" applyFill="1" applyBorder="1" applyAlignment="1">
      <alignment horizontal="center" vertical="top" wrapText="1"/>
      <protection/>
    </xf>
    <xf numFmtId="0" fontId="2" fillId="33" borderId="11" xfId="534" applyFont="1" applyFill="1" applyBorder="1" applyAlignment="1">
      <alignment horizontal="center" vertical="top" wrapText="1"/>
      <protection/>
    </xf>
    <xf numFmtId="2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3" fontId="2" fillId="33" borderId="11" xfId="552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 wrapText="1"/>
    </xf>
    <xf numFmtId="197" fontId="2" fillId="33" borderId="11" xfId="536" applyNumberFormat="1" applyFont="1" applyFill="1" applyBorder="1" applyAlignment="1">
      <alignment horizontal="center" vertical="top" wrapText="1"/>
      <protection/>
    </xf>
    <xf numFmtId="0" fontId="2" fillId="33" borderId="11" xfId="533" applyFont="1" applyFill="1" applyBorder="1" applyAlignment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49" fontId="2" fillId="33" borderId="11" xfId="533" applyNumberFormat="1" applyFont="1" applyFill="1" applyBorder="1" applyAlignment="1">
      <alignment horizontal="center" vertical="top" wrapText="1"/>
      <protection/>
    </xf>
    <xf numFmtId="0" fontId="14" fillId="33" borderId="0" xfId="0" applyFont="1" applyFill="1" applyAlignment="1">
      <alignment horizontal="center" vertical="top" wrapText="1"/>
    </xf>
    <xf numFmtId="0" fontId="64" fillId="33" borderId="11" xfId="0" applyFont="1" applyFill="1" applyBorder="1" applyAlignment="1">
      <alignment vertical="top" wrapText="1"/>
    </xf>
    <xf numFmtId="3" fontId="2" fillId="33" borderId="11" xfId="536" applyNumberFormat="1" applyFont="1" applyFill="1" applyBorder="1" applyAlignment="1">
      <alignment horizontal="center" vertical="top"/>
      <protection/>
    </xf>
    <xf numFmtId="0" fontId="16" fillId="33" borderId="11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16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2" fillId="33" borderId="13" xfId="536" applyFont="1" applyFill="1" applyBorder="1" applyAlignment="1">
      <alignment horizontal="center" vertical="top" wrapText="1"/>
      <protection/>
    </xf>
    <xf numFmtId="3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49" fontId="2" fillId="33" borderId="11" xfId="379" applyNumberFormat="1" applyFont="1" applyFill="1" applyBorder="1" applyAlignment="1">
      <alignment horizontal="center" vertical="top" wrapText="1"/>
      <protection/>
    </xf>
    <xf numFmtId="3" fontId="2" fillId="33" borderId="11" xfId="379" applyNumberFormat="1" applyFont="1" applyFill="1" applyBorder="1" applyAlignment="1">
      <alignment horizontal="center" vertical="top" wrapText="1"/>
      <protection/>
    </xf>
    <xf numFmtId="0" fontId="62" fillId="33" borderId="0" xfId="0" applyFont="1" applyFill="1" applyAlignment="1">
      <alignment vertical="top" wrapText="1"/>
    </xf>
    <xf numFmtId="0" fontId="65" fillId="33" borderId="11" xfId="536" applyFont="1" applyFill="1" applyBorder="1" applyAlignment="1">
      <alignment horizontal="center" vertical="top" wrapText="1"/>
      <protection/>
    </xf>
    <xf numFmtId="49" fontId="65" fillId="33" borderId="11" xfId="0" applyNumberFormat="1" applyFont="1" applyFill="1" applyBorder="1" applyAlignment="1">
      <alignment horizontal="center" vertical="top" wrapText="1"/>
    </xf>
    <xf numFmtId="9" fontId="2" fillId="33" borderId="11" xfId="76" applyNumberFormat="1" applyFont="1" applyFill="1" applyBorder="1" applyAlignment="1">
      <alignment horizontal="center" vertical="top" wrapText="1"/>
      <protection/>
    </xf>
    <xf numFmtId="0" fontId="65" fillId="33" borderId="11" xfId="0" applyFont="1" applyFill="1" applyBorder="1" applyAlignment="1">
      <alignment horizontal="center" vertical="top" wrapText="1"/>
    </xf>
    <xf numFmtId="3" fontId="65" fillId="33" borderId="11" xfId="536" applyNumberFormat="1" applyFont="1" applyFill="1" applyBorder="1" applyAlignment="1">
      <alignment horizontal="center" vertical="top" wrapText="1"/>
      <protection/>
    </xf>
    <xf numFmtId="3" fontId="65" fillId="33" borderId="11" xfId="0" applyNumberFormat="1" applyFont="1" applyFill="1" applyBorder="1" applyAlignment="1">
      <alignment horizontal="center" vertical="top" wrapText="1"/>
    </xf>
    <xf numFmtId="182" fontId="2" fillId="33" borderId="11" xfId="604" applyNumberFormat="1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/>
    </xf>
    <xf numFmtId="0" fontId="64" fillId="33" borderId="0" xfId="0" applyFont="1" applyFill="1" applyAlignment="1">
      <alignment/>
    </xf>
    <xf numFmtId="0" fontId="2" fillId="33" borderId="11" xfId="535" applyFont="1" applyFill="1" applyBorder="1" applyAlignment="1">
      <alignment horizontal="center" vertical="top" wrapText="1"/>
      <protection/>
    </xf>
    <xf numFmtId="49" fontId="2" fillId="33" borderId="11" xfId="535" applyNumberFormat="1" applyFont="1" applyFill="1" applyBorder="1" applyAlignment="1">
      <alignment horizontal="center" vertical="top" wrapText="1"/>
      <protection/>
    </xf>
    <xf numFmtId="1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63" fillId="33" borderId="11" xfId="0" applyFont="1" applyFill="1" applyBorder="1" applyAlignment="1">
      <alignment horizontal="center" vertical="top" wrapText="1"/>
    </xf>
    <xf numFmtId="0" fontId="62" fillId="33" borderId="11" xfId="536" applyFont="1" applyFill="1" applyBorder="1" applyAlignment="1">
      <alignment horizontal="center" vertical="top" wrapText="1"/>
      <protection/>
    </xf>
    <xf numFmtId="0" fontId="62" fillId="33" borderId="11" xfId="0" applyFont="1" applyFill="1" applyBorder="1" applyAlignment="1">
      <alignment horizontal="center" vertical="top" wrapText="1"/>
    </xf>
    <xf numFmtId="49" fontId="62" fillId="33" borderId="11" xfId="0" applyNumberFormat="1" applyFont="1" applyFill="1" applyBorder="1" applyAlignment="1">
      <alignment horizontal="center" vertical="top" wrapText="1"/>
    </xf>
    <xf numFmtId="3" fontId="62" fillId="33" borderId="11" xfId="536" applyNumberFormat="1" applyFont="1" applyFill="1" applyBorder="1" applyAlignment="1">
      <alignment horizontal="center" vertical="top" wrapText="1"/>
      <protection/>
    </xf>
    <xf numFmtId="3" fontId="62" fillId="33" borderId="11" xfId="0" applyNumberFormat="1" applyFont="1" applyFill="1" applyBorder="1" applyAlignment="1">
      <alignment horizontal="center" vertical="top" wrapText="1"/>
    </xf>
    <xf numFmtId="3" fontId="2" fillId="33" borderId="10" xfId="536" applyNumberFormat="1" applyFont="1" applyFill="1" applyBorder="1" applyAlignment="1">
      <alignment horizontal="center" vertical="top" wrapText="1"/>
      <protection/>
    </xf>
    <xf numFmtId="0" fontId="62" fillId="33" borderId="14" xfId="0" applyFont="1" applyFill="1" applyBorder="1" applyAlignment="1">
      <alignment vertical="top" wrapText="1"/>
    </xf>
    <xf numFmtId="0" fontId="62" fillId="33" borderId="13" xfId="536" applyFont="1" applyFill="1" applyBorder="1" applyAlignment="1">
      <alignment horizontal="center" vertical="top" wrapText="1"/>
      <protection/>
    </xf>
    <xf numFmtId="0" fontId="62" fillId="33" borderId="0" xfId="0" applyFont="1" applyFill="1" applyBorder="1" applyAlignment="1">
      <alignment vertical="top" wrapText="1"/>
    </xf>
    <xf numFmtId="49" fontId="62" fillId="33" borderId="11" xfId="0" applyNumberFormat="1" applyFont="1" applyFill="1" applyBorder="1" applyAlignment="1">
      <alignment horizontal="center" vertical="top"/>
    </xf>
    <xf numFmtId="0" fontId="62" fillId="33" borderId="11" xfId="0" applyFont="1" applyFill="1" applyBorder="1" applyAlignment="1">
      <alignment horizontal="center" vertical="top"/>
    </xf>
    <xf numFmtId="3" fontId="62" fillId="33" borderId="11" xfId="0" applyNumberFormat="1" applyFont="1" applyFill="1" applyBorder="1" applyAlignment="1">
      <alignment horizontal="center" vertical="top"/>
    </xf>
    <xf numFmtId="3" fontId="62" fillId="33" borderId="11" xfId="604" applyNumberFormat="1" applyFont="1" applyFill="1" applyBorder="1" applyAlignment="1">
      <alignment horizontal="center" vertical="top"/>
    </xf>
    <xf numFmtId="3" fontId="62" fillId="33" borderId="11" xfId="536" applyNumberFormat="1" applyFont="1" applyFill="1" applyBorder="1" applyAlignment="1">
      <alignment horizontal="center" vertical="top"/>
      <protection/>
    </xf>
    <xf numFmtId="182" fontId="62" fillId="33" borderId="11" xfId="604" applyNumberFormat="1" applyFont="1" applyFill="1" applyBorder="1" applyAlignment="1">
      <alignment horizontal="center" vertical="top"/>
    </xf>
    <xf numFmtId="0" fontId="2" fillId="33" borderId="0" xfId="536" applyFont="1" applyFill="1" applyBorder="1" applyAlignment="1">
      <alignment horizontal="center" vertical="top" wrapText="1"/>
      <protection/>
    </xf>
    <xf numFmtId="0" fontId="11" fillId="33" borderId="0" xfId="0" applyFont="1" applyFill="1" applyBorder="1" applyAlignment="1">
      <alignment horizontal="center" vertical="top"/>
    </xf>
    <xf numFmtId="0" fontId="2" fillId="33" borderId="11" xfId="401" applyFont="1" applyFill="1" applyBorder="1" applyAlignment="1">
      <alignment horizontal="center" vertical="top" wrapText="1"/>
      <protection/>
    </xf>
    <xf numFmtId="0" fontId="2" fillId="33" borderId="11" xfId="401" applyFont="1" applyFill="1" applyBorder="1" applyAlignment="1" applyProtection="1">
      <alignment horizontal="center" vertical="top" wrapText="1"/>
      <protection/>
    </xf>
    <xf numFmtId="3" fontId="2" fillId="33" borderId="11" xfId="401" applyNumberFormat="1" applyFont="1" applyFill="1" applyBorder="1" applyAlignment="1">
      <alignment horizontal="center" vertical="top" wrapText="1"/>
      <protection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3" fontId="2" fillId="33" borderId="0" xfId="76" applyNumberFormat="1" applyFont="1" applyFill="1" applyBorder="1" applyAlignment="1">
      <alignment vertical="top" wrapText="1"/>
      <protection/>
    </xf>
    <xf numFmtId="2" fontId="2" fillId="33" borderId="11" xfId="534" applyNumberFormat="1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 applyProtection="1">
      <alignment horizontal="center" vertical="top" wrapText="1"/>
      <protection/>
    </xf>
    <xf numFmtId="1" fontId="2" fillId="33" borderId="11" xfId="536" applyNumberFormat="1" applyFont="1" applyFill="1" applyBorder="1" applyAlignment="1">
      <alignment horizontal="center" vertical="top" wrapText="1"/>
      <protection/>
    </xf>
    <xf numFmtId="3" fontId="2" fillId="33" borderId="11" xfId="604" applyNumberFormat="1" applyFont="1" applyFill="1" applyBorder="1" applyAlignment="1">
      <alignment horizontal="center" vertical="top" wrapText="1"/>
    </xf>
    <xf numFmtId="0" fontId="2" fillId="33" borderId="11" xfId="75" applyFont="1" applyFill="1" applyBorder="1" applyAlignment="1">
      <alignment horizontal="center" vertical="top" wrapText="1"/>
      <protection/>
    </xf>
    <xf numFmtId="0" fontId="62" fillId="33" borderId="11" xfId="0" applyFont="1" applyFill="1" applyBorder="1" applyAlignment="1">
      <alignment horizontal="left" vertical="top" wrapText="1"/>
    </xf>
    <xf numFmtId="0" fontId="2" fillId="33" borderId="11" xfId="149" applyFont="1" applyFill="1" applyBorder="1" applyAlignment="1">
      <alignment horizontal="center" vertical="top" wrapText="1"/>
      <protection/>
    </xf>
    <xf numFmtId="49" fontId="2" fillId="33" borderId="11" xfId="401" applyNumberFormat="1" applyFont="1" applyFill="1" applyBorder="1" applyAlignment="1" applyProtection="1">
      <alignment horizontal="center" vertical="top" wrapText="1"/>
      <protection/>
    </xf>
    <xf numFmtId="0" fontId="6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62" fillId="33" borderId="11" xfId="0" applyFont="1" applyFill="1" applyBorder="1" applyAlignment="1">
      <alignment vertical="top" wrapText="1"/>
    </xf>
    <xf numFmtId="0" fontId="62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67" fillId="33" borderId="11" xfId="536" applyFont="1" applyFill="1" applyBorder="1" applyAlignment="1">
      <alignment horizontal="center" vertical="top" wrapText="1"/>
      <protection/>
    </xf>
    <xf numFmtId="0" fontId="67" fillId="33" borderId="11" xfId="0" applyFont="1" applyFill="1" applyBorder="1" applyAlignment="1">
      <alignment/>
    </xf>
    <xf numFmtId="0" fontId="2" fillId="33" borderId="11" xfId="536" applyFont="1" applyFill="1" applyBorder="1" applyAlignment="1">
      <alignment horizontal="left" vertical="top" wrapText="1"/>
      <protection/>
    </xf>
    <xf numFmtId="0" fontId="2" fillId="33" borderId="11" xfId="534" applyFont="1" applyFill="1" applyBorder="1" applyAlignment="1">
      <alignment horizontal="left" vertical="top" wrapText="1"/>
      <protection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76" applyFont="1" applyFill="1" applyBorder="1" applyAlignment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center" vertical="top" wrapText="1"/>
      <protection/>
    </xf>
    <xf numFmtId="0" fontId="2" fillId="33" borderId="11" xfId="537" applyNumberFormat="1" applyFont="1" applyFill="1" applyBorder="1" applyAlignment="1">
      <alignment horizontal="center" vertical="top" wrapText="1"/>
      <protection/>
    </xf>
    <xf numFmtId="3" fontId="2" fillId="33" borderId="0" xfId="0" applyNumberFormat="1" applyFont="1" applyFill="1" applyAlignment="1">
      <alignment vertical="top" wrapText="1"/>
    </xf>
    <xf numFmtId="0" fontId="68" fillId="33" borderId="11" xfId="0" applyFont="1" applyFill="1" applyBorder="1" applyAlignment="1">
      <alignment/>
    </xf>
    <xf numFmtId="0" fontId="16" fillId="33" borderId="11" xfId="0" applyFont="1" applyFill="1" applyBorder="1" applyAlignment="1">
      <alignment vertical="top"/>
    </xf>
    <xf numFmtId="0" fontId="9" fillId="33" borderId="11" xfId="536" applyFont="1" applyFill="1" applyBorder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/>
    </xf>
    <xf numFmtId="3" fontId="2" fillId="33" borderId="0" xfId="0" applyNumberFormat="1" applyFont="1" applyFill="1" applyBorder="1" applyAlignment="1">
      <alignment horizontal="center" vertical="top"/>
    </xf>
    <xf numFmtId="1" fontId="2" fillId="33" borderId="0" xfId="0" applyNumberFormat="1" applyFont="1" applyFill="1" applyBorder="1" applyAlignment="1">
      <alignment horizontal="center" vertical="top"/>
    </xf>
    <xf numFmtId="182" fontId="2" fillId="33" borderId="0" xfId="604" applyNumberFormat="1" applyFont="1" applyFill="1" applyBorder="1" applyAlignment="1">
      <alignment horizontal="center" vertical="top"/>
    </xf>
    <xf numFmtId="0" fontId="9" fillId="33" borderId="11" xfId="534" applyFont="1" applyFill="1" applyBorder="1" applyAlignment="1">
      <alignment horizontal="center" vertical="top" wrapText="1"/>
      <protection/>
    </xf>
    <xf numFmtId="1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 applyProtection="1">
      <alignment horizontal="center" vertical="top" wrapText="1"/>
      <protection/>
    </xf>
    <xf numFmtId="4" fontId="2" fillId="33" borderId="0" xfId="0" applyNumberFormat="1" applyFont="1" applyFill="1" applyAlignment="1">
      <alignment vertical="top" wrapText="1"/>
    </xf>
    <xf numFmtId="0" fontId="2" fillId="33" borderId="10" xfId="536" applyFont="1" applyFill="1" applyBorder="1" applyAlignment="1">
      <alignment horizontal="center" vertical="top" wrapText="1"/>
      <protection/>
    </xf>
    <xf numFmtId="0" fontId="12" fillId="33" borderId="11" xfId="0" applyFont="1" applyFill="1" applyBorder="1" applyAlignment="1">
      <alignment horizontal="center" vertical="top" wrapText="1"/>
    </xf>
    <xf numFmtId="0" fontId="62" fillId="33" borderId="11" xfId="0" applyNumberFormat="1" applyFont="1" applyFill="1" applyBorder="1" applyAlignment="1">
      <alignment horizontal="center" vertical="top" wrapText="1"/>
    </xf>
    <xf numFmtId="0" fontId="66" fillId="33" borderId="0" xfId="0" applyFont="1" applyFill="1" applyAlignment="1">
      <alignment/>
    </xf>
    <xf numFmtId="0" fontId="62" fillId="33" borderId="16" xfId="536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1" xfId="536" applyNumberFormat="1" applyFont="1" applyFill="1" applyBorder="1" applyAlignment="1">
      <alignment horizontal="center" vertical="top"/>
      <protection/>
    </xf>
    <xf numFmtId="0" fontId="10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11" xfId="379" applyFont="1" applyFill="1" applyBorder="1" applyAlignment="1" applyProtection="1">
      <alignment horizontal="center" vertical="top" wrapText="1"/>
      <protection/>
    </xf>
    <xf numFmtId="0" fontId="2" fillId="33" borderId="11" xfId="379" applyNumberFormat="1" applyFont="1" applyFill="1" applyBorder="1" applyAlignment="1">
      <alignment horizontal="center" vertical="top" wrapText="1"/>
      <protection/>
    </xf>
    <xf numFmtId="0" fontId="62" fillId="33" borderId="11" xfId="379" applyFont="1" applyFill="1" applyBorder="1" applyAlignment="1">
      <alignment horizontal="center" vertical="top" wrapText="1"/>
      <protection/>
    </xf>
    <xf numFmtId="49" fontId="62" fillId="33" borderId="11" xfId="379" applyNumberFormat="1" applyFont="1" applyFill="1" applyBorder="1" applyAlignment="1">
      <alignment horizontal="center" vertical="top" wrapText="1"/>
      <protection/>
    </xf>
    <xf numFmtId="3" fontId="62" fillId="33" borderId="11" xfId="379" applyNumberFormat="1" applyFont="1" applyFill="1" applyBorder="1" applyAlignment="1">
      <alignment horizontal="center" vertical="top" wrapText="1"/>
      <protection/>
    </xf>
    <xf numFmtId="0" fontId="0" fillId="33" borderId="0" xfId="0" applyFont="1" applyFill="1" applyAlignment="1">
      <alignment/>
    </xf>
    <xf numFmtId="197" fontId="2" fillId="33" borderId="11" xfId="379" applyNumberFormat="1" applyFont="1" applyFill="1" applyBorder="1" applyAlignment="1">
      <alignment horizontal="center" vertical="top" wrapText="1"/>
      <protection/>
    </xf>
    <xf numFmtId="183" fontId="2" fillId="33" borderId="11" xfId="76" applyNumberFormat="1" applyFont="1" applyFill="1" applyBorder="1" applyAlignment="1">
      <alignment horizontal="center" vertical="top" wrapText="1"/>
      <protection/>
    </xf>
    <xf numFmtId="49" fontId="2" fillId="33" borderId="11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63" fillId="33" borderId="10" xfId="0" applyFont="1" applyFill="1" applyBorder="1" applyAlignment="1">
      <alignment horizontal="center" vertical="top" wrapText="1"/>
    </xf>
    <xf numFmtId="0" fontId="63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3" fontId="2" fillId="33" borderId="10" xfId="552" applyNumberFormat="1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63" fillId="33" borderId="18" xfId="0" applyFont="1" applyFill="1" applyBorder="1" applyAlignment="1">
      <alignment horizontal="center" vertical="top" wrapText="1"/>
    </xf>
    <xf numFmtId="0" fontId="62" fillId="33" borderId="18" xfId="536" applyFont="1" applyFill="1" applyBorder="1" applyAlignment="1">
      <alignment horizontal="center" vertical="top" wrapText="1"/>
      <protection/>
    </xf>
    <xf numFmtId="0" fontId="62" fillId="33" borderId="18" xfId="0" applyFont="1" applyFill="1" applyBorder="1" applyAlignment="1">
      <alignment horizontal="center" vertical="top" wrapText="1"/>
    </xf>
    <xf numFmtId="0" fontId="62" fillId="33" borderId="19" xfId="536" applyFont="1" applyFill="1" applyBorder="1" applyAlignment="1">
      <alignment horizontal="center" vertical="top" wrapText="1"/>
      <protection/>
    </xf>
    <xf numFmtId="49" fontId="62" fillId="33" borderId="18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3" fontId="62" fillId="33" borderId="18" xfId="536" applyNumberFormat="1" applyFont="1" applyFill="1" applyBorder="1" applyAlignment="1">
      <alignment horizontal="center" vertical="top" wrapText="1"/>
      <protection/>
    </xf>
    <xf numFmtId="3" fontId="62" fillId="33" borderId="18" xfId="0" applyNumberFormat="1" applyFont="1" applyFill="1" applyBorder="1" applyAlignment="1">
      <alignment horizontal="center" vertical="top" wrapText="1"/>
    </xf>
    <xf numFmtId="3" fontId="69" fillId="33" borderId="11" xfId="0" applyNumberFormat="1" applyFont="1" applyFill="1" applyBorder="1" applyAlignment="1">
      <alignment horizontal="center" vertical="top" wrapText="1"/>
    </xf>
    <xf numFmtId="49" fontId="2" fillId="33" borderId="11" xfId="536" applyNumberFormat="1" applyFont="1" applyFill="1" applyBorder="1" applyAlignment="1">
      <alignment horizontal="center" vertical="top" wrapText="1"/>
      <protection/>
    </xf>
    <xf numFmtId="0" fontId="2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49" fontId="2" fillId="33" borderId="11" xfId="536" applyNumberFormat="1" applyFont="1" applyFill="1" applyBorder="1" applyAlignment="1">
      <alignment horizontal="center" vertical="top"/>
      <protection/>
    </xf>
    <xf numFmtId="0" fontId="13" fillId="33" borderId="11" xfId="536" applyFont="1" applyFill="1" applyBorder="1" applyAlignment="1">
      <alignment horizontal="center" vertical="top" wrapText="1"/>
      <protection/>
    </xf>
    <xf numFmtId="0" fontId="9" fillId="33" borderId="11" xfId="0" applyFont="1" applyFill="1" applyBorder="1" applyAlignment="1">
      <alignment horizontal="center" vertical="top" wrapText="1"/>
    </xf>
    <xf numFmtId="49" fontId="62" fillId="33" borderId="11" xfId="534" applyNumberFormat="1" applyFont="1" applyFill="1" applyBorder="1" applyAlignment="1">
      <alignment horizontal="center" vertical="top" wrapText="1"/>
      <protection/>
    </xf>
    <xf numFmtId="0" fontId="62" fillId="33" borderId="11" xfId="534" applyFont="1" applyFill="1" applyBorder="1" applyAlignment="1">
      <alignment horizontal="center" vertical="top" wrapText="1"/>
      <protection/>
    </xf>
    <xf numFmtId="0" fontId="2" fillId="33" borderId="11" xfId="414" applyFont="1" applyFill="1" applyBorder="1" applyAlignment="1">
      <alignment horizontal="center" vertical="top" wrapText="1"/>
      <protection/>
    </xf>
    <xf numFmtId="3" fontId="9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wrapText="1"/>
    </xf>
    <xf numFmtId="0" fontId="14" fillId="33" borderId="0" xfId="0" applyFont="1" applyFill="1" applyAlignment="1">
      <alignment wrapText="1"/>
    </xf>
    <xf numFmtId="0" fontId="5" fillId="33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 horizontal="center" vertical="top"/>
    </xf>
    <xf numFmtId="182" fontId="2" fillId="33" borderId="11" xfId="604" applyNumberFormat="1" applyFont="1" applyFill="1" applyBorder="1" applyAlignment="1">
      <alignment horizontal="center" vertical="top"/>
    </xf>
    <xf numFmtId="0" fontId="14" fillId="33" borderId="11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536" applyNumberFormat="1" applyFont="1" applyFill="1" applyBorder="1" applyAlignment="1">
      <alignment horizontal="center" vertical="top"/>
      <protection/>
    </xf>
    <xf numFmtId="0" fontId="70" fillId="33" borderId="0" xfId="0" applyFont="1" applyFill="1" applyAlignment="1">
      <alignment/>
    </xf>
    <xf numFmtId="3" fontId="2" fillId="33" borderId="11" xfId="76" applyNumberFormat="1" applyFont="1" applyFill="1" applyBorder="1" applyAlignment="1">
      <alignment horizontal="center" vertical="top" wrapText="1"/>
      <protection/>
    </xf>
    <xf numFmtId="0" fontId="10" fillId="33" borderId="0" xfId="0" applyFont="1" applyFill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1" xfId="604" applyNumberFormat="1" applyFont="1" applyFill="1" applyBorder="1" applyAlignment="1">
      <alignment horizontal="center" vertical="top" wrapText="1"/>
    </xf>
    <xf numFmtId="0" fontId="71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center" vertical="top" wrapText="1"/>
    </xf>
    <xf numFmtId="0" fontId="64" fillId="0" borderId="11" xfId="0" applyFont="1" applyFill="1" applyBorder="1" applyAlignment="1">
      <alignment/>
    </xf>
    <xf numFmtId="0" fontId="64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1" xfId="536" applyFont="1" applyFill="1" applyBorder="1" applyAlignment="1">
      <alignment horizontal="center" vertical="top" wrapText="1"/>
      <protection/>
    </xf>
    <xf numFmtId="0" fontId="2" fillId="0" borderId="11" xfId="535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33" borderId="11" xfId="536" applyFont="1" applyFill="1" applyBorder="1" applyAlignment="1">
      <alignment horizontal="center" vertical="top" wrapText="1"/>
      <protection/>
    </xf>
    <xf numFmtId="0" fontId="2" fillId="33" borderId="0" xfId="0" applyFont="1" applyFill="1" applyAlignment="1">
      <alignment horizontal="center" vertical="top" wrapText="1"/>
    </xf>
    <xf numFmtId="0" fontId="2" fillId="33" borderId="11" xfId="536" applyFont="1" applyFill="1" applyBorder="1" applyAlignment="1">
      <alignment horizontal="center" vertical="top" wrapText="1"/>
      <protection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76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wrapText="1"/>
    </xf>
  </cellXfs>
  <cellStyles count="596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51" xfId="401"/>
    <cellStyle name="Обычный 51 10" xfId="402"/>
    <cellStyle name="Обычный 51 11" xfId="403"/>
    <cellStyle name="Обычный 51 12" xfId="404"/>
    <cellStyle name="Обычный 51 13" xfId="405"/>
    <cellStyle name="Обычный 51 2" xfId="406"/>
    <cellStyle name="Обычный 51 3" xfId="407"/>
    <cellStyle name="Обычный 51 4" xfId="408"/>
    <cellStyle name="Обычный 51 5" xfId="409"/>
    <cellStyle name="Обычный 51 6" xfId="410"/>
    <cellStyle name="Обычный 51 7" xfId="411"/>
    <cellStyle name="Обычный 51 8" xfId="412"/>
    <cellStyle name="Обычный 51 9" xfId="413"/>
    <cellStyle name="Обычный 53" xfId="414"/>
    <cellStyle name="Обычный 53 10" xfId="415"/>
    <cellStyle name="Обычный 53 11" xfId="416"/>
    <cellStyle name="Обычный 53 12" xfId="417"/>
    <cellStyle name="Обычный 53 13" xfId="418"/>
    <cellStyle name="Обычный 53 2" xfId="419"/>
    <cellStyle name="Обычный 53 3" xfId="420"/>
    <cellStyle name="Обычный 53 4" xfId="421"/>
    <cellStyle name="Обычный 53 5" xfId="422"/>
    <cellStyle name="Обычный 53 6" xfId="423"/>
    <cellStyle name="Обычный 53 7" xfId="424"/>
    <cellStyle name="Обычный 53 8" xfId="425"/>
    <cellStyle name="Обычный 53 9" xfId="426"/>
    <cellStyle name="Обычный 55" xfId="427"/>
    <cellStyle name="Обычный 55 10" xfId="428"/>
    <cellStyle name="Обычный 55 11" xfId="429"/>
    <cellStyle name="Обычный 55 12" xfId="430"/>
    <cellStyle name="Обычный 55 13" xfId="431"/>
    <cellStyle name="Обычный 55 2" xfId="432"/>
    <cellStyle name="Обычный 55 3" xfId="433"/>
    <cellStyle name="Обычный 55 4" xfId="434"/>
    <cellStyle name="Обычный 55 5" xfId="435"/>
    <cellStyle name="Обычный 55 6" xfId="436"/>
    <cellStyle name="Обычный 55 7" xfId="437"/>
    <cellStyle name="Обычный 55 8" xfId="438"/>
    <cellStyle name="Обычный 55 9" xfId="439"/>
    <cellStyle name="Обычный 6" xfId="440"/>
    <cellStyle name="Обычный 6 10" xfId="441"/>
    <cellStyle name="Обычный 6 11" xfId="442"/>
    <cellStyle name="Обычный 6 12" xfId="443"/>
    <cellStyle name="Обычный 6 13" xfId="444"/>
    <cellStyle name="Обычный 6 14" xfId="445"/>
    <cellStyle name="Обычный 6 15" xfId="446"/>
    <cellStyle name="Обычный 6 16" xfId="447"/>
    <cellStyle name="Обычный 6 17" xfId="448"/>
    <cellStyle name="Обычный 6 18" xfId="449"/>
    <cellStyle name="Обычный 6 19" xfId="450"/>
    <cellStyle name="Обычный 6 2" xfId="451"/>
    <cellStyle name="Обычный 6 20" xfId="452"/>
    <cellStyle name="Обычный 6 21" xfId="453"/>
    <cellStyle name="Обычный 6 22" xfId="454"/>
    <cellStyle name="Обычный 6 23" xfId="455"/>
    <cellStyle name="Обычный 6 24" xfId="456"/>
    <cellStyle name="Обычный 6 25" xfId="457"/>
    <cellStyle name="Обычный 6 26" xfId="458"/>
    <cellStyle name="Обычный 6 27" xfId="459"/>
    <cellStyle name="Обычный 6 28" xfId="460"/>
    <cellStyle name="Обычный 6 29" xfId="461"/>
    <cellStyle name="Обычный 6 3" xfId="462"/>
    <cellStyle name="Обычный 6 30" xfId="463"/>
    <cellStyle name="Обычный 6 31" xfId="464"/>
    <cellStyle name="Обычный 6 32" xfId="465"/>
    <cellStyle name="Обычный 6 33" xfId="466"/>
    <cellStyle name="Обычный 6 34" xfId="467"/>
    <cellStyle name="Обычный 6 4" xfId="468"/>
    <cellStyle name="Обычный 6 5" xfId="469"/>
    <cellStyle name="Обычный 6 6" xfId="470"/>
    <cellStyle name="Обычный 6 7" xfId="471"/>
    <cellStyle name="Обычный 6 8" xfId="472"/>
    <cellStyle name="Обычный 6 9" xfId="473"/>
    <cellStyle name="Обычный 61" xfId="474"/>
    <cellStyle name="Обычный 63" xfId="475"/>
    <cellStyle name="Обычный 65" xfId="476"/>
    <cellStyle name="Обычный 7 10" xfId="477"/>
    <cellStyle name="Обычный 7 11" xfId="478"/>
    <cellStyle name="Обычный 7 12" xfId="479"/>
    <cellStyle name="Обычный 7 13" xfId="480"/>
    <cellStyle name="Обычный 7 14" xfId="481"/>
    <cellStyle name="Обычный 7 15" xfId="482"/>
    <cellStyle name="Обычный 7 16" xfId="483"/>
    <cellStyle name="Обычный 7 17" xfId="484"/>
    <cellStyle name="Обычный 7 18" xfId="485"/>
    <cellStyle name="Обычный 7 19" xfId="486"/>
    <cellStyle name="Обычный 7 2" xfId="487"/>
    <cellStyle name="Обычный 7 20" xfId="488"/>
    <cellStyle name="Обычный 7 21" xfId="489"/>
    <cellStyle name="Обычный 7 22" xfId="490"/>
    <cellStyle name="Обычный 7 3" xfId="491"/>
    <cellStyle name="Обычный 7 4" xfId="492"/>
    <cellStyle name="Обычный 7 5" xfId="493"/>
    <cellStyle name="Обычный 7 6" xfId="494"/>
    <cellStyle name="Обычный 7 7" xfId="495"/>
    <cellStyle name="Обычный 7 8" xfId="496"/>
    <cellStyle name="Обычный 7 9" xfId="497"/>
    <cellStyle name="Обычный 8" xfId="498"/>
    <cellStyle name="Обычный 8 10" xfId="499"/>
    <cellStyle name="Обычный 8 11" xfId="500"/>
    <cellStyle name="Обычный 8 12" xfId="501"/>
    <cellStyle name="Обычный 8 13" xfId="502"/>
    <cellStyle name="Обычный 8 14" xfId="503"/>
    <cellStyle name="Обычный 8 15" xfId="504"/>
    <cellStyle name="Обычный 8 16" xfId="505"/>
    <cellStyle name="Обычный 8 17" xfId="506"/>
    <cellStyle name="Обычный 8 18" xfId="507"/>
    <cellStyle name="Обычный 8 19" xfId="508"/>
    <cellStyle name="Обычный 8 2" xfId="509"/>
    <cellStyle name="Обычный 8 20" xfId="510"/>
    <cellStyle name="Обычный 8 21" xfId="511"/>
    <cellStyle name="Обычный 8 22" xfId="512"/>
    <cellStyle name="Обычный 8 23" xfId="513"/>
    <cellStyle name="Обычный 8 24" xfId="514"/>
    <cellStyle name="Обычный 8 25" xfId="515"/>
    <cellStyle name="Обычный 8 26" xfId="516"/>
    <cellStyle name="Обычный 8 27" xfId="517"/>
    <cellStyle name="Обычный 8 28" xfId="518"/>
    <cellStyle name="Обычный 8 29" xfId="519"/>
    <cellStyle name="Обычный 8 3" xfId="520"/>
    <cellStyle name="Обычный 8 30" xfId="521"/>
    <cellStyle name="Обычный 8 31" xfId="522"/>
    <cellStyle name="Обычный 8 32" xfId="523"/>
    <cellStyle name="Обычный 8 33" xfId="524"/>
    <cellStyle name="Обычный 8 34" xfId="525"/>
    <cellStyle name="Обычный 8 4" xfId="526"/>
    <cellStyle name="Обычный 8 5" xfId="527"/>
    <cellStyle name="Обычный 8 6" xfId="528"/>
    <cellStyle name="Обычный 8 7" xfId="529"/>
    <cellStyle name="Обычный 8 8" xfId="530"/>
    <cellStyle name="Обычный 8 9" xfId="531"/>
    <cellStyle name="Обычный 9" xfId="532"/>
    <cellStyle name="Обычный_20" xfId="533"/>
    <cellStyle name="Обычный_Лист1" xfId="534"/>
    <cellStyle name="Обычный_Лист2" xfId="535"/>
    <cellStyle name="Обычный_Лист3" xfId="536"/>
    <cellStyle name="Обычный_Продукты фарм_21.1_Препараты фарм_21.2" xfId="537"/>
    <cellStyle name="Followed Hyperlink" xfId="538"/>
    <cellStyle name="Плохой" xfId="539"/>
    <cellStyle name="Пояснение" xfId="540"/>
    <cellStyle name="Примечание" xfId="541"/>
    <cellStyle name="Percent" xfId="542"/>
    <cellStyle name="Связанная ячейка" xfId="543"/>
    <cellStyle name="Стиль 1" xfId="544"/>
    <cellStyle name="Стиль 1 2" xfId="545"/>
    <cellStyle name="Текст предупреждения" xfId="546"/>
    <cellStyle name="Comma" xfId="547"/>
    <cellStyle name="Comma [0]" xfId="548"/>
    <cellStyle name="Финансовый 10" xfId="549"/>
    <cellStyle name="Финансовый 10 10" xfId="550"/>
    <cellStyle name="Финансовый 10 10 2" xfId="551"/>
    <cellStyle name="Финансовый 10 10 2 2" xfId="552"/>
    <cellStyle name="Финансовый 10 10 3" xfId="553"/>
    <cellStyle name="Финансовый 10 11" xfId="554"/>
    <cellStyle name="Финансовый 10 11 2" xfId="555"/>
    <cellStyle name="Финансовый 10 11 2 2" xfId="556"/>
    <cellStyle name="Финансовый 10 11 3" xfId="557"/>
    <cellStyle name="Финансовый 10 12" xfId="558"/>
    <cellStyle name="Финансовый 10 12 2" xfId="559"/>
    <cellStyle name="Финансовый 10 12 2 2" xfId="560"/>
    <cellStyle name="Финансовый 10 12 3" xfId="561"/>
    <cellStyle name="Финансовый 10 13" xfId="562"/>
    <cellStyle name="Финансовый 10 13 2" xfId="563"/>
    <cellStyle name="Финансовый 10 13 2 2" xfId="564"/>
    <cellStyle name="Финансовый 10 13 3" xfId="565"/>
    <cellStyle name="Финансовый 10 14" xfId="566"/>
    <cellStyle name="Финансовый 10 14 2" xfId="567"/>
    <cellStyle name="Финансовый 10 15" xfId="568"/>
    <cellStyle name="Финансовый 10 2" xfId="569"/>
    <cellStyle name="Финансовый 10 2 2" xfId="570"/>
    <cellStyle name="Финансовый 10 2 2 2" xfId="571"/>
    <cellStyle name="Финансовый 10 2 3" xfId="572"/>
    <cellStyle name="Финансовый 10 3" xfId="573"/>
    <cellStyle name="Финансовый 10 3 2" xfId="574"/>
    <cellStyle name="Финансовый 10 3 2 2" xfId="575"/>
    <cellStyle name="Финансовый 10 3 3" xfId="576"/>
    <cellStyle name="Финансовый 10 4" xfId="577"/>
    <cellStyle name="Финансовый 10 4 2" xfId="578"/>
    <cellStyle name="Финансовый 10 4 2 2" xfId="579"/>
    <cellStyle name="Финансовый 10 4 3" xfId="580"/>
    <cellStyle name="Финансовый 10 5" xfId="581"/>
    <cellStyle name="Финансовый 10 5 2" xfId="582"/>
    <cellStyle name="Финансовый 10 5 2 2" xfId="583"/>
    <cellStyle name="Финансовый 10 5 3" xfId="584"/>
    <cellStyle name="Финансовый 10 6" xfId="585"/>
    <cellStyle name="Финансовый 10 6 2" xfId="586"/>
    <cellStyle name="Финансовый 10 6 2 2" xfId="587"/>
    <cellStyle name="Финансовый 10 6 3" xfId="588"/>
    <cellStyle name="Финансовый 10 7" xfId="589"/>
    <cellStyle name="Финансовый 10 7 2" xfId="590"/>
    <cellStyle name="Финансовый 10 7 2 2" xfId="591"/>
    <cellStyle name="Финансовый 10 7 3" xfId="592"/>
    <cellStyle name="Финансовый 10 8" xfId="593"/>
    <cellStyle name="Финансовый 10 8 2" xfId="594"/>
    <cellStyle name="Финансовый 10 8 2 2" xfId="595"/>
    <cellStyle name="Финансовый 10 8 3" xfId="596"/>
    <cellStyle name="Финансовый 10 9" xfId="597"/>
    <cellStyle name="Финансовый 10 9 2" xfId="598"/>
    <cellStyle name="Финансовый 10 9 2 2" xfId="599"/>
    <cellStyle name="Финансовый 10 9 3" xfId="600"/>
    <cellStyle name="Финансовый 2" xfId="601"/>
    <cellStyle name="Финансовый 2 2" xfId="602"/>
    <cellStyle name="Финансовый 2 3" xfId="603"/>
    <cellStyle name="Финансовый 2 3 2" xfId="604"/>
    <cellStyle name="Финансовый 2 4" xfId="605"/>
    <cellStyle name="Финансовый 3" xfId="606"/>
    <cellStyle name="Финансовый 4" xfId="607"/>
    <cellStyle name="Финансовый 5" xfId="608"/>
    <cellStyle name="Хороший" xfId="6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enstru.kz/code.jsp?new=85.59.13.335.001.00.0777.000000000000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enstru.skc.kz/ru/ntru/detail/?kpved=25.93.14.00.00.10.10.14.2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7.00390625" style="47" customWidth="1"/>
    <col min="2" max="2" width="8.28125" style="47" customWidth="1"/>
    <col min="3" max="3" width="10.140625" style="47" customWidth="1"/>
    <col min="4" max="4" width="11.140625" style="47" customWidth="1"/>
    <col min="5" max="5" width="13.421875" style="47" customWidth="1"/>
    <col min="6" max="6" width="6.28125" style="47" customWidth="1"/>
    <col min="7" max="7" width="16.8515625" style="47" customWidth="1"/>
    <col min="8" max="8" width="6.57421875" style="47" customWidth="1"/>
    <col min="9" max="9" width="9.00390625" style="47" customWidth="1"/>
    <col min="10" max="10" width="3.7109375" style="47" customWidth="1"/>
    <col min="11" max="11" width="9.140625" style="47" customWidth="1"/>
    <col min="12" max="12" width="5.8515625" style="47" customWidth="1"/>
    <col min="13" max="13" width="10.8515625" style="47" customWidth="1"/>
    <col min="14" max="14" width="8.7109375" style="47" customWidth="1"/>
    <col min="15" max="15" width="8.421875" style="47" customWidth="1"/>
    <col min="16" max="16" width="8.57421875" style="47" customWidth="1"/>
    <col min="17" max="17" width="6.140625" style="47" customWidth="1"/>
    <col min="18" max="18" width="12.7109375" style="47" customWidth="1"/>
    <col min="19" max="19" width="10.8515625" style="47" customWidth="1"/>
    <col min="20" max="20" width="6.8515625" style="47" customWidth="1"/>
    <col min="21" max="21" width="9.140625" style="47" customWidth="1"/>
    <col min="22" max="22" width="11.28125" style="68" customWidth="1"/>
    <col min="23" max="23" width="14.00390625" style="68" customWidth="1"/>
    <col min="24" max="24" width="15.421875" style="68" customWidth="1"/>
    <col min="25" max="25" width="16.421875" style="68" customWidth="1"/>
    <col min="26" max="27" width="6.8515625" style="47" customWidth="1"/>
    <col min="28" max="28" width="5.7109375" style="47" customWidth="1"/>
    <col min="29" max="29" width="9.140625" style="220" customWidth="1"/>
    <col min="30" max="30" width="9.140625" style="47" customWidth="1"/>
    <col min="31" max="32" width="11.140625" style="47" bestFit="1" customWidth="1"/>
    <col min="33" max="16384" width="9.140625" style="47" customWidth="1"/>
  </cols>
  <sheetData>
    <row r="1" ht="12.75">
      <c r="AC1" s="54"/>
    </row>
    <row r="2" spans="24:29" ht="12.75">
      <c r="X2" s="121"/>
      <c r="Y2" s="244" t="s">
        <v>2226</v>
      </c>
      <c r="Z2" s="244"/>
      <c r="AC2" s="54"/>
    </row>
    <row r="3" spans="24:29" ht="12.75">
      <c r="X3" s="121"/>
      <c r="Y3" s="244" t="s">
        <v>2227</v>
      </c>
      <c r="Z3" s="244"/>
      <c r="AA3" s="244"/>
      <c r="AB3" s="244"/>
      <c r="AC3" s="54"/>
    </row>
    <row r="4" spans="1:29" ht="12.7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6"/>
      <c r="M4" s="245"/>
      <c r="N4" s="245"/>
      <c r="O4" s="245"/>
      <c r="P4" s="245"/>
      <c r="Q4" s="245"/>
      <c r="R4" s="245"/>
      <c r="S4" s="246"/>
      <c r="T4" s="245"/>
      <c r="U4" s="245"/>
      <c r="V4" s="245"/>
      <c r="W4" s="245"/>
      <c r="X4" s="245"/>
      <c r="Y4" s="243" t="s">
        <v>2228</v>
      </c>
      <c r="Z4" s="243"/>
      <c r="AA4" s="243"/>
      <c r="AB4" s="243"/>
      <c r="AC4" s="54"/>
    </row>
    <row r="5" spans="1:29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  <c r="M5" s="69"/>
      <c r="N5" s="69"/>
      <c r="O5" s="69"/>
      <c r="P5" s="69"/>
      <c r="Q5" s="69"/>
      <c r="R5" s="69"/>
      <c r="S5" s="70"/>
      <c r="T5" s="69"/>
      <c r="U5" s="69"/>
      <c r="V5" s="71"/>
      <c r="W5" s="71"/>
      <c r="X5" s="71"/>
      <c r="Y5" s="247" t="s">
        <v>2229</v>
      </c>
      <c r="Z5" s="247"/>
      <c r="AA5" s="247"/>
      <c r="AB5" s="247"/>
      <c r="AC5" s="54"/>
    </row>
    <row r="6" spans="25:29" ht="12.75">
      <c r="Y6" s="247"/>
      <c r="Z6" s="247"/>
      <c r="AA6" s="247"/>
      <c r="AB6" s="247"/>
      <c r="AC6" s="54"/>
    </row>
    <row r="7" spans="25:29" ht="12.75">
      <c r="Y7" s="243" t="s">
        <v>2230</v>
      </c>
      <c r="Z7" s="243"/>
      <c r="AA7" s="243"/>
      <c r="AB7" s="243"/>
      <c r="AC7" s="54"/>
    </row>
    <row r="8" spans="1:28" s="42" customFormat="1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68"/>
      <c r="X8" s="68"/>
      <c r="Y8" s="243" t="s">
        <v>2457</v>
      </c>
      <c r="Z8" s="243"/>
      <c r="AA8" s="243"/>
      <c r="AB8" s="243"/>
    </row>
    <row r="9" spans="1:28" s="42" customFormat="1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68"/>
      <c r="X9" s="68"/>
      <c r="Y9" s="243" t="s">
        <v>2458</v>
      </c>
      <c r="Z9" s="243"/>
      <c r="AA9" s="243"/>
      <c r="AB9" s="243"/>
    </row>
    <row r="10" spans="1:28" s="42" customFormat="1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68"/>
      <c r="X10" s="68"/>
      <c r="Y10" s="243" t="s">
        <v>2484</v>
      </c>
      <c r="Z10" s="243"/>
      <c r="AA10" s="243"/>
      <c r="AB10" s="243"/>
    </row>
    <row r="11" spans="1:28" s="42" customFormat="1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68"/>
      <c r="X11" s="68"/>
      <c r="Y11" s="243" t="s">
        <v>2485</v>
      </c>
      <c r="Z11" s="243"/>
      <c r="AA11" s="243"/>
      <c r="AB11" s="243"/>
    </row>
    <row r="12" spans="1:28" s="42" customFormat="1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68"/>
      <c r="X12" s="68"/>
      <c r="Y12" s="243" t="s">
        <v>2586</v>
      </c>
      <c r="Z12" s="243"/>
      <c r="AA12" s="243"/>
      <c r="AB12" s="243"/>
    </row>
    <row r="13" spans="1:28" s="42" customFormat="1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68"/>
      <c r="X13" s="72"/>
      <c r="Y13" s="243" t="s">
        <v>2589</v>
      </c>
      <c r="Z13" s="243"/>
      <c r="AA13" s="243"/>
      <c r="AB13" s="243"/>
    </row>
    <row r="14" spans="1:28" s="42" customFormat="1" ht="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68"/>
      <c r="X14" s="72"/>
      <c r="Y14" s="243" t="s">
        <v>2708</v>
      </c>
      <c r="Z14" s="243"/>
      <c r="AA14" s="243"/>
      <c r="AB14" s="243"/>
    </row>
    <row r="15" spans="1:28" s="42" customFormat="1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68"/>
      <c r="X15" s="72"/>
      <c r="Y15" s="243" t="s">
        <v>2982</v>
      </c>
      <c r="Z15" s="243"/>
      <c r="AA15" s="243"/>
      <c r="AB15" s="243"/>
    </row>
    <row r="16" spans="1:28" s="42" customFormat="1" ht="15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68"/>
      <c r="X16" s="72"/>
      <c r="Y16" s="243" t="s">
        <v>3036</v>
      </c>
      <c r="Z16" s="243"/>
      <c r="AA16" s="243"/>
      <c r="AB16" s="243"/>
    </row>
    <row r="17" spans="1:28" s="42" customFormat="1" ht="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68"/>
      <c r="X17" s="68"/>
      <c r="Y17" s="73"/>
      <c r="Z17" s="73"/>
      <c r="AA17" s="73"/>
      <c r="AB17" s="73"/>
    </row>
    <row r="18" spans="1:29" ht="12.75">
      <c r="A18" s="238" t="s">
        <v>2363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9"/>
      <c r="M18" s="238"/>
      <c r="N18" s="238"/>
      <c r="O18" s="238"/>
      <c r="P18" s="238"/>
      <c r="Q18" s="238"/>
      <c r="R18" s="238"/>
      <c r="S18" s="239"/>
      <c r="T18" s="238"/>
      <c r="U18" s="238"/>
      <c r="V18" s="238"/>
      <c r="W18" s="238"/>
      <c r="X18" s="238"/>
      <c r="Y18" s="71"/>
      <c r="Z18" s="70"/>
      <c r="AA18" s="66"/>
      <c r="AB18" s="66"/>
      <c r="AC18" s="54"/>
    </row>
    <row r="19" ht="12.75">
      <c r="AC19" s="54"/>
    </row>
    <row r="20" spans="1:29" s="66" customFormat="1" ht="190.5" customHeight="1">
      <c r="A20" s="74" t="s">
        <v>113</v>
      </c>
      <c r="B20" s="74" t="s">
        <v>114</v>
      </c>
      <c r="C20" s="74" t="s">
        <v>115</v>
      </c>
      <c r="D20" s="74" t="s">
        <v>116</v>
      </c>
      <c r="E20" s="74" t="s">
        <v>118</v>
      </c>
      <c r="F20" s="74" t="s">
        <v>117</v>
      </c>
      <c r="G20" s="74" t="s">
        <v>120</v>
      </c>
      <c r="H20" s="74" t="s">
        <v>119</v>
      </c>
      <c r="I20" s="74" t="s">
        <v>121</v>
      </c>
      <c r="J20" s="74" t="s">
        <v>470</v>
      </c>
      <c r="K20" s="74" t="s">
        <v>122</v>
      </c>
      <c r="L20" s="74" t="s">
        <v>123</v>
      </c>
      <c r="M20" s="74" t="s">
        <v>124</v>
      </c>
      <c r="N20" s="74" t="s">
        <v>125</v>
      </c>
      <c r="O20" s="74" t="s">
        <v>126</v>
      </c>
      <c r="P20" s="74" t="s">
        <v>127</v>
      </c>
      <c r="Q20" s="74" t="s">
        <v>128</v>
      </c>
      <c r="R20" s="74" t="s">
        <v>129</v>
      </c>
      <c r="S20" s="74" t="s">
        <v>130</v>
      </c>
      <c r="T20" s="74" t="s">
        <v>131</v>
      </c>
      <c r="U20" s="74" t="s">
        <v>132</v>
      </c>
      <c r="V20" s="75" t="s">
        <v>133</v>
      </c>
      <c r="W20" s="75" t="s">
        <v>134</v>
      </c>
      <c r="X20" s="75" t="s">
        <v>135</v>
      </c>
      <c r="Y20" s="75" t="s">
        <v>136</v>
      </c>
      <c r="Z20" s="74" t="s">
        <v>137</v>
      </c>
      <c r="AA20" s="74" t="s">
        <v>138</v>
      </c>
      <c r="AB20" s="76" t="s">
        <v>139</v>
      </c>
      <c r="AC20" s="120"/>
    </row>
    <row r="21" spans="1:29" s="66" customFormat="1" ht="21" customHeight="1">
      <c r="A21" s="74">
        <v>1</v>
      </c>
      <c r="B21" s="74">
        <v>2</v>
      </c>
      <c r="C21" s="74">
        <v>2</v>
      </c>
      <c r="D21" s="74">
        <v>3</v>
      </c>
      <c r="E21" s="74">
        <v>4</v>
      </c>
      <c r="F21" s="74" t="s">
        <v>0</v>
      </c>
      <c r="G21" s="74">
        <v>5</v>
      </c>
      <c r="H21" s="74" t="s">
        <v>1</v>
      </c>
      <c r="I21" s="74">
        <v>6</v>
      </c>
      <c r="J21" s="74" t="s">
        <v>471</v>
      </c>
      <c r="K21" s="74">
        <v>7</v>
      </c>
      <c r="L21" s="74">
        <v>8</v>
      </c>
      <c r="M21" s="77" t="s">
        <v>140</v>
      </c>
      <c r="N21" s="74">
        <v>10</v>
      </c>
      <c r="O21" s="78">
        <v>11</v>
      </c>
      <c r="P21" s="74">
        <v>12</v>
      </c>
      <c r="Q21" s="74">
        <v>13</v>
      </c>
      <c r="R21" s="74">
        <v>14</v>
      </c>
      <c r="S21" s="74">
        <v>15</v>
      </c>
      <c r="T21" s="77">
        <v>16</v>
      </c>
      <c r="U21" s="74">
        <v>17</v>
      </c>
      <c r="V21" s="75">
        <v>18</v>
      </c>
      <c r="W21" s="75">
        <v>19</v>
      </c>
      <c r="X21" s="75">
        <v>20</v>
      </c>
      <c r="Y21" s="75">
        <v>21</v>
      </c>
      <c r="Z21" s="74">
        <v>22</v>
      </c>
      <c r="AA21" s="74">
        <v>23</v>
      </c>
      <c r="AB21" s="76">
        <v>24</v>
      </c>
      <c r="AC21" s="120"/>
    </row>
    <row r="22" spans="1:28" s="60" customFormat="1" ht="60.75" customHeight="1">
      <c r="A22" s="25" t="s">
        <v>142</v>
      </c>
      <c r="B22" s="23" t="s">
        <v>143</v>
      </c>
      <c r="C22" s="23" t="s">
        <v>144</v>
      </c>
      <c r="D22" s="23" t="s">
        <v>1131</v>
      </c>
      <c r="E22" s="23" t="s">
        <v>1132</v>
      </c>
      <c r="F22" s="23"/>
      <c r="G22" s="23" t="s">
        <v>1133</v>
      </c>
      <c r="H22" s="23"/>
      <c r="I22" s="25"/>
      <c r="J22" s="25"/>
      <c r="K22" s="23" t="s">
        <v>145</v>
      </c>
      <c r="L22" s="89">
        <v>100</v>
      </c>
      <c r="M22" s="24" t="s">
        <v>921</v>
      </c>
      <c r="N22" s="23" t="s">
        <v>146</v>
      </c>
      <c r="O22" s="50" t="s">
        <v>426</v>
      </c>
      <c r="P22" s="23" t="s">
        <v>146</v>
      </c>
      <c r="Q22" s="23" t="s">
        <v>148</v>
      </c>
      <c r="R22" s="23" t="s">
        <v>1134</v>
      </c>
      <c r="S22" s="23" t="s">
        <v>149</v>
      </c>
      <c r="T22" s="24" t="s">
        <v>150</v>
      </c>
      <c r="U22" s="23" t="s">
        <v>151</v>
      </c>
      <c r="V22" s="27">
        <v>94866</v>
      </c>
      <c r="W22" s="26">
        <v>16</v>
      </c>
      <c r="X22" s="27">
        <f>V22*W22</f>
        <v>1517856</v>
      </c>
      <c r="Y22" s="27">
        <f>X22*1.12</f>
        <v>1699998.7200000002</v>
      </c>
      <c r="Z22" s="23" t="s">
        <v>152</v>
      </c>
      <c r="AA22" s="23" t="s">
        <v>945</v>
      </c>
      <c r="AB22" s="23"/>
    </row>
    <row r="23" spans="1:28" s="60" customFormat="1" ht="42.75" customHeight="1">
      <c r="A23" s="25" t="s">
        <v>141</v>
      </c>
      <c r="B23" s="23" t="s">
        <v>143</v>
      </c>
      <c r="C23" s="23" t="s">
        <v>144</v>
      </c>
      <c r="D23" s="23" t="s">
        <v>1135</v>
      </c>
      <c r="E23" s="23" t="s">
        <v>1136</v>
      </c>
      <c r="F23" s="23"/>
      <c r="G23" s="23" t="s">
        <v>1137</v>
      </c>
      <c r="H23" s="23"/>
      <c r="I23" s="25"/>
      <c r="J23" s="25"/>
      <c r="K23" s="23" t="s">
        <v>154</v>
      </c>
      <c r="L23" s="25">
        <v>50</v>
      </c>
      <c r="M23" s="24" t="s">
        <v>921</v>
      </c>
      <c r="N23" s="23" t="s">
        <v>146</v>
      </c>
      <c r="O23" s="25" t="s">
        <v>184</v>
      </c>
      <c r="P23" s="23" t="s">
        <v>146</v>
      </c>
      <c r="Q23" s="23" t="s">
        <v>148</v>
      </c>
      <c r="R23" s="23" t="s">
        <v>166</v>
      </c>
      <c r="S23" s="23" t="s">
        <v>944</v>
      </c>
      <c r="T23" s="49" t="s">
        <v>61</v>
      </c>
      <c r="U23" s="49" t="s">
        <v>8</v>
      </c>
      <c r="V23" s="27">
        <v>600</v>
      </c>
      <c r="W23" s="26">
        <v>500</v>
      </c>
      <c r="X23" s="27">
        <f>V23*W23</f>
        <v>300000</v>
      </c>
      <c r="Y23" s="27">
        <f aca="true" t="shared" si="0" ref="Y23:Y51">X23*1.12</f>
        <v>336000.00000000006</v>
      </c>
      <c r="Z23" s="23" t="s">
        <v>943</v>
      </c>
      <c r="AA23" s="23" t="s">
        <v>945</v>
      </c>
      <c r="AB23" s="23"/>
    </row>
    <row r="24" spans="1:28" s="60" customFormat="1" ht="60" customHeight="1">
      <c r="A24" s="25" t="s">
        <v>153</v>
      </c>
      <c r="B24" s="23" t="s">
        <v>143</v>
      </c>
      <c r="C24" s="23" t="s">
        <v>144</v>
      </c>
      <c r="D24" s="23" t="s">
        <v>1138</v>
      </c>
      <c r="E24" s="23" t="s">
        <v>1139</v>
      </c>
      <c r="F24" s="23"/>
      <c r="G24" s="23" t="s">
        <v>1140</v>
      </c>
      <c r="H24" s="57"/>
      <c r="I24" s="25"/>
      <c r="J24" s="25"/>
      <c r="K24" s="23" t="s">
        <v>154</v>
      </c>
      <c r="L24" s="25">
        <v>0</v>
      </c>
      <c r="M24" s="24" t="s">
        <v>921</v>
      </c>
      <c r="N24" s="23" t="s">
        <v>146</v>
      </c>
      <c r="O24" s="25" t="s">
        <v>341</v>
      </c>
      <c r="P24" s="23" t="s">
        <v>146</v>
      </c>
      <c r="Q24" s="23" t="s">
        <v>148</v>
      </c>
      <c r="R24" s="23" t="s">
        <v>166</v>
      </c>
      <c r="S24" s="23" t="s">
        <v>159</v>
      </c>
      <c r="T24" s="24">
        <v>166</v>
      </c>
      <c r="U24" s="122" t="s">
        <v>165</v>
      </c>
      <c r="V24" s="27">
        <v>50</v>
      </c>
      <c r="W24" s="26">
        <v>400</v>
      </c>
      <c r="X24" s="27">
        <f>V24*W24</f>
        <v>20000</v>
      </c>
      <c r="Y24" s="27">
        <f t="shared" si="0"/>
        <v>22400.000000000004</v>
      </c>
      <c r="Z24" s="23"/>
      <c r="AA24" s="23" t="s">
        <v>945</v>
      </c>
      <c r="AB24" s="23"/>
    </row>
    <row r="25" spans="1:28" s="60" customFormat="1" ht="74.25" customHeight="1">
      <c r="A25" s="25" t="s">
        <v>161</v>
      </c>
      <c r="B25" s="23" t="s">
        <v>143</v>
      </c>
      <c r="C25" s="23" t="s">
        <v>144</v>
      </c>
      <c r="D25" s="23" t="s">
        <v>1141</v>
      </c>
      <c r="E25" s="58" t="s">
        <v>923</v>
      </c>
      <c r="F25" s="58"/>
      <c r="G25" s="23" t="s">
        <v>1142</v>
      </c>
      <c r="H25" s="58"/>
      <c r="I25" s="58"/>
      <c r="J25" s="58"/>
      <c r="K25" s="23" t="s">
        <v>154</v>
      </c>
      <c r="L25" s="58">
        <v>0</v>
      </c>
      <c r="M25" s="24" t="s">
        <v>921</v>
      </c>
      <c r="N25" s="58" t="s">
        <v>146</v>
      </c>
      <c r="O25" s="25" t="s">
        <v>164</v>
      </c>
      <c r="P25" s="58" t="s">
        <v>146</v>
      </c>
      <c r="Q25" s="58" t="s">
        <v>148</v>
      </c>
      <c r="R25" s="23" t="s">
        <v>166</v>
      </c>
      <c r="S25" s="58" t="s">
        <v>159</v>
      </c>
      <c r="T25" s="58">
        <v>166</v>
      </c>
      <c r="U25" s="58" t="s">
        <v>165</v>
      </c>
      <c r="V25" s="123">
        <v>300</v>
      </c>
      <c r="W25" s="123">
        <v>90</v>
      </c>
      <c r="X25" s="27">
        <v>0</v>
      </c>
      <c r="Y25" s="27">
        <v>0</v>
      </c>
      <c r="Z25" s="23"/>
      <c r="AA25" s="23" t="s">
        <v>945</v>
      </c>
      <c r="AB25" s="23">
        <v>11</v>
      </c>
    </row>
    <row r="26" spans="1:29" s="42" customFormat="1" ht="89.25">
      <c r="A26" s="25" t="s">
        <v>2551</v>
      </c>
      <c r="B26" s="23" t="s">
        <v>143</v>
      </c>
      <c r="C26" s="23" t="s">
        <v>144</v>
      </c>
      <c r="D26" s="23" t="s">
        <v>1141</v>
      </c>
      <c r="E26" s="58" t="s">
        <v>923</v>
      </c>
      <c r="F26" s="58"/>
      <c r="G26" s="23" t="s">
        <v>1142</v>
      </c>
      <c r="H26" s="58"/>
      <c r="I26" s="58"/>
      <c r="J26" s="58"/>
      <c r="K26" s="23" t="s">
        <v>154</v>
      </c>
      <c r="L26" s="58">
        <v>0</v>
      </c>
      <c r="M26" s="24" t="s">
        <v>921</v>
      </c>
      <c r="N26" s="58" t="s">
        <v>146</v>
      </c>
      <c r="O26" s="101" t="s">
        <v>2553</v>
      </c>
      <c r="P26" s="58" t="s">
        <v>146</v>
      </c>
      <c r="Q26" s="58" t="s">
        <v>148</v>
      </c>
      <c r="R26" s="23" t="s">
        <v>166</v>
      </c>
      <c r="S26" s="58" t="s">
        <v>159</v>
      </c>
      <c r="T26" s="58">
        <v>166</v>
      </c>
      <c r="U26" s="58" t="s">
        <v>165</v>
      </c>
      <c r="V26" s="123">
        <v>300</v>
      </c>
      <c r="W26" s="123">
        <v>90</v>
      </c>
      <c r="X26" s="27">
        <v>0</v>
      </c>
      <c r="Y26" s="27">
        <f>X26*1.12</f>
        <v>0</v>
      </c>
      <c r="Z26" s="23"/>
      <c r="AA26" s="23" t="s">
        <v>945</v>
      </c>
      <c r="AB26" s="23" t="s">
        <v>2404</v>
      </c>
      <c r="AC26" s="60"/>
    </row>
    <row r="27" spans="1:28" s="60" customFormat="1" ht="102">
      <c r="A27" s="25" t="s">
        <v>321</v>
      </c>
      <c r="B27" s="23" t="s">
        <v>143</v>
      </c>
      <c r="C27" s="23" t="s">
        <v>144</v>
      </c>
      <c r="D27" s="57" t="s">
        <v>1143</v>
      </c>
      <c r="E27" s="57" t="s">
        <v>1144</v>
      </c>
      <c r="F27" s="57"/>
      <c r="G27" s="57" t="s">
        <v>1145</v>
      </c>
      <c r="H27" s="57"/>
      <c r="I27" s="57" t="s">
        <v>924</v>
      </c>
      <c r="J27" s="25"/>
      <c r="K27" s="23" t="s">
        <v>154</v>
      </c>
      <c r="L27" s="25">
        <v>0</v>
      </c>
      <c r="M27" s="24" t="s">
        <v>921</v>
      </c>
      <c r="N27" s="58" t="s">
        <v>146</v>
      </c>
      <c r="O27" s="25" t="s">
        <v>157</v>
      </c>
      <c r="P27" s="23" t="s">
        <v>146</v>
      </c>
      <c r="Q27" s="23" t="s">
        <v>148</v>
      </c>
      <c r="R27" s="23" t="s">
        <v>166</v>
      </c>
      <c r="S27" s="23" t="s">
        <v>159</v>
      </c>
      <c r="T27" s="59" t="s">
        <v>208</v>
      </c>
      <c r="U27" s="57" t="s">
        <v>209</v>
      </c>
      <c r="V27" s="27">
        <v>302</v>
      </c>
      <c r="W27" s="26">
        <v>120</v>
      </c>
      <c r="X27" s="27">
        <f>V27*W27</f>
        <v>36240</v>
      </c>
      <c r="Y27" s="27">
        <f>X27*1.12</f>
        <v>40588.8</v>
      </c>
      <c r="Z27" s="23"/>
      <c r="AA27" s="23" t="s">
        <v>945</v>
      </c>
      <c r="AB27" s="23"/>
    </row>
    <row r="28" spans="1:28" s="60" customFormat="1" ht="54.75" customHeight="1">
      <c r="A28" s="25" t="s">
        <v>322</v>
      </c>
      <c r="B28" s="23" t="s">
        <v>143</v>
      </c>
      <c r="C28" s="23" t="s">
        <v>144</v>
      </c>
      <c r="D28" s="57" t="s">
        <v>1146</v>
      </c>
      <c r="E28" s="57" t="s">
        <v>1144</v>
      </c>
      <c r="F28" s="57"/>
      <c r="G28" s="57" t="s">
        <v>1147</v>
      </c>
      <c r="H28" s="57"/>
      <c r="I28" s="57" t="s">
        <v>43</v>
      </c>
      <c r="J28" s="25"/>
      <c r="K28" s="23" t="s">
        <v>154</v>
      </c>
      <c r="L28" s="25">
        <v>0</v>
      </c>
      <c r="M28" s="24" t="s">
        <v>921</v>
      </c>
      <c r="N28" s="58" t="s">
        <v>146</v>
      </c>
      <c r="O28" s="25" t="s">
        <v>157</v>
      </c>
      <c r="P28" s="23" t="s">
        <v>146</v>
      </c>
      <c r="Q28" s="23" t="s">
        <v>148</v>
      </c>
      <c r="R28" s="23" t="s">
        <v>166</v>
      </c>
      <c r="S28" s="23" t="s">
        <v>159</v>
      </c>
      <c r="T28" s="59" t="s">
        <v>186</v>
      </c>
      <c r="U28" s="57" t="s">
        <v>165</v>
      </c>
      <c r="V28" s="27">
        <v>120</v>
      </c>
      <c r="W28" s="26">
        <v>250</v>
      </c>
      <c r="X28" s="27">
        <v>0</v>
      </c>
      <c r="Y28" s="27">
        <f>X28*1.12</f>
        <v>0</v>
      </c>
      <c r="Z28" s="23"/>
      <c r="AA28" s="23" t="s">
        <v>945</v>
      </c>
      <c r="AB28" s="23" t="s">
        <v>2544</v>
      </c>
    </row>
    <row r="29" spans="1:28" s="60" customFormat="1" ht="54.75" customHeight="1">
      <c r="A29" s="25" t="s">
        <v>2946</v>
      </c>
      <c r="B29" s="23" t="s">
        <v>143</v>
      </c>
      <c r="C29" s="23" t="s">
        <v>144</v>
      </c>
      <c r="D29" s="57" t="s">
        <v>2947</v>
      </c>
      <c r="E29" s="57" t="s">
        <v>1144</v>
      </c>
      <c r="F29" s="57"/>
      <c r="G29" s="57" t="s">
        <v>1147</v>
      </c>
      <c r="H29" s="57"/>
      <c r="I29" s="57" t="s">
        <v>43</v>
      </c>
      <c r="J29" s="25"/>
      <c r="K29" s="23" t="s">
        <v>154</v>
      </c>
      <c r="L29" s="25">
        <v>0</v>
      </c>
      <c r="M29" s="24" t="s">
        <v>921</v>
      </c>
      <c r="N29" s="58" t="s">
        <v>146</v>
      </c>
      <c r="O29" s="25" t="s">
        <v>157</v>
      </c>
      <c r="P29" s="23" t="s">
        <v>146</v>
      </c>
      <c r="Q29" s="23" t="s">
        <v>148</v>
      </c>
      <c r="R29" s="23" t="s">
        <v>166</v>
      </c>
      <c r="S29" s="23" t="s">
        <v>159</v>
      </c>
      <c r="T29" s="59">
        <v>5111</v>
      </c>
      <c r="U29" s="57" t="s">
        <v>203</v>
      </c>
      <c r="V29" s="27">
        <v>120</v>
      </c>
      <c r="W29" s="26">
        <v>250</v>
      </c>
      <c r="X29" s="27">
        <f>V29*W29</f>
        <v>30000</v>
      </c>
      <c r="Y29" s="27">
        <f>X29*1.12</f>
        <v>33600</v>
      </c>
      <c r="Z29" s="23"/>
      <c r="AA29" s="23" t="s">
        <v>945</v>
      </c>
      <c r="AB29" s="23"/>
    </row>
    <row r="30" spans="1:28" s="60" customFormat="1" ht="89.25">
      <c r="A30" s="25" t="s">
        <v>585</v>
      </c>
      <c r="B30" s="23" t="s">
        <v>143</v>
      </c>
      <c r="C30" s="23" t="s">
        <v>144</v>
      </c>
      <c r="D30" s="57" t="s">
        <v>1148</v>
      </c>
      <c r="E30" s="57" t="s">
        <v>431</v>
      </c>
      <c r="F30" s="57"/>
      <c r="G30" s="57" t="s">
        <v>1149</v>
      </c>
      <c r="H30" s="57"/>
      <c r="I30" s="57"/>
      <c r="J30" s="57"/>
      <c r="K30" s="23" t="s">
        <v>154</v>
      </c>
      <c r="L30" s="25">
        <v>0</v>
      </c>
      <c r="M30" s="24" t="s">
        <v>921</v>
      </c>
      <c r="N30" s="23" t="s">
        <v>146</v>
      </c>
      <c r="O30" s="25" t="s">
        <v>157</v>
      </c>
      <c r="P30" s="23" t="s">
        <v>146</v>
      </c>
      <c r="Q30" s="23" t="s">
        <v>148</v>
      </c>
      <c r="R30" s="23" t="s">
        <v>166</v>
      </c>
      <c r="S30" s="23" t="s">
        <v>159</v>
      </c>
      <c r="T30" s="24">
        <v>796</v>
      </c>
      <c r="U30" s="23" t="s">
        <v>156</v>
      </c>
      <c r="V30" s="27">
        <v>25</v>
      </c>
      <c r="W30" s="26">
        <v>300</v>
      </c>
      <c r="X30" s="27">
        <f>V30*W30</f>
        <v>7500</v>
      </c>
      <c r="Y30" s="27">
        <f t="shared" si="0"/>
        <v>8400</v>
      </c>
      <c r="Z30" s="23"/>
      <c r="AA30" s="23" t="s">
        <v>945</v>
      </c>
      <c r="AB30" s="23"/>
    </row>
    <row r="31" spans="1:28" s="60" customFormat="1" ht="76.5">
      <c r="A31" s="25" t="s">
        <v>167</v>
      </c>
      <c r="B31" s="23" t="s">
        <v>143</v>
      </c>
      <c r="C31" s="23" t="s">
        <v>144</v>
      </c>
      <c r="D31" s="57" t="s">
        <v>1150</v>
      </c>
      <c r="E31" s="57" t="s">
        <v>168</v>
      </c>
      <c r="F31" s="57"/>
      <c r="G31" s="57" t="s">
        <v>1151</v>
      </c>
      <c r="H31" s="28"/>
      <c r="I31" s="25"/>
      <c r="J31" s="25"/>
      <c r="K31" s="23" t="s">
        <v>154</v>
      </c>
      <c r="L31" s="124">
        <v>50</v>
      </c>
      <c r="M31" s="24" t="s">
        <v>921</v>
      </c>
      <c r="N31" s="23" t="s">
        <v>146</v>
      </c>
      <c r="O31" s="25" t="s">
        <v>221</v>
      </c>
      <c r="P31" s="23" t="s">
        <v>146</v>
      </c>
      <c r="Q31" s="23" t="s">
        <v>148</v>
      </c>
      <c r="R31" s="24" t="s">
        <v>407</v>
      </c>
      <c r="S31" s="23" t="s">
        <v>944</v>
      </c>
      <c r="T31" s="24">
        <v>796</v>
      </c>
      <c r="U31" s="23" t="s">
        <v>156</v>
      </c>
      <c r="V31" s="27">
        <f>10+2</f>
        <v>12</v>
      </c>
      <c r="W31" s="26">
        <v>500</v>
      </c>
      <c r="X31" s="27">
        <f>V31*W31</f>
        <v>6000</v>
      </c>
      <c r="Y31" s="27">
        <f t="shared" si="0"/>
        <v>6720.000000000001</v>
      </c>
      <c r="Z31" s="23" t="s">
        <v>152</v>
      </c>
      <c r="AA31" s="23" t="s">
        <v>945</v>
      </c>
      <c r="AB31" s="23"/>
    </row>
    <row r="32" spans="1:28" s="30" customFormat="1" ht="76.5">
      <c r="A32" s="3" t="s">
        <v>169</v>
      </c>
      <c r="B32" s="4" t="s">
        <v>143</v>
      </c>
      <c r="C32" s="4" t="s">
        <v>144</v>
      </c>
      <c r="D32" s="12" t="s">
        <v>1152</v>
      </c>
      <c r="E32" s="12" t="s">
        <v>179</v>
      </c>
      <c r="F32" s="12"/>
      <c r="G32" s="12" t="s">
        <v>1153</v>
      </c>
      <c r="H32" s="9"/>
      <c r="I32" s="3" t="s">
        <v>2364</v>
      </c>
      <c r="J32" s="3"/>
      <c r="K32" s="4" t="s">
        <v>154</v>
      </c>
      <c r="L32" s="3">
        <v>54</v>
      </c>
      <c r="M32" s="11" t="s">
        <v>921</v>
      </c>
      <c r="N32" s="4" t="s">
        <v>146</v>
      </c>
      <c r="O32" s="3" t="s">
        <v>157</v>
      </c>
      <c r="P32" s="4" t="s">
        <v>146</v>
      </c>
      <c r="Q32" s="4" t="s">
        <v>148</v>
      </c>
      <c r="R32" s="11" t="s">
        <v>407</v>
      </c>
      <c r="S32" s="4" t="s">
        <v>944</v>
      </c>
      <c r="T32" s="11">
        <v>796</v>
      </c>
      <c r="U32" s="4" t="s">
        <v>156</v>
      </c>
      <c r="V32" s="14">
        <f>7+2</f>
        <v>9</v>
      </c>
      <c r="W32" s="13">
        <v>961</v>
      </c>
      <c r="X32" s="14">
        <v>0</v>
      </c>
      <c r="Y32" s="14">
        <f t="shared" si="0"/>
        <v>0</v>
      </c>
      <c r="Z32" s="4" t="s">
        <v>152</v>
      </c>
      <c r="AA32" s="4" t="s">
        <v>945</v>
      </c>
      <c r="AB32" s="4" t="s">
        <v>3050</v>
      </c>
    </row>
    <row r="33" spans="1:28" s="30" customFormat="1" ht="89.25">
      <c r="A33" s="3" t="s">
        <v>2998</v>
      </c>
      <c r="B33" s="4" t="s">
        <v>143</v>
      </c>
      <c r="C33" s="4" t="s">
        <v>144</v>
      </c>
      <c r="D33" s="12" t="s">
        <v>1152</v>
      </c>
      <c r="E33" s="12" t="s">
        <v>179</v>
      </c>
      <c r="F33" s="12"/>
      <c r="G33" s="12" t="s">
        <v>1153</v>
      </c>
      <c r="H33" s="9"/>
      <c r="I33" s="3" t="s">
        <v>2364</v>
      </c>
      <c r="J33" s="3"/>
      <c r="K33" s="4" t="s">
        <v>154</v>
      </c>
      <c r="L33" s="3">
        <v>0</v>
      </c>
      <c r="M33" s="11" t="s">
        <v>921</v>
      </c>
      <c r="N33" s="4" t="s">
        <v>146</v>
      </c>
      <c r="O33" s="3" t="s">
        <v>157</v>
      </c>
      <c r="P33" s="4" t="s">
        <v>146</v>
      </c>
      <c r="Q33" s="4" t="s">
        <v>148</v>
      </c>
      <c r="R33" s="11" t="s">
        <v>407</v>
      </c>
      <c r="S33" s="31" t="s">
        <v>159</v>
      </c>
      <c r="T33" s="11">
        <v>796</v>
      </c>
      <c r="U33" s="4" t="s">
        <v>156</v>
      </c>
      <c r="V33" s="14">
        <f>7+2</f>
        <v>9</v>
      </c>
      <c r="W33" s="13">
        <f>X33/V33</f>
        <v>961</v>
      </c>
      <c r="X33" s="14">
        <f>9*961</f>
        <v>8649</v>
      </c>
      <c r="Y33" s="14">
        <f t="shared" si="0"/>
        <v>9686.880000000001</v>
      </c>
      <c r="Z33" s="4"/>
      <c r="AA33" s="4" t="s">
        <v>945</v>
      </c>
      <c r="AB33" s="4"/>
    </row>
    <row r="34" spans="1:28" s="30" customFormat="1" ht="89.25">
      <c r="A34" s="3" t="s">
        <v>171</v>
      </c>
      <c r="B34" s="4" t="s">
        <v>143</v>
      </c>
      <c r="C34" s="4" t="s">
        <v>144</v>
      </c>
      <c r="D34" s="12" t="s">
        <v>1154</v>
      </c>
      <c r="E34" s="12" t="s">
        <v>179</v>
      </c>
      <c r="F34" s="12"/>
      <c r="G34" s="12" t="s">
        <v>1155</v>
      </c>
      <c r="H34" s="9"/>
      <c r="I34" s="3" t="s">
        <v>180</v>
      </c>
      <c r="J34" s="3"/>
      <c r="K34" s="4" t="s">
        <v>154</v>
      </c>
      <c r="L34" s="3">
        <v>54</v>
      </c>
      <c r="M34" s="11" t="s">
        <v>921</v>
      </c>
      <c r="N34" s="4" t="s">
        <v>146</v>
      </c>
      <c r="O34" s="3" t="s">
        <v>157</v>
      </c>
      <c r="P34" s="4" t="s">
        <v>146</v>
      </c>
      <c r="Q34" s="4" t="s">
        <v>148</v>
      </c>
      <c r="R34" s="11" t="s">
        <v>407</v>
      </c>
      <c r="S34" s="4" t="s">
        <v>944</v>
      </c>
      <c r="T34" s="11">
        <v>796</v>
      </c>
      <c r="U34" s="4" t="s">
        <v>156</v>
      </c>
      <c r="V34" s="14">
        <f>7+2</f>
        <v>9</v>
      </c>
      <c r="W34" s="13">
        <v>961</v>
      </c>
      <c r="X34" s="14">
        <v>0</v>
      </c>
      <c r="Y34" s="14">
        <f t="shared" si="0"/>
        <v>0</v>
      </c>
      <c r="Z34" s="4" t="s">
        <v>152</v>
      </c>
      <c r="AA34" s="4" t="s">
        <v>945</v>
      </c>
      <c r="AB34" s="4" t="s">
        <v>3050</v>
      </c>
    </row>
    <row r="35" spans="1:28" s="30" customFormat="1" ht="89.25">
      <c r="A35" s="3" t="s">
        <v>2999</v>
      </c>
      <c r="B35" s="4" t="s">
        <v>143</v>
      </c>
      <c r="C35" s="4" t="s">
        <v>144</v>
      </c>
      <c r="D35" s="12" t="s">
        <v>1154</v>
      </c>
      <c r="E35" s="12" t="s">
        <v>179</v>
      </c>
      <c r="F35" s="12"/>
      <c r="G35" s="12" t="s">
        <v>1155</v>
      </c>
      <c r="H35" s="9"/>
      <c r="I35" s="3" t="s">
        <v>180</v>
      </c>
      <c r="J35" s="3"/>
      <c r="K35" s="4" t="s">
        <v>154</v>
      </c>
      <c r="L35" s="3">
        <v>0</v>
      </c>
      <c r="M35" s="11" t="s">
        <v>921</v>
      </c>
      <c r="N35" s="4" t="s">
        <v>146</v>
      </c>
      <c r="O35" s="3" t="s">
        <v>157</v>
      </c>
      <c r="P35" s="4" t="s">
        <v>146</v>
      </c>
      <c r="Q35" s="4" t="s">
        <v>148</v>
      </c>
      <c r="R35" s="11" t="s">
        <v>407</v>
      </c>
      <c r="S35" s="31" t="s">
        <v>159</v>
      </c>
      <c r="T35" s="11">
        <v>796</v>
      </c>
      <c r="U35" s="4" t="s">
        <v>156</v>
      </c>
      <c r="V35" s="14">
        <f>7+2</f>
        <v>9</v>
      </c>
      <c r="W35" s="13">
        <f>X35/V35</f>
        <v>961</v>
      </c>
      <c r="X35" s="14">
        <f>9*961</f>
        <v>8649</v>
      </c>
      <c r="Y35" s="14">
        <f t="shared" si="0"/>
        <v>9686.880000000001</v>
      </c>
      <c r="Z35" s="4"/>
      <c r="AA35" s="4" t="s">
        <v>945</v>
      </c>
      <c r="AB35" s="4"/>
    </row>
    <row r="36" spans="1:28" s="30" customFormat="1" ht="76.5">
      <c r="A36" s="3" t="s">
        <v>323</v>
      </c>
      <c r="B36" s="4" t="s">
        <v>143</v>
      </c>
      <c r="C36" s="4" t="s">
        <v>144</v>
      </c>
      <c r="D36" s="12" t="s">
        <v>1156</v>
      </c>
      <c r="E36" s="12" t="s">
        <v>179</v>
      </c>
      <c r="F36" s="12"/>
      <c r="G36" s="12" t="s">
        <v>1157</v>
      </c>
      <c r="H36" s="3"/>
      <c r="I36" s="4"/>
      <c r="J36" s="4"/>
      <c r="K36" s="4" t="s">
        <v>154</v>
      </c>
      <c r="L36" s="3">
        <v>0</v>
      </c>
      <c r="M36" s="11" t="s">
        <v>921</v>
      </c>
      <c r="N36" s="4" t="s">
        <v>146</v>
      </c>
      <c r="O36" s="3" t="s">
        <v>157</v>
      </c>
      <c r="P36" s="4" t="s">
        <v>146</v>
      </c>
      <c r="Q36" s="4" t="s">
        <v>148</v>
      </c>
      <c r="R36" s="4" t="s">
        <v>166</v>
      </c>
      <c r="S36" s="4" t="s">
        <v>944</v>
      </c>
      <c r="T36" s="11" t="s">
        <v>37</v>
      </c>
      <c r="U36" s="4" t="s">
        <v>156</v>
      </c>
      <c r="V36" s="14">
        <f>9+4</f>
        <v>13</v>
      </c>
      <c r="W36" s="13">
        <v>3660</v>
      </c>
      <c r="X36" s="14">
        <v>0</v>
      </c>
      <c r="Y36" s="14">
        <f t="shared" si="0"/>
        <v>0</v>
      </c>
      <c r="Z36" s="4" t="s">
        <v>152</v>
      </c>
      <c r="AA36" s="4" t="s">
        <v>945</v>
      </c>
      <c r="AB36" s="4">
        <v>15.22</v>
      </c>
    </row>
    <row r="37" spans="1:28" s="30" customFormat="1" ht="89.25">
      <c r="A37" s="3" t="s">
        <v>3000</v>
      </c>
      <c r="B37" s="4" t="s">
        <v>143</v>
      </c>
      <c r="C37" s="4" t="s">
        <v>144</v>
      </c>
      <c r="D37" s="12" t="s">
        <v>1156</v>
      </c>
      <c r="E37" s="12" t="s">
        <v>179</v>
      </c>
      <c r="F37" s="12"/>
      <c r="G37" s="12" t="s">
        <v>1157</v>
      </c>
      <c r="H37" s="3"/>
      <c r="I37" s="4"/>
      <c r="J37" s="4"/>
      <c r="K37" s="4" t="s">
        <v>154</v>
      </c>
      <c r="L37" s="3">
        <v>0</v>
      </c>
      <c r="M37" s="11" t="s">
        <v>921</v>
      </c>
      <c r="N37" s="4" t="s">
        <v>146</v>
      </c>
      <c r="O37" s="3" t="s">
        <v>157</v>
      </c>
      <c r="P37" s="4" t="s">
        <v>146</v>
      </c>
      <c r="Q37" s="4" t="s">
        <v>148</v>
      </c>
      <c r="R37" s="4" t="s">
        <v>166</v>
      </c>
      <c r="S37" s="31" t="s">
        <v>159</v>
      </c>
      <c r="T37" s="11" t="s">
        <v>37</v>
      </c>
      <c r="U37" s="4" t="s">
        <v>156</v>
      </c>
      <c r="V37" s="14">
        <f>9+4</f>
        <v>13</v>
      </c>
      <c r="W37" s="13">
        <v>3660</v>
      </c>
      <c r="X37" s="14">
        <f>W37*V37</f>
        <v>47580</v>
      </c>
      <c r="Y37" s="14">
        <f t="shared" si="0"/>
        <v>53289.600000000006</v>
      </c>
      <c r="Z37" s="4"/>
      <c r="AA37" s="4" t="s">
        <v>945</v>
      </c>
      <c r="AB37" s="4"/>
    </row>
    <row r="38" spans="1:28" s="60" customFormat="1" ht="89.25">
      <c r="A38" s="25" t="s">
        <v>175</v>
      </c>
      <c r="B38" s="23" t="s">
        <v>143</v>
      </c>
      <c r="C38" s="23" t="s">
        <v>144</v>
      </c>
      <c r="D38" s="57" t="s">
        <v>1158</v>
      </c>
      <c r="E38" s="57" t="s">
        <v>1159</v>
      </c>
      <c r="F38" s="57"/>
      <c r="G38" s="57" t="s">
        <v>1160</v>
      </c>
      <c r="H38" s="28"/>
      <c r="I38" s="25" t="s">
        <v>462</v>
      </c>
      <c r="J38" s="25"/>
      <c r="K38" s="23" t="s">
        <v>154</v>
      </c>
      <c r="L38" s="25">
        <v>0</v>
      </c>
      <c r="M38" s="24" t="s">
        <v>921</v>
      </c>
      <c r="N38" s="23" t="s">
        <v>146</v>
      </c>
      <c r="O38" s="25" t="s">
        <v>157</v>
      </c>
      <c r="P38" s="23" t="s">
        <v>146</v>
      </c>
      <c r="Q38" s="23" t="s">
        <v>148</v>
      </c>
      <c r="R38" s="23" t="s">
        <v>166</v>
      </c>
      <c r="S38" s="23" t="s">
        <v>159</v>
      </c>
      <c r="T38" s="24">
        <v>796</v>
      </c>
      <c r="U38" s="23" t="s">
        <v>156</v>
      </c>
      <c r="V38" s="27">
        <f>100+20</f>
        <v>120</v>
      </c>
      <c r="W38" s="26">
        <f>X38/V38</f>
        <v>450</v>
      </c>
      <c r="X38" s="27">
        <f>45000+9000</f>
        <v>54000</v>
      </c>
      <c r="Y38" s="27">
        <f t="shared" si="0"/>
        <v>60480.00000000001</v>
      </c>
      <c r="Z38" s="23"/>
      <c r="AA38" s="23" t="s">
        <v>945</v>
      </c>
      <c r="AB38" s="23"/>
    </row>
    <row r="39" spans="1:28" s="60" customFormat="1" ht="76.5">
      <c r="A39" s="25" t="s">
        <v>176</v>
      </c>
      <c r="B39" s="23" t="s">
        <v>143</v>
      </c>
      <c r="C39" s="23" t="s">
        <v>144</v>
      </c>
      <c r="D39" s="57" t="s">
        <v>1161</v>
      </c>
      <c r="E39" s="57" t="s">
        <v>925</v>
      </c>
      <c r="F39" s="57"/>
      <c r="G39" s="57" t="s">
        <v>926</v>
      </c>
      <c r="H39" s="23"/>
      <c r="I39" s="25"/>
      <c r="J39" s="25"/>
      <c r="K39" s="23" t="s">
        <v>145</v>
      </c>
      <c r="L39" s="25">
        <v>0</v>
      </c>
      <c r="M39" s="24" t="s">
        <v>921</v>
      </c>
      <c r="N39" s="23" t="s">
        <v>146</v>
      </c>
      <c r="O39" s="25" t="s">
        <v>155</v>
      </c>
      <c r="P39" s="23" t="s">
        <v>146</v>
      </c>
      <c r="Q39" s="23" t="s">
        <v>148</v>
      </c>
      <c r="R39" s="23" t="s">
        <v>927</v>
      </c>
      <c r="S39" s="23" t="s">
        <v>149</v>
      </c>
      <c r="T39" s="24" t="s">
        <v>37</v>
      </c>
      <c r="U39" s="23" t="s">
        <v>156</v>
      </c>
      <c r="V39" s="27">
        <v>10</v>
      </c>
      <c r="W39" s="26">
        <v>500</v>
      </c>
      <c r="X39" s="27">
        <f>V39*W39</f>
        <v>5000</v>
      </c>
      <c r="Y39" s="27">
        <f t="shared" si="0"/>
        <v>5600.000000000001</v>
      </c>
      <c r="Z39" s="23"/>
      <c r="AA39" s="23" t="s">
        <v>945</v>
      </c>
      <c r="AB39" s="23"/>
    </row>
    <row r="40" spans="1:28" s="60" customFormat="1" ht="89.25">
      <c r="A40" s="25" t="s">
        <v>586</v>
      </c>
      <c r="B40" s="23" t="s">
        <v>143</v>
      </c>
      <c r="C40" s="23" t="s">
        <v>144</v>
      </c>
      <c r="D40" s="25" t="s">
        <v>1162</v>
      </c>
      <c r="E40" s="25" t="s">
        <v>463</v>
      </c>
      <c r="F40" s="23"/>
      <c r="G40" s="23" t="s">
        <v>1163</v>
      </c>
      <c r="H40" s="23"/>
      <c r="I40" s="25"/>
      <c r="J40" s="25"/>
      <c r="K40" s="23" t="s">
        <v>154</v>
      </c>
      <c r="L40" s="124">
        <v>0</v>
      </c>
      <c r="M40" s="24" t="s">
        <v>921</v>
      </c>
      <c r="N40" s="23" t="s">
        <v>146</v>
      </c>
      <c r="O40" s="25" t="s">
        <v>157</v>
      </c>
      <c r="P40" s="23" t="s">
        <v>146</v>
      </c>
      <c r="Q40" s="23" t="s">
        <v>148</v>
      </c>
      <c r="R40" s="23" t="s">
        <v>166</v>
      </c>
      <c r="S40" s="23" t="s">
        <v>159</v>
      </c>
      <c r="T40" s="24" t="s">
        <v>186</v>
      </c>
      <c r="U40" s="122" t="s">
        <v>165</v>
      </c>
      <c r="V40" s="27">
        <v>200</v>
      </c>
      <c r="W40" s="26">
        <v>223</v>
      </c>
      <c r="X40" s="27">
        <f>V40*W40</f>
        <v>44600</v>
      </c>
      <c r="Y40" s="27">
        <f t="shared" si="0"/>
        <v>49952.00000000001</v>
      </c>
      <c r="Z40" s="23"/>
      <c r="AA40" s="23" t="s">
        <v>945</v>
      </c>
      <c r="AB40" s="23"/>
    </row>
    <row r="41" spans="1:28" s="60" customFormat="1" ht="102">
      <c r="A41" s="25" t="s">
        <v>937</v>
      </c>
      <c r="B41" s="23" t="s">
        <v>143</v>
      </c>
      <c r="C41" s="23" t="s">
        <v>144</v>
      </c>
      <c r="D41" s="25" t="s">
        <v>1164</v>
      </c>
      <c r="E41" s="25" t="s">
        <v>468</v>
      </c>
      <c r="F41" s="23"/>
      <c r="G41" s="23" t="s">
        <v>1165</v>
      </c>
      <c r="H41" s="28"/>
      <c r="I41" s="25" t="s">
        <v>469</v>
      </c>
      <c r="J41" s="25"/>
      <c r="K41" s="23" t="s">
        <v>154</v>
      </c>
      <c r="L41" s="25">
        <v>100</v>
      </c>
      <c r="M41" s="24" t="s">
        <v>921</v>
      </c>
      <c r="N41" s="23" t="s">
        <v>146</v>
      </c>
      <c r="O41" s="25" t="s">
        <v>164</v>
      </c>
      <c r="P41" s="23" t="s">
        <v>146</v>
      </c>
      <c r="Q41" s="23" t="s">
        <v>148</v>
      </c>
      <c r="R41" s="23" t="s">
        <v>1134</v>
      </c>
      <c r="S41" s="23" t="s">
        <v>944</v>
      </c>
      <c r="T41" s="24">
        <v>5108</v>
      </c>
      <c r="U41" s="57" t="s">
        <v>448</v>
      </c>
      <c r="V41" s="27">
        <v>35</v>
      </c>
      <c r="W41" s="26">
        <v>2168.3673469387754</v>
      </c>
      <c r="X41" s="56">
        <f>V41*W41</f>
        <v>75892.85714285714</v>
      </c>
      <c r="Y41" s="27">
        <f t="shared" si="0"/>
        <v>85000.00000000001</v>
      </c>
      <c r="Z41" s="23" t="s">
        <v>152</v>
      </c>
      <c r="AA41" s="23" t="s">
        <v>945</v>
      </c>
      <c r="AB41" s="23"/>
    </row>
    <row r="42" spans="1:29" s="42" customFormat="1" ht="76.5">
      <c r="A42" s="25" t="s">
        <v>177</v>
      </c>
      <c r="B42" s="23" t="s">
        <v>143</v>
      </c>
      <c r="C42" s="23" t="s">
        <v>144</v>
      </c>
      <c r="D42" s="25" t="s">
        <v>1166</v>
      </c>
      <c r="E42" s="25" t="s">
        <v>481</v>
      </c>
      <c r="F42" s="23"/>
      <c r="G42" s="23" t="s">
        <v>1167</v>
      </c>
      <c r="H42" s="25"/>
      <c r="I42" s="23" t="s">
        <v>482</v>
      </c>
      <c r="J42" s="23"/>
      <c r="K42" s="23" t="s">
        <v>145</v>
      </c>
      <c r="L42" s="25">
        <v>0</v>
      </c>
      <c r="M42" s="24" t="s">
        <v>921</v>
      </c>
      <c r="N42" s="23" t="s">
        <v>146</v>
      </c>
      <c r="O42" s="25" t="s">
        <v>212</v>
      </c>
      <c r="P42" s="23" t="s">
        <v>146</v>
      </c>
      <c r="Q42" s="23" t="s">
        <v>148</v>
      </c>
      <c r="R42" s="23" t="s">
        <v>927</v>
      </c>
      <c r="S42" s="23" t="s">
        <v>149</v>
      </c>
      <c r="T42" s="24">
        <v>796</v>
      </c>
      <c r="U42" s="23" t="s">
        <v>156</v>
      </c>
      <c r="V42" s="27">
        <v>2</v>
      </c>
      <c r="W42" s="27">
        <v>3125</v>
      </c>
      <c r="X42" s="27">
        <v>0</v>
      </c>
      <c r="Y42" s="27">
        <f t="shared" si="0"/>
        <v>0</v>
      </c>
      <c r="Z42" s="25"/>
      <c r="AA42" s="23" t="s">
        <v>945</v>
      </c>
      <c r="AB42" s="23" t="s">
        <v>2406</v>
      </c>
      <c r="AC42" s="60"/>
    </row>
    <row r="43" spans="1:29" s="42" customFormat="1" ht="76.5">
      <c r="A43" s="25" t="s">
        <v>2710</v>
      </c>
      <c r="B43" s="23" t="s">
        <v>143</v>
      </c>
      <c r="C43" s="23" t="s">
        <v>144</v>
      </c>
      <c r="D43" s="25" t="s">
        <v>1166</v>
      </c>
      <c r="E43" s="25" t="s">
        <v>481</v>
      </c>
      <c r="F43" s="23"/>
      <c r="G43" s="23" t="s">
        <v>1167</v>
      </c>
      <c r="H43" s="25"/>
      <c r="I43" s="23" t="s">
        <v>482</v>
      </c>
      <c r="J43" s="23"/>
      <c r="K43" s="23" t="s">
        <v>145</v>
      </c>
      <c r="L43" s="25">
        <v>0</v>
      </c>
      <c r="M43" s="24" t="s">
        <v>921</v>
      </c>
      <c r="N43" s="23" t="s">
        <v>146</v>
      </c>
      <c r="O43" s="25" t="s">
        <v>212</v>
      </c>
      <c r="P43" s="23" t="s">
        <v>146</v>
      </c>
      <c r="Q43" s="23" t="s">
        <v>148</v>
      </c>
      <c r="R43" s="23" t="s">
        <v>927</v>
      </c>
      <c r="S43" s="23" t="s">
        <v>149</v>
      </c>
      <c r="T43" s="24">
        <v>796</v>
      </c>
      <c r="U43" s="23" t="s">
        <v>156</v>
      </c>
      <c r="V43" s="27">
        <v>2</v>
      </c>
      <c r="W43" s="27">
        <v>4000</v>
      </c>
      <c r="X43" s="27">
        <f>V43*W43</f>
        <v>8000</v>
      </c>
      <c r="Y43" s="27">
        <f t="shared" si="0"/>
        <v>8960</v>
      </c>
      <c r="Z43" s="25"/>
      <c r="AA43" s="23" t="s">
        <v>945</v>
      </c>
      <c r="AB43" s="23"/>
      <c r="AC43" s="60"/>
    </row>
    <row r="44" spans="1:28" s="60" customFormat="1" ht="76.5">
      <c r="A44" s="25" t="s">
        <v>178</v>
      </c>
      <c r="B44" s="23" t="s">
        <v>363</v>
      </c>
      <c r="C44" s="23" t="s">
        <v>144</v>
      </c>
      <c r="D44" s="25" t="s">
        <v>1168</v>
      </c>
      <c r="E44" s="25" t="s">
        <v>64</v>
      </c>
      <c r="F44" s="23"/>
      <c r="G44" s="23" t="s">
        <v>1169</v>
      </c>
      <c r="H44" s="57"/>
      <c r="I44" s="25"/>
      <c r="J44" s="25"/>
      <c r="K44" s="23" t="s">
        <v>154</v>
      </c>
      <c r="L44" s="25">
        <v>90</v>
      </c>
      <c r="M44" s="23">
        <v>231010000</v>
      </c>
      <c r="N44" s="23" t="s">
        <v>146</v>
      </c>
      <c r="O44" s="25" t="s">
        <v>155</v>
      </c>
      <c r="P44" s="23" t="s">
        <v>146</v>
      </c>
      <c r="Q44" s="23" t="s">
        <v>148</v>
      </c>
      <c r="R44" s="23" t="s">
        <v>166</v>
      </c>
      <c r="S44" s="23" t="s">
        <v>944</v>
      </c>
      <c r="T44" s="24">
        <v>796</v>
      </c>
      <c r="U44" s="23" t="s">
        <v>156</v>
      </c>
      <c r="V44" s="27">
        <v>5</v>
      </c>
      <c r="W44" s="125">
        <v>33000</v>
      </c>
      <c r="X44" s="27">
        <f>V44*W44</f>
        <v>165000</v>
      </c>
      <c r="Y44" s="27">
        <f t="shared" si="0"/>
        <v>184800.00000000003</v>
      </c>
      <c r="Z44" s="26" t="s">
        <v>152</v>
      </c>
      <c r="AA44" s="23" t="s">
        <v>945</v>
      </c>
      <c r="AB44" s="23"/>
    </row>
    <row r="45" spans="1:28" s="60" customFormat="1" ht="89.25">
      <c r="A45" s="25" t="s">
        <v>295</v>
      </c>
      <c r="B45" s="23" t="s">
        <v>143</v>
      </c>
      <c r="C45" s="23" t="s">
        <v>144</v>
      </c>
      <c r="D45" s="58" t="s">
        <v>1170</v>
      </c>
      <c r="E45" s="28" t="s">
        <v>1171</v>
      </c>
      <c r="F45" s="28"/>
      <c r="G45" s="28" t="s">
        <v>1172</v>
      </c>
      <c r="H45" s="58"/>
      <c r="I45" s="25" t="s">
        <v>929</v>
      </c>
      <c r="J45" s="25"/>
      <c r="K45" s="23" t="s">
        <v>154</v>
      </c>
      <c r="L45" s="25">
        <v>0</v>
      </c>
      <c r="M45" s="24" t="s">
        <v>921</v>
      </c>
      <c r="N45" s="23" t="s">
        <v>146</v>
      </c>
      <c r="O45" s="25" t="s">
        <v>155</v>
      </c>
      <c r="P45" s="23" t="s">
        <v>146</v>
      </c>
      <c r="Q45" s="23" t="s">
        <v>148</v>
      </c>
      <c r="R45" s="23" t="s">
        <v>166</v>
      </c>
      <c r="S45" s="23" t="s">
        <v>159</v>
      </c>
      <c r="T45" s="25">
        <v>796</v>
      </c>
      <c r="U45" s="25" t="s">
        <v>251</v>
      </c>
      <c r="V45" s="27">
        <v>2</v>
      </c>
      <c r="W45" s="27">
        <v>3125</v>
      </c>
      <c r="X45" s="27">
        <f>V45*W45</f>
        <v>6250</v>
      </c>
      <c r="Y45" s="27">
        <f t="shared" si="0"/>
        <v>7000.000000000001</v>
      </c>
      <c r="Z45" s="25"/>
      <c r="AA45" s="23" t="s">
        <v>945</v>
      </c>
      <c r="AB45" s="23"/>
    </row>
    <row r="46" spans="1:28" s="60" customFormat="1" ht="89.25">
      <c r="A46" s="25" t="s">
        <v>938</v>
      </c>
      <c r="B46" s="23" t="s">
        <v>143</v>
      </c>
      <c r="C46" s="23" t="s">
        <v>144</v>
      </c>
      <c r="D46" s="58" t="s">
        <v>1170</v>
      </c>
      <c r="E46" s="28" t="s">
        <v>1171</v>
      </c>
      <c r="F46" s="28"/>
      <c r="G46" s="28" t="s">
        <v>1172</v>
      </c>
      <c r="H46" s="25"/>
      <c r="I46" s="25" t="s">
        <v>930</v>
      </c>
      <c r="J46" s="25"/>
      <c r="K46" s="23" t="s">
        <v>154</v>
      </c>
      <c r="L46" s="25">
        <v>0</v>
      </c>
      <c r="M46" s="24" t="s">
        <v>921</v>
      </c>
      <c r="N46" s="23" t="s">
        <v>146</v>
      </c>
      <c r="O46" s="25" t="s">
        <v>155</v>
      </c>
      <c r="P46" s="23" t="s">
        <v>146</v>
      </c>
      <c r="Q46" s="23" t="s">
        <v>148</v>
      </c>
      <c r="R46" s="23" t="s">
        <v>166</v>
      </c>
      <c r="S46" s="23" t="s">
        <v>159</v>
      </c>
      <c r="T46" s="25">
        <v>796</v>
      </c>
      <c r="U46" s="25" t="s">
        <v>251</v>
      </c>
      <c r="V46" s="27">
        <v>4</v>
      </c>
      <c r="W46" s="27">
        <v>500</v>
      </c>
      <c r="X46" s="27">
        <f>V46*W46</f>
        <v>2000</v>
      </c>
      <c r="Y46" s="27">
        <f t="shared" si="0"/>
        <v>2240</v>
      </c>
      <c r="Z46" s="25"/>
      <c r="AA46" s="23" t="s">
        <v>945</v>
      </c>
      <c r="AB46" s="23"/>
    </row>
    <row r="47" spans="1:28" s="60" customFormat="1" ht="89.25">
      <c r="A47" s="25" t="s">
        <v>587</v>
      </c>
      <c r="B47" s="23" t="s">
        <v>143</v>
      </c>
      <c r="C47" s="23" t="s">
        <v>144</v>
      </c>
      <c r="D47" s="58" t="s">
        <v>1170</v>
      </c>
      <c r="E47" s="28" t="s">
        <v>1171</v>
      </c>
      <c r="F47" s="28"/>
      <c r="G47" s="28" t="s">
        <v>1172</v>
      </c>
      <c r="H47" s="25"/>
      <c r="I47" s="25" t="s">
        <v>931</v>
      </c>
      <c r="J47" s="25"/>
      <c r="K47" s="23" t="s">
        <v>154</v>
      </c>
      <c r="L47" s="25">
        <v>0</v>
      </c>
      <c r="M47" s="24" t="s">
        <v>921</v>
      </c>
      <c r="N47" s="23" t="s">
        <v>146</v>
      </c>
      <c r="O47" s="25" t="s">
        <v>155</v>
      </c>
      <c r="P47" s="23" t="s">
        <v>146</v>
      </c>
      <c r="Q47" s="23" t="s">
        <v>148</v>
      </c>
      <c r="R47" s="23" t="s">
        <v>166</v>
      </c>
      <c r="S47" s="23" t="s">
        <v>159</v>
      </c>
      <c r="T47" s="25">
        <v>796</v>
      </c>
      <c r="U47" s="25" t="s">
        <v>251</v>
      </c>
      <c r="V47" s="27">
        <v>4</v>
      </c>
      <c r="W47" s="27">
        <v>3500</v>
      </c>
      <c r="X47" s="27">
        <f>W47*V47</f>
        <v>14000</v>
      </c>
      <c r="Y47" s="27">
        <f t="shared" si="0"/>
        <v>15680.000000000002</v>
      </c>
      <c r="Z47" s="25"/>
      <c r="AA47" s="23" t="s">
        <v>945</v>
      </c>
      <c r="AB47" s="23"/>
    </row>
    <row r="48" spans="1:28" s="30" customFormat="1" ht="89.25">
      <c r="A48" s="3" t="s">
        <v>588</v>
      </c>
      <c r="B48" s="4" t="s">
        <v>363</v>
      </c>
      <c r="C48" s="4" t="s">
        <v>144</v>
      </c>
      <c r="D48" s="8" t="s">
        <v>1173</v>
      </c>
      <c r="E48" s="9" t="s">
        <v>1174</v>
      </c>
      <c r="F48" s="9"/>
      <c r="G48" s="9" t="s">
        <v>1175</v>
      </c>
      <c r="H48" s="4"/>
      <c r="I48" s="4"/>
      <c r="J48" s="4"/>
      <c r="K48" s="4" t="s">
        <v>154</v>
      </c>
      <c r="L48" s="3">
        <v>0</v>
      </c>
      <c r="M48" s="4">
        <v>231010000</v>
      </c>
      <c r="N48" s="4" t="s">
        <v>146</v>
      </c>
      <c r="O48" s="11" t="s">
        <v>157</v>
      </c>
      <c r="P48" s="4" t="s">
        <v>146</v>
      </c>
      <c r="Q48" s="4" t="s">
        <v>148</v>
      </c>
      <c r="R48" s="4" t="s">
        <v>166</v>
      </c>
      <c r="S48" s="4" t="s">
        <v>159</v>
      </c>
      <c r="T48" s="11" t="s">
        <v>9</v>
      </c>
      <c r="U48" s="4" t="s">
        <v>928</v>
      </c>
      <c r="V48" s="14">
        <v>2</v>
      </c>
      <c r="W48" s="13">
        <v>27500</v>
      </c>
      <c r="X48" s="14">
        <v>0</v>
      </c>
      <c r="Y48" s="14">
        <f t="shared" si="0"/>
        <v>0</v>
      </c>
      <c r="Z48" s="4"/>
      <c r="AA48" s="4" t="s">
        <v>945</v>
      </c>
      <c r="AB48" s="4">
        <v>3.5</v>
      </c>
    </row>
    <row r="49" spans="1:28" s="30" customFormat="1" ht="89.25">
      <c r="A49" s="3" t="s">
        <v>3001</v>
      </c>
      <c r="B49" s="4" t="s">
        <v>363</v>
      </c>
      <c r="C49" s="4" t="s">
        <v>144</v>
      </c>
      <c r="D49" s="8" t="s">
        <v>3002</v>
      </c>
      <c r="E49" s="9" t="s">
        <v>1174</v>
      </c>
      <c r="F49" s="9"/>
      <c r="G49" s="9" t="s">
        <v>3003</v>
      </c>
      <c r="H49" s="4"/>
      <c r="I49" s="4"/>
      <c r="J49" s="4"/>
      <c r="K49" s="4" t="s">
        <v>154</v>
      </c>
      <c r="L49" s="3">
        <v>0</v>
      </c>
      <c r="M49" s="4">
        <v>231010000</v>
      </c>
      <c r="N49" s="4" t="s">
        <v>146</v>
      </c>
      <c r="O49" s="11" t="s">
        <v>157</v>
      </c>
      <c r="P49" s="4" t="s">
        <v>146</v>
      </c>
      <c r="Q49" s="4" t="s">
        <v>148</v>
      </c>
      <c r="R49" s="4" t="s">
        <v>166</v>
      </c>
      <c r="S49" s="4" t="s">
        <v>159</v>
      </c>
      <c r="T49" s="11" t="s">
        <v>9</v>
      </c>
      <c r="U49" s="4" t="s">
        <v>928</v>
      </c>
      <c r="V49" s="14">
        <v>2</v>
      </c>
      <c r="W49" s="13">
        <f>X49/V49</f>
        <v>27500</v>
      </c>
      <c r="X49" s="14">
        <f>40000+15000</f>
        <v>55000</v>
      </c>
      <c r="Y49" s="14">
        <f t="shared" si="0"/>
        <v>61600.00000000001</v>
      </c>
      <c r="Z49" s="4"/>
      <c r="AA49" s="4" t="s">
        <v>945</v>
      </c>
      <c r="AB49" s="4"/>
    </row>
    <row r="50" spans="1:28" s="60" customFormat="1" ht="76.5">
      <c r="A50" s="25" t="s">
        <v>589</v>
      </c>
      <c r="B50" s="23" t="s">
        <v>375</v>
      </c>
      <c r="C50" s="23" t="s">
        <v>144</v>
      </c>
      <c r="D50" s="58" t="s">
        <v>1176</v>
      </c>
      <c r="E50" s="28" t="s">
        <v>168</v>
      </c>
      <c r="F50" s="28"/>
      <c r="G50" s="28" t="s">
        <v>1177</v>
      </c>
      <c r="H50" s="28"/>
      <c r="I50" s="25"/>
      <c r="J50" s="25"/>
      <c r="K50" s="23" t="s">
        <v>154</v>
      </c>
      <c r="L50" s="25">
        <v>0</v>
      </c>
      <c r="M50" s="24" t="s">
        <v>921</v>
      </c>
      <c r="N50" s="23" t="s">
        <v>146</v>
      </c>
      <c r="O50" s="25" t="s">
        <v>221</v>
      </c>
      <c r="P50" s="23" t="s">
        <v>146</v>
      </c>
      <c r="Q50" s="23" t="s">
        <v>148</v>
      </c>
      <c r="R50" s="23" t="s">
        <v>166</v>
      </c>
      <c r="S50" s="23" t="s">
        <v>944</v>
      </c>
      <c r="T50" s="24" t="s">
        <v>37</v>
      </c>
      <c r="U50" s="49" t="s">
        <v>156</v>
      </c>
      <c r="V50" s="27">
        <v>10</v>
      </c>
      <c r="W50" s="26">
        <v>800</v>
      </c>
      <c r="X50" s="27">
        <f>V50*W50</f>
        <v>8000</v>
      </c>
      <c r="Y50" s="27">
        <f t="shared" si="0"/>
        <v>8960</v>
      </c>
      <c r="Z50" s="74" t="s">
        <v>152</v>
      </c>
      <c r="AA50" s="23" t="s">
        <v>945</v>
      </c>
      <c r="AB50" s="76"/>
    </row>
    <row r="51" spans="1:28" s="60" customFormat="1" ht="89.25">
      <c r="A51" s="25" t="s">
        <v>324</v>
      </c>
      <c r="B51" s="23" t="s">
        <v>143</v>
      </c>
      <c r="C51" s="23" t="s">
        <v>144</v>
      </c>
      <c r="D51" s="58" t="s">
        <v>1178</v>
      </c>
      <c r="E51" s="28" t="s">
        <v>63</v>
      </c>
      <c r="F51" s="28"/>
      <c r="G51" s="28" t="s">
        <v>1179</v>
      </c>
      <c r="H51" s="28"/>
      <c r="I51" s="25"/>
      <c r="J51" s="25"/>
      <c r="K51" s="23" t="s">
        <v>154</v>
      </c>
      <c r="L51" s="25">
        <v>0</v>
      </c>
      <c r="M51" s="24" t="s">
        <v>921</v>
      </c>
      <c r="N51" s="23" t="s">
        <v>146</v>
      </c>
      <c r="O51" s="25" t="s">
        <v>192</v>
      </c>
      <c r="P51" s="23" t="s">
        <v>146</v>
      </c>
      <c r="Q51" s="23" t="s">
        <v>148</v>
      </c>
      <c r="R51" s="23" t="s">
        <v>166</v>
      </c>
      <c r="S51" s="23" t="s">
        <v>159</v>
      </c>
      <c r="T51" s="24">
        <v>796</v>
      </c>
      <c r="U51" s="23" t="s">
        <v>156</v>
      </c>
      <c r="V51" s="27">
        <v>5</v>
      </c>
      <c r="W51" s="26">
        <v>1200</v>
      </c>
      <c r="X51" s="27">
        <f>V51*W51</f>
        <v>6000</v>
      </c>
      <c r="Y51" s="27">
        <f t="shared" si="0"/>
        <v>6720.000000000001</v>
      </c>
      <c r="Z51" s="74"/>
      <c r="AA51" s="23" t="s">
        <v>945</v>
      </c>
      <c r="AB51" s="76"/>
    </row>
    <row r="52" spans="1:28" s="60" customFormat="1" ht="89.25">
      <c r="A52" s="25" t="s">
        <v>590</v>
      </c>
      <c r="B52" s="23" t="s">
        <v>363</v>
      </c>
      <c r="C52" s="23" t="s">
        <v>364</v>
      </c>
      <c r="D52" s="58" t="s">
        <v>1180</v>
      </c>
      <c r="E52" s="28" t="s">
        <v>1181</v>
      </c>
      <c r="F52" s="28"/>
      <c r="G52" s="28" t="s">
        <v>1182</v>
      </c>
      <c r="H52" s="67"/>
      <c r="I52" s="25"/>
      <c r="J52" s="23"/>
      <c r="K52" s="23" t="s">
        <v>154</v>
      </c>
      <c r="L52" s="24" t="s">
        <v>13</v>
      </c>
      <c r="M52" s="25">
        <v>231010000</v>
      </c>
      <c r="N52" s="23" t="s">
        <v>146</v>
      </c>
      <c r="O52" s="24" t="s">
        <v>212</v>
      </c>
      <c r="P52" s="23" t="s">
        <v>146</v>
      </c>
      <c r="Q52" s="23" t="s">
        <v>148</v>
      </c>
      <c r="R52" s="23" t="s">
        <v>166</v>
      </c>
      <c r="S52" s="23" t="s">
        <v>159</v>
      </c>
      <c r="T52" s="24" t="s">
        <v>37</v>
      </c>
      <c r="U52" s="23" t="s">
        <v>156</v>
      </c>
      <c r="V52" s="27">
        <v>5</v>
      </c>
      <c r="W52" s="26">
        <v>1200</v>
      </c>
      <c r="X52" s="27">
        <f aca="true" t="shared" si="1" ref="X52:X95">W52*V52</f>
        <v>6000</v>
      </c>
      <c r="Y52" s="27">
        <f aca="true" t="shared" si="2" ref="Y52:Y75">X52*(1+12%)</f>
        <v>6720.000000000001</v>
      </c>
      <c r="Z52" s="23"/>
      <c r="AA52" s="23" t="s">
        <v>945</v>
      </c>
      <c r="AB52" s="23"/>
    </row>
    <row r="53" spans="1:28" s="60" customFormat="1" ht="89.25">
      <c r="A53" s="25" t="s">
        <v>185</v>
      </c>
      <c r="B53" s="23" t="s">
        <v>363</v>
      </c>
      <c r="C53" s="23" t="s">
        <v>364</v>
      </c>
      <c r="D53" s="126" t="s">
        <v>1183</v>
      </c>
      <c r="E53" s="28" t="s">
        <v>1184</v>
      </c>
      <c r="F53" s="28"/>
      <c r="G53" s="28" t="s">
        <v>1185</v>
      </c>
      <c r="H53" s="28"/>
      <c r="I53" s="25" t="s">
        <v>1005</v>
      </c>
      <c r="J53" s="23"/>
      <c r="K53" s="23" t="s">
        <v>154</v>
      </c>
      <c r="L53" s="24" t="s">
        <v>13</v>
      </c>
      <c r="M53" s="25">
        <v>231010000</v>
      </c>
      <c r="N53" s="23" t="s">
        <v>146</v>
      </c>
      <c r="O53" s="24" t="s">
        <v>212</v>
      </c>
      <c r="P53" s="23" t="s">
        <v>146</v>
      </c>
      <c r="Q53" s="23" t="s">
        <v>148</v>
      </c>
      <c r="R53" s="23" t="s">
        <v>166</v>
      </c>
      <c r="S53" s="23" t="s">
        <v>159</v>
      </c>
      <c r="T53" s="24" t="s">
        <v>37</v>
      </c>
      <c r="U53" s="23" t="s">
        <v>156</v>
      </c>
      <c r="V53" s="27">
        <v>5</v>
      </c>
      <c r="W53" s="26">
        <v>2000</v>
      </c>
      <c r="X53" s="27">
        <f t="shared" si="1"/>
        <v>10000</v>
      </c>
      <c r="Y53" s="27">
        <f t="shared" si="2"/>
        <v>11200.000000000002</v>
      </c>
      <c r="Z53" s="23"/>
      <c r="AA53" s="23" t="s">
        <v>945</v>
      </c>
      <c r="AB53" s="23"/>
    </row>
    <row r="54" spans="1:28" s="60" customFormat="1" ht="89.25">
      <c r="A54" s="25" t="s">
        <v>591</v>
      </c>
      <c r="B54" s="23" t="s">
        <v>363</v>
      </c>
      <c r="C54" s="23" t="s">
        <v>364</v>
      </c>
      <c r="D54" s="126" t="s">
        <v>1186</v>
      </c>
      <c r="E54" s="28" t="s">
        <v>1184</v>
      </c>
      <c r="F54" s="28"/>
      <c r="G54" s="28" t="s">
        <v>1187</v>
      </c>
      <c r="H54" s="28"/>
      <c r="I54" s="25" t="s">
        <v>1006</v>
      </c>
      <c r="J54" s="23"/>
      <c r="K54" s="23" t="s">
        <v>154</v>
      </c>
      <c r="L54" s="24" t="s">
        <v>13</v>
      </c>
      <c r="M54" s="25">
        <v>231010000</v>
      </c>
      <c r="N54" s="23" t="s">
        <v>146</v>
      </c>
      <c r="O54" s="24" t="s">
        <v>212</v>
      </c>
      <c r="P54" s="23" t="s">
        <v>146</v>
      </c>
      <c r="Q54" s="23" t="s">
        <v>148</v>
      </c>
      <c r="R54" s="23" t="s">
        <v>166</v>
      </c>
      <c r="S54" s="23" t="s">
        <v>159</v>
      </c>
      <c r="T54" s="24" t="s">
        <v>37</v>
      </c>
      <c r="U54" s="23" t="s">
        <v>156</v>
      </c>
      <c r="V54" s="27">
        <v>10</v>
      </c>
      <c r="W54" s="26">
        <v>1000</v>
      </c>
      <c r="X54" s="27">
        <f t="shared" si="1"/>
        <v>10000</v>
      </c>
      <c r="Y54" s="27">
        <f t="shared" si="2"/>
        <v>11200.000000000002</v>
      </c>
      <c r="Z54" s="23"/>
      <c r="AA54" s="23" t="s">
        <v>945</v>
      </c>
      <c r="AB54" s="23"/>
    </row>
    <row r="55" spans="1:29" s="42" customFormat="1" ht="89.25">
      <c r="A55" s="25" t="s">
        <v>592</v>
      </c>
      <c r="B55" s="23" t="s">
        <v>363</v>
      </c>
      <c r="C55" s="23" t="s">
        <v>364</v>
      </c>
      <c r="D55" s="126" t="s">
        <v>1188</v>
      </c>
      <c r="E55" s="28" t="s">
        <v>213</v>
      </c>
      <c r="F55" s="28"/>
      <c r="G55" s="28" t="s">
        <v>1189</v>
      </c>
      <c r="H55" s="28"/>
      <c r="I55" s="25" t="s">
        <v>1007</v>
      </c>
      <c r="J55" s="23"/>
      <c r="K55" s="23" t="s">
        <v>154</v>
      </c>
      <c r="L55" s="24" t="s">
        <v>13</v>
      </c>
      <c r="M55" s="25">
        <v>231010000</v>
      </c>
      <c r="N55" s="23" t="s">
        <v>146</v>
      </c>
      <c r="O55" s="24" t="s">
        <v>221</v>
      </c>
      <c r="P55" s="23" t="s">
        <v>146</v>
      </c>
      <c r="Q55" s="23" t="s">
        <v>148</v>
      </c>
      <c r="R55" s="23" t="s">
        <v>166</v>
      </c>
      <c r="S55" s="23" t="s">
        <v>159</v>
      </c>
      <c r="T55" s="24" t="s">
        <v>186</v>
      </c>
      <c r="U55" s="23" t="s">
        <v>165</v>
      </c>
      <c r="V55" s="27">
        <v>200</v>
      </c>
      <c r="W55" s="26">
        <v>500</v>
      </c>
      <c r="X55" s="27">
        <v>0</v>
      </c>
      <c r="Y55" s="27">
        <f>X55*(1+12%)</f>
        <v>0</v>
      </c>
      <c r="Z55" s="23"/>
      <c r="AA55" s="23" t="s">
        <v>945</v>
      </c>
      <c r="AB55" s="23">
        <v>11</v>
      </c>
      <c r="AC55" s="60"/>
    </row>
    <row r="56" spans="1:29" s="42" customFormat="1" ht="89.25">
      <c r="A56" s="25" t="s">
        <v>2709</v>
      </c>
      <c r="B56" s="23" t="s">
        <v>363</v>
      </c>
      <c r="C56" s="23" t="s">
        <v>364</v>
      </c>
      <c r="D56" s="126" t="s">
        <v>1188</v>
      </c>
      <c r="E56" s="28" t="s">
        <v>213</v>
      </c>
      <c r="F56" s="28"/>
      <c r="G56" s="28" t="s">
        <v>1189</v>
      </c>
      <c r="H56" s="28"/>
      <c r="I56" s="25" t="s">
        <v>1007</v>
      </c>
      <c r="J56" s="23"/>
      <c r="K56" s="23" t="s">
        <v>154</v>
      </c>
      <c r="L56" s="24" t="s">
        <v>13</v>
      </c>
      <c r="M56" s="25">
        <v>231010000</v>
      </c>
      <c r="N56" s="23" t="s">
        <v>146</v>
      </c>
      <c r="O56" s="24" t="s">
        <v>430</v>
      </c>
      <c r="P56" s="23" t="s">
        <v>146</v>
      </c>
      <c r="Q56" s="23" t="s">
        <v>148</v>
      </c>
      <c r="R56" s="23" t="s">
        <v>166</v>
      </c>
      <c r="S56" s="23" t="s">
        <v>159</v>
      </c>
      <c r="T56" s="24" t="s">
        <v>186</v>
      </c>
      <c r="U56" s="23" t="s">
        <v>165</v>
      </c>
      <c r="V56" s="27">
        <v>200</v>
      </c>
      <c r="W56" s="26">
        <v>500</v>
      </c>
      <c r="X56" s="27">
        <f>W56*V56</f>
        <v>100000</v>
      </c>
      <c r="Y56" s="27">
        <f>X56*(1+12%)</f>
        <v>112000.00000000001</v>
      </c>
      <c r="Z56" s="23"/>
      <c r="AA56" s="23" t="s">
        <v>945</v>
      </c>
      <c r="AB56" s="23"/>
      <c r="AC56" s="60"/>
    </row>
    <row r="57" spans="1:28" s="30" customFormat="1" ht="89.25">
      <c r="A57" s="3" t="s">
        <v>187</v>
      </c>
      <c r="B57" s="4" t="s">
        <v>363</v>
      </c>
      <c r="C57" s="4" t="s">
        <v>364</v>
      </c>
      <c r="D57" s="3" t="s">
        <v>1190</v>
      </c>
      <c r="E57" s="4" t="s">
        <v>1191</v>
      </c>
      <c r="F57" s="3"/>
      <c r="G57" s="9" t="s">
        <v>1192</v>
      </c>
      <c r="H57" s="9"/>
      <c r="I57" s="3" t="s">
        <v>1008</v>
      </c>
      <c r="J57" s="4"/>
      <c r="K57" s="4" t="s">
        <v>154</v>
      </c>
      <c r="L57" s="11" t="s">
        <v>13</v>
      </c>
      <c r="M57" s="3">
        <v>231010000</v>
      </c>
      <c r="N57" s="4" t="s">
        <v>146</v>
      </c>
      <c r="O57" s="11" t="s">
        <v>157</v>
      </c>
      <c r="P57" s="4" t="s">
        <v>146</v>
      </c>
      <c r="Q57" s="4" t="s">
        <v>148</v>
      </c>
      <c r="R57" s="4" t="s">
        <v>166</v>
      </c>
      <c r="S57" s="4" t="s">
        <v>159</v>
      </c>
      <c r="T57" s="24" t="s">
        <v>37</v>
      </c>
      <c r="U57" s="23" t="s">
        <v>156</v>
      </c>
      <c r="V57" s="14">
        <v>5</v>
      </c>
      <c r="W57" s="13">
        <v>10000</v>
      </c>
      <c r="X57" s="14">
        <f t="shared" si="1"/>
        <v>50000</v>
      </c>
      <c r="Y57" s="14">
        <f t="shared" si="2"/>
        <v>56000.00000000001</v>
      </c>
      <c r="Z57" s="4"/>
      <c r="AA57" s="4" t="s">
        <v>945</v>
      </c>
      <c r="AB57" s="4"/>
    </row>
    <row r="58" spans="1:28" s="30" customFormat="1" ht="89.25">
      <c r="A58" s="3" t="s">
        <v>188</v>
      </c>
      <c r="B58" s="4" t="s">
        <v>363</v>
      </c>
      <c r="C58" s="4" t="s">
        <v>364</v>
      </c>
      <c r="D58" s="3" t="s">
        <v>1190</v>
      </c>
      <c r="E58" s="4" t="s">
        <v>1191</v>
      </c>
      <c r="F58" s="3"/>
      <c r="G58" s="9" t="s">
        <v>1192</v>
      </c>
      <c r="H58" s="9"/>
      <c r="I58" s="3" t="s">
        <v>1009</v>
      </c>
      <c r="J58" s="4"/>
      <c r="K58" s="4" t="s">
        <v>154</v>
      </c>
      <c r="L58" s="11" t="s">
        <v>13</v>
      </c>
      <c r="M58" s="3">
        <v>231010000</v>
      </c>
      <c r="N58" s="4" t="s">
        <v>146</v>
      </c>
      <c r="O58" s="11" t="s">
        <v>157</v>
      </c>
      <c r="P58" s="4" t="s">
        <v>146</v>
      </c>
      <c r="Q58" s="4" t="s">
        <v>148</v>
      </c>
      <c r="R58" s="4" t="s">
        <v>166</v>
      </c>
      <c r="S58" s="4" t="s">
        <v>159</v>
      </c>
      <c r="T58" s="24" t="s">
        <v>37</v>
      </c>
      <c r="U58" s="23" t="s">
        <v>156</v>
      </c>
      <c r="V58" s="14">
        <v>10</v>
      </c>
      <c r="W58" s="13">
        <v>10000</v>
      </c>
      <c r="X58" s="14">
        <f t="shared" si="1"/>
        <v>100000</v>
      </c>
      <c r="Y58" s="14">
        <f t="shared" si="2"/>
        <v>112000.00000000001</v>
      </c>
      <c r="Z58" s="4"/>
      <c r="AA58" s="4" t="s">
        <v>945</v>
      </c>
      <c r="AB58" s="4"/>
    </row>
    <row r="59" spans="1:28" s="30" customFormat="1" ht="89.25">
      <c r="A59" s="3" t="s">
        <v>939</v>
      </c>
      <c r="B59" s="4" t="s">
        <v>363</v>
      </c>
      <c r="C59" s="4" t="s">
        <v>364</v>
      </c>
      <c r="D59" s="3" t="s">
        <v>1193</v>
      </c>
      <c r="E59" s="4" t="s">
        <v>1194</v>
      </c>
      <c r="F59" s="3"/>
      <c r="G59" s="9" t="s">
        <v>1195</v>
      </c>
      <c r="H59" s="9"/>
      <c r="I59" s="9" t="s">
        <v>1196</v>
      </c>
      <c r="J59" s="3"/>
      <c r="K59" s="4" t="s">
        <v>154</v>
      </c>
      <c r="L59" s="11" t="s">
        <v>13</v>
      </c>
      <c r="M59" s="3">
        <v>231010000</v>
      </c>
      <c r="N59" s="4" t="s">
        <v>146</v>
      </c>
      <c r="O59" s="11" t="s">
        <v>157</v>
      </c>
      <c r="P59" s="4" t="s">
        <v>146</v>
      </c>
      <c r="Q59" s="4" t="s">
        <v>148</v>
      </c>
      <c r="R59" s="4" t="s">
        <v>166</v>
      </c>
      <c r="S59" s="4" t="s">
        <v>159</v>
      </c>
      <c r="T59" s="11" t="s">
        <v>37</v>
      </c>
      <c r="U59" s="4" t="s">
        <v>156</v>
      </c>
      <c r="V59" s="14">
        <v>20</v>
      </c>
      <c r="W59" s="13">
        <v>2500</v>
      </c>
      <c r="X59" s="14">
        <f t="shared" si="1"/>
        <v>50000</v>
      </c>
      <c r="Y59" s="14">
        <f t="shared" si="2"/>
        <v>56000.00000000001</v>
      </c>
      <c r="Z59" s="4"/>
      <c r="AA59" s="4" t="s">
        <v>945</v>
      </c>
      <c r="AB59" s="4"/>
    </row>
    <row r="60" spans="1:29" ht="89.25">
      <c r="A60" s="25" t="s">
        <v>940</v>
      </c>
      <c r="B60" s="23" t="s">
        <v>363</v>
      </c>
      <c r="C60" s="23" t="s">
        <v>364</v>
      </c>
      <c r="D60" s="25" t="s">
        <v>1197</v>
      </c>
      <c r="E60" s="100" t="s">
        <v>102</v>
      </c>
      <c r="F60" s="25"/>
      <c r="G60" s="28" t="s">
        <v>1198</v>
      </c>
      <c r="H60" s="28"/>
      <c r="I60" s="28"/>
      <c r="J60" s="23"/>
      <c r="K60" s="23" t="s">
        <v>154</v>
      </c>
      <c r="L60" s="24" t="s">
        <v>13</v>
      </c>
      <c r="M60" s="25">
        <v>231010000</v>
      </c>
      <c r="N60" s="23" t="s">
        <v>146</v>
      </c>
      <c r="O60" s="24" t="s">
        <v>184</v>
      </c>
      <c r="P60" s="23" t="s">
        <v>146</v>
      </c>
      <c r="Q60" s="23" t="s">
        <v>148</v>
      </c>
      <c r="R60" s="23" t="s">
        <v>166</v>
      </c>
      <c r="S60" s="23" t="s">
        <v>159</v>
      </c>
      <c r="T60" s="24" t="s">
        <v>37</v>
      </c>
      <c r="U60" s="23" t="s">
        <v>156</v>
      </c>
      <c r="V60" s="27">
        <v>10</v>
      </c>
      <c r="W60" s="26">
        <v>268</v>
      </c>
      <c r="X60" s="27">
        <f t="shared" si="1"/>
        <v>2680</v>
      </c>
      <c r="Y60" s="27">
        <f t="shared" si="2"/>
        <v>3001.6000000000004</v>
      </c>
      <c r="Z60" s="23"/>
      <c r="AA60" s="23" t="s">
        <v>945</v>
      </c>
      <c r="AB60" s="23"/>
      <c r="AC60" s="60"/>
    </row>
    <row r="61" spans="1:29" ht="102">
      <c r="A61" s="25" t="s">
        <v>325</v>
      </c>
      <c r="B61" s="23" t="s">
        <v>363</v>
      </c>
      <c r="C61" s="23" t="s">
        <v>364</v>
      </c>
      <c r="D61" s="25" t="s">
        <v>1199</v>
      </c>
      <c r="E61" s="100" t="s">
        <v>1144</v>
      </c>
      <c r="F61" s="25"/>
      <c r="G61" s="28" t="s">
        <v>1200</v>
      </c>
      <c r="H61" s="28"/>
      <c r="I61" s="25" t="s">
        <v>214</v>
      </c>
      <c r="J61" s="23"/>
      <c r="K61" s="23" t="s">
        <v>154</v>
      </c>
      <c r="L61" s="24" t="s">
        <v>13</v>
      </c>
      <c r="M61" s="25">
        <v>231010000</v>
      </c>
      <c r="N61" s="23" t="s">
        <v>146</v>
      </c>
      <c r="O61" s="24" t="s">
        <v>212</v>
      </c>
      <c r="P61" s="23" t="s">
        <v>146</v>
      </c>
      <c r="Q61" s="23" t="s">
        <v>148</v>
      </c>
      <c r="R61" s="23" t="s">
        <v>166</v>
      </c>
      <c r="S61" s="23" t="s">
        <v>159</v>
      </c>
      <c r="T61" s="59" t="s">
        <v>208</v>
      </c>
      <c r="U61" s="57" t="s">
        <v>209</v>
      </c>
      <c r="V61" s="27">
        <f>15+12</f>
        <v>27</v>
      </c>
      <c r="W61" s="26">
        <v>500</v>
      </c>
      <c r="X61" s="27">
        <f>W61*V61</f>
        <v>13500</v>
      </c>
      <c r="Y61" s="27">
        <f t="shared" si="2"/>
        <v>15120.000000000002</v>
      </c>
      <c r="Z61" s="23"/>
      <c r="AA61" s="23" t="s">
        <v>945</v>
      </c>
      <c r="AB61" s="23"/>
      <c r="AC61" s="60"/>
    </row>
    <row r="62" spans="1:29" ht="78" customHeight="1">
      <c r="A62" s="25" t="s">
        <v>593</v>
      </c>
      <c r="B62" s="23" t="s">
        <v>363</v>
      </c>
      <c r="C62" s="23" t="s">
        <v>364</v>
      </c>
      <c r="D62" s="25" t="s">
        <v>1201</v>
      </c>
      <c r="E62" s="100" t="s">
        <v>1136</v>
      </c>
      <c r="F62" s="25"/>
      <c r="G62" s="28" t="s">
        <v>1202</v>
      </c>
      <c r="H62" s="99"/>
      <c r="I62" s="127" t="s">
        <v>1010</v>
      </c>
      <c r="J62" s="23"/>
      <c r="K62" s="23" t="s">
        <v>154</v>
      </c>
      <c r="L62" s="24" t="s">
        <v>13</v>
      </c>
      <c r="M62" s="25">
        <v>231010000</v>
      </c>
      <c r="N62" s="23" t="s">
        <v>146</v>
      </c>
      <c r="O62" s="24" t="s">
        <v>164</v>
      </c>
      <c r="P62" s="23" t="s">
        <v>146</v>
      </c>
      <c r="Q62" s="23" t="s">
        <v>148</v>
      </c>
      <c r="R62" s="23" t="s">
        <v>166</v>
      </c>
      <c r="S62" s="23" t="s">
        <v>159</v>
      </c>
      <c r="T62" s="24">
        <v>778</v>
      </c>
      <c r="U62" s="23" t="s">
        <v>182</v>
      </c>
      <c r="V62" s="27">
        <v>15</v>
      </c>
      <c r="W62" s="26">
        <v>800</v>
      </c>
      <c r="X62" s="27">
        <v>0</v>
      </c>
      <c r="Y62" s="27">
        <v>0</v>
      </c>
      <c r="Z62" s="23"/>
      <c r="AA62" s="23" t="s">
        <v>945</v>
      </c>
      <c r="AB62" s="23">
        <v>11</v>
      </c>
      <c r="AC62" s="60"/>
    </row>
    <row r="63" spans="1:29" ht="78" customHeight="1">
      <c r="A63" s="25" t="s">
        <v>2552</v>
      </c>
      <c r="B63" s="23" t="s">
        <v>363</v>
      </c>
      <c r="C63" s="23" t="s">
        <v>364</v>
      </c>
      <c r="D63" s="25" t="s">
        <v>1201</v>
      </c>
      <c r="E63" s="100" t="s">
        <v>1136</v>
      </c>
      <c r="F63" s="25"/>
      <c r="G63" s="28" t="s">
        <v>1202</v>
      </c>
      <c r="H63" s="99"/>
      <c r="I63" s="127" t="s">
        <v>1010</v>
      </c>
      <c r="J63" s="23"/>
      <c r="K63" s="23" t="s">
        <v>154</v>
      </c>
      <c r="L63" s="24" t="s">
        <v>13</v>
      </c>
      <c r="M63" s="25">
        <v>231010000</v>
      </c>
      <c r="N63" s="23" t="s">
        <v>146</v>
      </c>
      <c r="O63" s="101" t="s">
        <v>2553</v>
      </c>
      <c r="P63" s="23" t="s">
        <v>146</v>
      </c>
      <c r="Q63" s="23" t="s">
        <v>148</v>
      </c>
      <c r="R63" s="23" t="s">
        <v>166</v>
      </c>
      <c r="S63" s="23" t="s">
        <v>159</v>
      </c>
      <c r="T63" s="24">
        <v>778</v>
      </c>
      <c r="U63" s="23" t="s">
        <v>182</v>
      </c>
      <c r="V63" s="27">
        <v>15</v>
      </c>
      <c r="W63" s="26">
        <v>800</v>
      </c>
      <c r="X63" s="27">
        <v>0</v>
      </c>
      <c r="Y63" s="27">
        <f>X63*(1+12%)</f>
        <v>0</v>
      </c>
      <c r="Z63" s="23"/>
      <c r="AA63" s="23" t="s">
        <v>945</v>
      </c>
      <c r="AB63" s="23">
        <v>11</v>
      </c>
      <c r="AC63" s="60"/>
    </row>
    <row r="64" spans="1:29" ht="78" customHeight="1">
      <c r="A64" s="25" t="s">
        <v>2986</v>
      </c>
      <c r="B64" s="23" t="s">
        <v>363</v>
      </c>
      <c r="C64" s="23" t="s">
        <v>364</v>
      </c>
      <c r="D64" s="25" t="s">
        <v>1201</v>
      </c>
      <c r="E64" s="100" t="s">
        <v>1136</v>
      </c>
      <c r="F64" s="25"/>
      <c r="G64" s="28" t="s">
        <v>1202</v>
      </c>
      <c r="H64" s="99"/>
      <c r="I64" s="127" t="s">
        <v>1010</v>
      </c>
      <c r="J64" s="23"/>
      <c r="K64" s="23" t="s">
        <v>154</v>
      </c>
      <c r="L64" s="24" t="s">
        <v>13</v>
      </c>
      <c r="M64" s="25">
        <v>231010000</v>
      </c>
      <c r="N64" s="23" t="s">
        <v>146</v>
      </c>
      <c r="O64" s="101" t="s">
        <v>157</v>
      </c>
      <c r="P64" s="23" t="s">
        <v>146</v>
      </c>
      <c r="Q64" s="23" t="s">
        <v>148</v>
      </c>
      <c r="R64" s="23" t="s">
        <v>166</v>
      </c>
      <c r="S64" s="23" t="s">
        <v>159</v>
      </c>
      <c r="T64" s="24">
        <v>778</v>
      </c>
      <c r="U64" s="23" t="s">
        <v>182</v>
      </c>
      <c r="V64" s="27">
        <v>15</v>
      </c>
      <c r="W64" s="26">
        <v>800</v>
      </c>
      <c r="X64" s="27">
        <f>W64*V64</f>
        <v>12000</v>
      </c>
      <c r="Y64" s="27">
        <f>X64*(1+12%)</f>
        <v>13440.000000000002</v>
      </c>
      <c r="Z64" s="23"/>
      <c r="AA64" s="23" t="s">
        <v>945</v>
      </c>
      <c r="AB64" s="23"/>
      <c r="AC64" s="60"/>
    </row>
    <row r="65" spans="1:29" ht="80.25" customHeight="1">
      <c r="A65" s="25" t="s">
        <v>594</v>
      </c>
      <c r="B65" s="23" t="s">
        <v>363</v>
      </c>
      <c r="C65" s="23" t="s">
        <v>364</v>
      </c>
      <c r="D65" s="25" t="s">
        <v>1203</v>
      </c>
      <c r="E65" s="23" t="s">
        <v>168</v>
      </c>
      <c r="F65" s="25"/>
      <c r="G65" s="25" t="s">
        <v>1204</v>
      </c>
      <c r="H65" s="99"/>
      <c r="I65" s="99"/>
      <c r="J65" s="24"/>
      <c r="K65" s="24" t="s">
        <v>154</v>
      </c>
      <c r="L65" s="24" t="s">
        <v>13</v>
      </c>
      <c r="M65" s="25">
        <v>231010000</v>
      </c>
      <c r="N65" s="23" t="s">
        <v>146</v>
      </c>
      <c r="O65" s="24" t="s">
        <v>221</v>
      </c>
      <c r="P65" s="23" t="s">
        <v>146</v>
      </c>
      <c r="Q65" s="23" t="s">
        <v>148</v>
      </c>
      <c r="R65" s="23" t="s">
        <v>166</v>
      </c>
      <c r="S65" s="23" t="s">
        <v>944</v>
      </c>
      <c r="T65" s="24" t="s">
        <v>37</v>
      </c>
      <c r="U65" s="23" t="s">
        <v>156</v>
      </c>
      <c r="V65" s="27">
        <v>10</v>
      </c>
      <c r="W65" s="26">
        <v>1000</v>
      </c>
      <c r="X65" s="27">
        <f t="shared" si="1"/>
        <v>10000</v>
      </c>
      <c r="Y65" s="27">
        <f t="shared" si="2"/>
        <v>11200.000000000002</v>
      </c>
      <c r="Z65" s="128" t="s">
        <v>152</v>
      </c>
      <c r="AA65" s="23" t="s">
        <v>945</v>
      </c>
      <c r="AB65" s="23"/>
      <c r="AC65" s="60"/>
    </row>
    <row r="66" spans="1:29" ht="39.75" customHeight="1">
      <c r="A66" s="25" t="s">
        <v>595</v>
      </c>
      <c r="B66" s="23" t="s">
        <v>363</v>
      </c>
      <c r="C66" s="23" t="s">
        <v>364</v>
      </c>
      <c r="D66" s="25" t="s">
        <v>1205</v>
      </c>
      <c r="E66" s="23" t="s">
        <v>172</v>
      </c>
      <c r="F66" s="25"/>
      <c r="G66" s="25" t="s">
        <v>1206</v>
      </c>
      <c r="H66" s="67"/>
      <c r="I66" s="25"/>
      <c r="J66" s="24"/>
      <c r="K66" s="24" t="s">
        <v>154</v>
      </c>
      <c r="L66" s="24" t="s">
        <v>13</v>
      </c>
      <c r="M66" s="25">
        <v>231010000</v>
      </c>
      <c r="N66" s="23" t="s">
        <v>146</v>
      </c>
      <c r="O66" s="24" t="s">
        <v>164</v>
      </c>
      <c r="P66" s="23" t="s">
        <v>146</v>
      </c>
      <c r="Q66" s="23" t="s">
        <v>148</v>
      </c>
      <c r="R66" s="23" t="s">
        <v>166</v>
      </c>
      <c r="S66" s="23" t="s">
        <v>159</v>
      </c>
      <c r="T66" s="24" t="s">
        <v>37</v>
      </c>
      <c r="U66" s="23" t="s">
        <v>156</v>
      </c>
      <c r="V66" s="27">
        <f>4+2</f>
        <v>6</v>
      </c>
      <c r="W66" s="26">
        <v>3429.3333333333335</v>
      </c>
      <c r="X66" s="27">
        <v>0</v>
      </c>
      <c r="Y66" s="27">
        <f t="shared" si="2"/>
        <v>0</v>
      </c>
      <c r="Z66" s="128"/>
      <c r="AA66" s="23" t="s">
        <v>945</v>
      </c>
      <c r="AB66" s="23">
        <v>11</v>
      </c>
      <c r="AC66" s="60"/>
    </row>
    <row r="67" spans="1:29" ht="39.75" customHeight="1">
      <c r="A67" s="25" t="s">
        <v>2554</v>
      </c>
      <c r="B67" s="23" t="s">
        <v>363</v>
      </c>
      <c r="C67" s="23" t="s">
        <v>364</v>
      </c>
      <c r="D67" s="25" t="s">
        <v>1205</v>
      </c>
      <c r="E67" s="23" t="s">
        <v>172</v>
      </c>
      <c r="F67" s="25"/>
      <c r="G67" s="25" t="s">
        <v>1206</v>
      </c>
      <c r="H67" s="67"/>
      <c r="I67" s="25"/>
      <c r="J67" s="24"/>
      <c r="K67" s="24" t="s">
        <v>154</v>
      </c>
      <c r="L67" s="24" t="s">
        <v>13</v>
      </c>
      <c r="M67" s="25">
        <v>231010000</v>
      </c>
      <c r="N67" s="23" t="s">
        <v>146</v>
      </c>
      <c r="O67" s="101" t="s">
        <v>2553</v>
      </c>
      <c r="P67" s="23" t="s">
        <v>146</v>
      </c>
      <c r="Q67" s="23" t="s">
        <v>148</v>
      </c>
      <c r="R67" s="23" t="s">
        <v>166</v>
      </c>
      <c r="S67" s="23" t="s">
        <v>159</v>
      </c>
      <c r="T67" s="24" t="s">
        <v>37</v>
      </c>
      <c r="U67" s="23" t="s">
        <v>156</v>
      </c>
      <c r="V67" s="27">
        <f>4+2</f>
        <v>6</v>
      </c>
      <c r="W67" s="26">
        <f>X67/V67</f>
        <v>0</v>
      </c>
      <c r="X67" s="27">
        <v>0</v>
      </c>
      <c r="Y67" s="27">
        <f t="shared" si="2"/>
        <v>0</v>
      </c>
      <c r="Z67" s="128"/>
      <c r="AA67" s="23" t="s">
        <v>945</v>
      </c>
      <c r="AB67" s="23">
        <v>11</v>
      </c>
      <c r="AC67" s="60"/>
    </row>
    <row r="68" spans="1:29" ht="39.75" customHeight="1">
      <c r="A68" s="25" t="s">
        <v>2983</v>
      </c>
      <c r="B68" s="23" t="s">
        <v>363</v>
      </c>
      <c r="C68" s="23" t="s">
        <v>364</v>
      </c>
      <c r="D68" s="25" t="s">
        <v>1205</v>
      </c>
      <c r="E68" s="23" t="s">
        <v>172</v>
      </c>
      <c r="F68" s="25"/>
      <c r="G68" s="25" t="s">
        <v>1206</v>
      </c>
      <c r="H68" s="67"/>
      <c r="I68" s="25"/>
      <c r="J68" s="24"/>
      <c r="K68" s="24" t="s">
        <v>154</v>
      </c>
      <c r="L68" s="24" t="s">
        <v>13</v>
      </c>
      <c r="M68" s="25">
        <v>231010000</v>
      </c>
      <c r="N68" s="23" t="s">
        <v>146</v>
      </c>
      <c r="O68" s="101" t="s">
        <v>157</v>
      </c>
      <c r="P68" s="23" t="s">
        <v>146</v>
      </c>
      <c r="Q68" s="23" t="s">
        <v>148</v>
      </c>
      <c r="R68" s="23" t="s">
        <v>166</v>
      </c>
      <c r="S68" s="23" t="s">
        <v>159</v>
      </c>
      <c r="T68" s="24" t="s">
        <v>37</v>
      </c>
      <c r="U68" s="23" t="s">
        <v>156</v>
      </c>
      <c r="V68" s="27">
        <f>4+2</f>
        <v>6</v>
      </c>
      <c r="W68" s="26">
        <f>X68/V68</f>
        <v>3429.3333333333335</v>
      </c>
      <c r="X68" s="27">
        <f>12860+7716</f>
        <v>20576</v>
      </c>
      <c r="Y68" s="27">
        <f t="shared" si="2"/>
        <v>23045.120000000003</v>
      </c>
      <c r="Z68" s="128"/>
      <c r="AA68" s="23" t="s">
        <v>945</v>
      </c>
      <c r="AB68" s="23"/>
      <c r="AC68" s="60"/>
    </row>
    <row r="69" spans="1:29" ht="55.5" customHeight="1">
      <c r="A69" s="25" t="s">
        <v>326</v>
      </c>
      <c r="B69" s="23" t="s">
        <v>363</v>
      </c>
      <c r="C69" s="23" t="s">
        <v>364</v>
      </c>
      <c r="D69" s="25" t="s">
        <v>1205</v>
      </c>
      <c r="E69" s="23" t="s">
        <v>172</v>
      </c>
      <c r="F69" s="25"/>
      <c r="G69" s="25" t="s">
        <v>1206</v>
      </c>
      <c r="H69" s="67"/>
      <c r="I69" s="90" t="s">
        <v>1011</v>
      </c>
      <c r="J69" s="24"/>
      <c r="K69" s="24" t="s">
        <v>154</v>
      </c>
      <c r="L69" s="24" t="s">
        <v>13</v>
      </c>
      <c r="M69" s="25">
        <v>231010000</v>
      </c>
      <c r="N69" s="23" t="s">
        <v>146</v>
      </c>
      <c r="O69" s="24" t="s">
        <v>164</v>
      </c>
      <c r="P69" s="23" t="s">
        <v>146</v>
      </c>
      <c r="Q69" s="23" t="s">
        <v>148</v>
      </c>
      <c r="R69" s="23" t="s">
        <v>166</v>
      </c>
      <c r="S69" s="23" t="s">
        <v>159</v>
      </c>
      <c r="T69" s="24" t="s">
        <v>37</v>
      </c>
      <c r="U69" s="23" t="s">
        <v>156</v>
      </c>
      <c r="V69" s="27">
        <v>10</v>
      </c>
      <c r="W69" s="26">
        <v>10000</v>
      </c>
      <c r="X69" s="27">
        <v>0</v>
      </c>
      <c r="Y69" s="27">
        <f t="shared" si="2"/>
        <v>0</v>
      </c>
      <c r="Z69" s="128"/>
      <c r="AA69" s="23" t="s">
        <v>945</v>
      </c>
      <c r="AB69" s="23">
        <v>11</v>
      </c>
      <c r="AC69" s="60"/>
    </row>
    <row r="70" spans="1:29" ht="43.5" customHeight="1">
      <c r="A70" s="25" t="s">
        <v>2555</v>
      </c>
      <c r="B70" s="23" t="s">
        <v>363</v>
      </c>
      <c r="C70" s="23" t="s">
        <v>364</v>
      </c>
      <c r="D70" s="25" t="s">
        <v>1205</v>
      </c>
      <c r="E70" s="23" t="s">
        <v>172</v>
      </c>
      <c r="F70" s="25"/>
      <c r="G70" s="25" t="s">
        <v>1206</v>
      </c>
      <c r="H70" s="67"/>
      <c r="I70" s="90" t="s">
        <v>1011</v>
      </c>
      <c r="J70" s="24"/>
      <c r="K70" s="24" t="s">
        <v>154</v>
      </c>
      <c r="L70" s="24" t="s">
        <v>13</v>
      </c>
      <c r="M70" s="25">
        <v>231010000</v>
      </c>
      <c r="N70" s="23" t="s">
        <v>146</v>
      </c>
      <c r="O70" s="101" t="s">
        <v>2553</v>
      </c>
      <c r="P70" s="23" t="s">
        <v>146</v>
      </c>
      <c r="Q70" s="23" t="s">
        <v>148</v>
      </c>
      <c r="R70" s="23" t="s">
        <v>166</v>
      </c>
      <c r="S70" s="23" t="s">
        <v>159</v>
      </c>
      <c r="T70" s="24" t="s">
        <v>37</v>
      </c>
      <c r="U70" s="23" t="s">
        <v>156</v>
      </c>
      <c r="V70" s="27">
        <v>10</v>
      </c>
      <c r="W70" s="26">
        <v>10000</v>
      </c>
      <c r="X70" s="27">
        <v>0</v>
      </c>
      <c r="Y70" s="27">
        <f t="shared" si="2"/>
        <v>0</v>
      </c>
      <c r="Z70" s="128"/>
      <c r="AA70" s="23" t="s">
        <v>945</v>
      </c>
      <c r="AB70" s="23">
        <v>11</v>
      </c>
      <c r="AC70" s="60"/>
    </row>
    <row r="71" spans="1:29" ht="43.5" customHeight="1">
      <c r="A71" s="25" t="s">
        <v>2984</v>
      </c>
      <c r="B71" s="23" t="s">
        <v>363</v>
      </c>
      <c r="C71" s="23" t="s">
        <v>364</v>
      </c>
      <c r="D71" s="25" t="s">
        <v>1205</v>
      </c>
      <c r="E71" s="23" t="s">
        <v>172</v>
      </c>
      <c r="F71" s="25"/>
      <c r="G71" s="25" t="s">
        <v>1206</v>
      </c>
      <c r="H71" s="67"/>
      <c r="I71" s="90" t="s">
        <v>1011</v>
      </c>
      <c r="J71" s="24"/>
      <c r="K71" s="24" t="s">
        <v>154</v>
      </c>
      <c r="L71" s="24" t="s">
        <v>13</v>
      </c>
      <c r="M71" s="25">
        <v>231010000</v>
      </c>
      <c r="N71" s="23" t="s">
        <v>146</v>
      </c>
      <c r="O71" s="101" t="s">
        <v>157</v>
      </c>
      <c r="P71" s="23" t="s">
        <v>146</v>
      </c>
      <c r="Q71" s="23" t="s">
        <v>148</v>
      </c>
      <c r="R71" s="23" t="s">
        <v>166</v>
      </c>
      <c r="S71" s="23" t="s">
        <v>159</v>
      </c>
      <c r="T71" s="24" t="s">
        <v>37</v>
      </c>
      <c r="U71" s="23" t="s">
        <v>156</v>
      </c>
      <c r="V71" s="27">
        <v>10</v>
      </c>
      <c r="W71" s="26">
        <v>10000</v>
      </c>
      <c r="X71" s="27">
        <f>W71*V71</f>
        <v>100000</v>
      </c>
      <c r="Y71" s="27">
        <f t="shared" si="2"/>
        <v>112000.00000000001</v>
      </c>
      <c r="Z71" s="128"/>
      <c r="AA71" s="23" t="s">
        <v>945</v>
      </c>
      <c r="AB71" s="23"/>
      <c r="AC71" s="60"/>
    </row>
    <row r="72" spans="1:29" ht="81" customHeight="1">
      <c r="A72" s="25" t="s">
        <v>596</v>
      </c>
      <c r="B72" s="23" t="s">
        <v>363</v>
      </c>
      <c r="C72" s="23" t="s">
        <v>364</v>
      </c>
      <c r="D72" s="25" t="s">
        <v>1205</v>
      </c>
      <c r="E72" s="23" t="s">
        <v>172</v>
      </c>
      <c r="F72" s="25"/>
      <c r="G72" s="25" t="s">
        <v>1206</v>
      </c>
      <c r="H72" s="67" t="s">
        <v>173</v>
      </c>
      <c r="I72" s="90" t="s">
        <v>1012</v>
      </c>
      <c r="J72" s="24"/>
      <c r="K72" s="24" t="s">
        <v>154</v>
      </c>
      <c r="L72" s="24" t="s">
        <v>13</v>
      </c>
      <c r="M72" s="25">
        <v>231010000</v>
      </c>
      <c r="N72" s="23" t="s">
        <v>146</v>
      </c>
      <c r="O72" s="24" t="s">
        <v>164</v>
      </c>
      <c r="P72" s="23" t="s">
        <v>146</v>
      </c>
      <c r="Q72" s="23" t="s">
        <v>148</v>
      </c>
      <c r="R72" s="23" t="s">
        <v>166</v>
      </c>
      <c r="S72" s="23" t="s">
        <v>159</v>
      </c>
      <c r="T72" s="24" t="s">
        <v>37</v>
      </c>
      <c r="U72" s="23" t="s">
        <v>156</v>
      </c>
      <c r="V72" s="27">
        <v>10</v>
      </c>
      <c r="W72" s="26">
        <v>12000</v>
      </c>
      <c r="X72" s="27">
        <v>0</v>
      </c>
      <c r="Y72" s="27">
        <f t="shared" si="2"/>
        <v>0</v>
      </c>
      <c r="Z72" s="128"/>
      <c r="AA72" s="23" t="s">
        <v>945</v>
      </c>
      <c r="AB72" s="23">
        <v>11</v>
      </c>
      <c r="AC72" s="60"/>
    </row>
    <row r="73" spans="1:29" ht="47.25" customHeight="1">
      <c r="A73" s="25" t="s">
        <v>2556</v>
      </c>
      <c r="B73" s="23" t="s">
        <v>363</v>
      </c>
      <c r="C73" s="23" t="s">
        <v>364</v>
      </c>
      <c r="D73" s="25" t="s">
        <v>1205</v>
      </c>
      <c r="E73" s="23" t="s">
        <v>172</v>
      </c>
      <c r="F73" s="25"/>
      <c r="G73" s="25" t="s">
        <v>1206</v>
      </c>
      <c r="H73" s="67" t="s">
        <v>173</v>
      </c>
      <c r="I73" s="90" t="s">
        <v>1012</v>
      </c>
      <c r="J73" s="24"/>
      <c r="K73" s="24" t="s">
        <v>154</v>
      </c>
      <c r="L73" s="24" t="s">
        <v>13</v>
      </c>
      <c r="M73" s="25">
        <v>231010000</v>
      </c>
      <c r="N73" s="23" t="s">
        <v>146</v>
      </c>
      <c r="O73" s="101" t="s">
        <v>2553</v>
      </c>
      <c r="P73" s="23" t="s">
        <v>146</v>
      </c>
      <c r="Q73" s="23" t="s">
        <v>148</v>
      </c>
      <c r="R73" s="23" t="s">
        <v>166</v>
      </c>
      <c r="S73" s="23" t="s">
        <v>159</v>
      </c>
      <c r="T73" s="24" t="s">
        <v>37</v>
      </c>
      <c r="U73" s="23" t="s">
        <v>156</v>
      </c>
      <c r="V73" s="27">
        <v>10</v>
      </c>
      <c r="W73" s="26">
        <v>12000</v>
      </c>
      <c r="X73" s="27">
        <v>0</v>
      </c>
      <c r="Y73" s="27">
        <f t="shared" si="2"/>
        <v>0</v>
      </c>
      <c r="Z73" s="128"/>
      <c r="AA73" s="23" t="s">
        <v>945</v>
      </c>
      <c r="AB73" s="23">
        <v>11</v>
      </c>
      <c r="AC73" s="60"/>
    </row>
    <row r="74" spans="1:29" ht="47.25" customHeight="1">
      <c r="A74" s="25" t="s">
        <v>2985</v>
      </c>
      <c r="B74" s="23" t="s">
        <v>363</v>
      </c>
      <c r="C74" s="23" t="s">
        <v>364</v>
      </c>
      <c r="D74" s="25" t="s">
        <v>1205</v>
      </c>
      <c r="E74" s="23" t="s">
        <v>172</v>
      </c>
      <c r="F74" s="25"/>
      <c r="G74" s="25" t="s">
        <v>1206</v>
      </c>
      <c r="H74" s="67" t="s">
        <v>173</v>
      </c>
      <c r="I74" s="90" t="s">
        <v>1012</v>
      </c>
      <c r="J74" s="24"/>
      <c r="K74" s="24" t="s">
        <v>154</v>
      </c>
      <c r="L74" s="24" t="s">
        <v>13</v>
      </c>
      <c r="M74" s="25">
        <v>231010000</v>
      </c>
      <c r="N74" s="23" t="s">
        <v>146</v>
      </c>
      <c r="O74" s="101" t="s">
        <v>157</v>
      </c>
      <c r="P74" s="23" t="s">
        <v>146</v>
      </c>
      <c r="Q74" s="23" t="s">
        <v>148</v>
      </c>
      <c r="R74" s="23" t="s">
        <v>166</v>
      </c>
      <c r="S74" s="23" t="s">
        <v>159</v>
      </c>
      <c r="T74" s="24" t="s">
        <v>37</v>
      </c>
      <c r="U74" s="23" t="s">
        <v>156</v>
      </c>
      <c r="V74" s="27">
        <v>10</v>
      </c>
      <c r="W74" s="26">
        <v>12000</v>
      </c>
      <c r="X74" s="27">
        <f>W74*V74</f>
        <v>120000</v>
      </c>
      <c r="Y74" s="27">
        <f t="shared" si="2"/>
        <v>134400</v>
      </c>
      <c r="Z74" s="128"/>
      <c r="AA74" s="23" t="s">
        <v>945</v>
      </c>
      <c r="AB74" s="23"/>
      <c r="AC74" s="60"/>
    </row>
    <row r="75" spans="1:29" ht="89.25">
      <c r="A75" s="25" t="s">
        <v>190</v>
      </c>
      <c r="B75" s="23" t="s">
        <v>363</v>
      </c>
      <c r="C75" s="23" t="s">
        <v>364</v>
      </c>
      <c r="D75" s="25" t="s">
        <v>1207</v>
      </c>
      <c r="E75" s="23" t="s">
        <v>1208</v>
      </c>
      <c r="F75" s="25"/>
      <c r="G75" s="25" t="s">
        <v>1209</v>
      </c>
      <c r="H75" s="23"/>
      <c r="I75" s="25" t="s">
        <v>226</v>
      </c>
      <c r="J75" s="24"/>
      <c r="K75" s="24" t="s">
        <v>154</v>
      </c>
      <c r="L75" s="24" t="s">
        <v>13</v>
      </c>
      <c r="M75" s="25">
        <v>231010000</v>
      </c>
      <c r="N75" s="23" t="s">
        <v>146</v>
      </c>
      <c r="O75" s="24" t="s">
        <v>184</v>
      </c>
      <c r="P75" s="23" t="s">
        <v>146</v>
      </c>
      <c r="Q75" s="23" t="s">
        <v>148</v>
      </c>
      <c r="R75" s="23" t="s">
        <v>166</v>
      </c>
      <c r="S75" s="23" t="s">
        <v>159</v>
      </c>
      <c r="T75" s="24" t="s">
        <v>70</v>
      </c>
      <c r="U75" s="23" t="s">
        <v>7</v>
      </c>
      <c r="V75" s="27">
        <f>5+5</f>
        <v>10</v>
      </c>
      <c r="W75" s="26">
        <f>X75/V75</f>
        <v>4000</v>
      </c>
      <c r="X75" s="27">
        <f>20000+20000</f>
        <v>40000</v>
      </c>
      <c r="Y75" s="27">
        <f t="shared" si="2"/>
        <v>44800.00000000001</v>
      </c>
      <c r="Z75" s="23"/>
      <c r="AA75" s="23" t="s">
        <v>945</v>
      </c>
      <c r="AB75" s="23"/>
      <c r="AC75" s="60"/>
    </row>
    <row r="76" spans="1:29" ht="54.75" customHeight="1">
      <c r="A76" s="25" t="s">
        <v>327</v>
      </c>
      <c r="B76" s="23" t="s">
        <v>363</v>
      </c>
      <c r="C76" s="23" t="s">
        <v>400</v>
      </c>
      <c r="D76" s="129" t="s">
        <v>1210</v>
      </c>
      <c r="E76" s="129" t="s">
        <v>1211</v>
      </c>
      <c r="F76" s="129"/>
      <c r="G76" s="129" t="s">
        <v>1212</v>
      </c>
      <c r="H76" s="23"/>
      <c r="I76" s="58" t="s">
        <v>428</v>
      </c>
      <c r="J76" s="58"/>
      <c r="K76" s="24" t="s">
        <v>154</v>
      </c>
      <c r="L76" s="24" t="s">
        <v>13</v>
      </c>
      <c r="M76" s="24" t="s">
        <v>921</v>
      </c>
      <c r="N76" s="23" t="s">
        <v>146</v>
      </c>
      <c r="O76" s="24" t="s">
        <v>401</v>
      </c>
      <c r="P76" s="23" t="s">
        <v>146</v>
      </c>
      <c r="Q76" s="24" t="s">
        <v>148</v>
      </c>
      <c r="R76" s="23" t="s">
        <v>166</v>
      </c>
      <c r="S76" s="23" t="s">
        <v>159</v>
      </c>
      <c r="T76" s="24" t="s">
        <v>37</v>
      </c>
      <c r="U76" s="23" t="s">
        <v>156</v>
      </c>
      <c r="V76" s="27">
        <v>2</v>
      </c>
      <c r="W76" s="44">
        <v>6500</v>
      </c>
      <c r="X76" s="37">
        <f t="shared" si="1"/>
        <v>13000</v>
      </c>
      <c r="Y76" s="37">
        <f aca="true" t="shared" si="3" ref="Y76:Y95">X76*1.12</f>
        <v>14560.000000000002</v>
      </c>
      <c r="Z76" s="45"/>
      <c r="AA76" s="23" t="s">
        <v>945</v>
      </c>
      <c r="AB76" s="25"/>
      <c r="AC76" s="60"/>
    </row>
    <row r="77" spans="1:29" ht="39" customHeight="1">
      <c r="A77" s="25" t="s">
        <v>941</v>
      </c>
      <c r="B77" s="23" t="s">
        <v>363</v>
      </c>
      <c r="C77" s="23" t="s">
        <v>400</v>
      </c>
      <c r="D77" s="129" t="s">
        <v>1213</v>
      </c>
      <c r="E77" s="129" t="s">
        <v>1214</v>
      </c>
      <c r="F77" s="129"/>
      <c r="G77" s="129" t="s">
        <v>1215</v>
      </c>
      <c r="H77" s="129"/>
      <c r="I77" s="129"/>
      <c r="J77" s="25"/>
      <c r="K77" s="24" t="s">
        <v>154</v>
      </c>
      <c r="L77" s="25">
        <v>0</v>
      </c>
      <c r="M77" s="24" t="s">
        <v>921</v>
      </c>
      <c r="N77" s="23" t="s">
        <v>146</v>
      </c>
      <c r="O77" s="25" t="s">
        <v>920</v>
      </c>
      <c r="P77" s="23" t="s">
        <v>146</v>
      </c>
      <c r="Q77" s="23" t="s">
        <v>148</v>
      </c>
      <c r="R77" s="23" t="s">
        <v>166</v>
      </c>
      <c r="S77" s="23" t="s">
        <v>396</v>
      </c>
      <c r="T77" s="24" t="s">
        <v>37</v>
      </c>
      <c r="U77" s="23" t="s">
        <v>251</v>
      </c>
      <c r="V77" s="110">
        <v>2</v>
      </c>
      <c r="W77" s="110">
        <v>10000</v>
      </c>
      <c r="X77" s="110">
        <f t="shared" si="1"/>
        <v>20000</v>
      </c>
      <c r="Y77" s="27">
        <f t="shared" si="3"/>
        <v>22400.000000000004</v>
      </c>
      <c r="Z77" s="130"/>
      <c r="AA77" s="23" t="s">
        <v>945</v>
      </c>
      <c r="AB77" s="130"/>
      <c r="AC77" s="60"/>
    </row>
    <row r="78" spans="1:29" ht="47.25" customHeight="1">
      <c r="A78" s="25" t="s">
        <v>597</v>
      </c>
      <c r="B78" s="23" t="s">
        <v>363</v>
      </c>
      <c r="C78" s="23" t="s">
        <v>400</v>
      </c>
      <c r="D78" s="129" t="s">
        <v>1216</v>
      </c>
      <c r="E78" s="129" t="s">
        <v>1214</v>
      </c>
      <c r="F78" s="129"/>
      <c r="G78" s="129" t="s">
        <v>1217</v>
      </c>
      <c r="H78" s="129"/>
      <c r="I78" s="25"/>
      <c r="J78" s="25"/>
      <c r="K78" s="24" t="s">
        <v>154</v>
      </c>
      <c r="L78" s="25">
        <v>0</v>
      </c>
      <c r="M78" s="24" t="s">
        <v>921</v>
      </c>
      <c r="N78" s="23" t="s">
        <v>146</v>
      </c>
      <c r="O78" s="25" t="s">
        <v>920</v>
      </c>
      <c r="P78" s="23" t="s">
        <v>146</v>
      </c>
      <c r="Q78" s="23" t="s">
        <v>148</v>
      </c>
      <c r="R78" s="23" t="s">
        <v>166</v>
      </c>
      <c r="S78" s="23" t="s">
        <v>159</v>
      </c>
      <c r="T78" s="24" t="s">
        <v>37</v>
      </c>
      <c r="U78" s="23" t="s">
        <v>251</v>
      </c>
      <c r="V78" s="110">
        <v>2</v>
      </c>
      <c r="W78" s="110">
        <v>10000</v>
      </c>
      <c r="X78" s="110">
        <f t="shared" si="1"/>
        <v>20000</v>
      </c>
      <c r="Y78" s="37">
        <f t="shared" si="3"/>
        <v>22400.000000000004</v>
      </c>
      <c r="Z78" s="130"/>
      <c r="AA78" s="23" t="s">
        <v>945</v>
      </c>
      <c r="AB78" s="130"/>
      <c r="AC78" s="60"/>
    </row>
    <row r="79" spans="1:29" ht="42" customHeight="1">
      <c r="A79" s="25" t="s">
        <v>598</v>
      </c>
      <c r="B79" s="23" t="s">
        <v>363</v>
      </c>
      <c r="C79" s="23" t="s">
        <v>400</v>
      </c>
      <c r="D79" s="129" t="s">
        <v>1218</v>
      </c>
      <c r="E79" s="129" t="s">
        <v>1214</v>
      </c>
      <c r="F79" s="129"/>
      <c r="G79" s="129" t="s">
        <v>1219</v>
      </c>
      <c r="H79" s="129"/>
      <c r="I79" s="25"/>
      <c r="J79" s="25"/>
      <c r="K79" s="24" t="s">
        <v>154</v>
      </c>
      <c r="L79" s="25">
        <v>0</v>
      </c>
      <c r="M79" s="24" t="s">
        <v>921</v>
      </c>
      <c r="N79" s="23" t="s">
        <v>146</v>
      </c>
      <c r="O79" s="25" t="s">
        <v>920</v>
      </c>
      <c r="P79" s="23" t="s">
        <v>146</v>
      </c>
      <c r="Q79" s="23" t="s">
        <v>148</v>
      </c>
      <c r="R79" s="23" t="s">
        <v>166</v>
      </c>
      <c r="S79" s="23" t="s">
        <v>159</v>
      </c>
      <c r="T79" s="24" t="s">
        <v>37</v>
      </c>
      <c r="U79" s="23" t="s">
        <v>251</v>
      </c>
      <c r="V79" s="110">
        <v>2</v>
      </c>
      <c r="W79" s="110">
        <v>7000</v>
      </c>
      <c r="X79" s="110">
        <f t="shared" si="1"/>
        <v>14000</v>
      </c>
      <c r="Y79" s="27">
        <f t="shared" si="3"/>
        <v>15680.000000000002</v>
      </c>
      <c r="Z79" s="130"/>
      <c r="AA79" s="23" t="s">
        <v>945</v>
      </c>
      <c r="AB79" s="130"/>
      <c r="AC79" s="60"/>
    </row>
    <row r="80" spans="1:29" ht="89.25">
      <c r="A80" s="25" t="s">
        <v>599</v>
      </c>
      <c r="B80" s="23" t="s">
        <v>363</v>
      </c>
      <c r="C80" s="23" t="s">
        <v>400</v>
      </c>
      <c r="D80" s="23" t="s">
        <v>1220</v>
      </c>
      <c r="E80" s="23" t="s">
        <v>1221</v>
      </c>
      <c r="F80" s="23"/>
      <c r="G80" s="23" t="s">
        <v>1222</v>
      </c>
      <c r="H80" s="23"/>
      <c r="I80" s="130"/>
      <c r="J80" s="130"/>
      <c r="K80" s="24" t="s">
        <v>154</v>
      </c>
      <c r="L80" s="24" t="s">
        <v>13</v>
      </c>
      <c r="M80" s="24" t="s">
        <v>921</v>
      </c>
      <c r="N80" s="24" t="s">
        <v>427</v>
      </c>
      <c r="O80" s="24" t="s">
        <v>157</v>
      </c>
      <c r="P80" s="24" t="s">
        <v>427</v>
      </c>
      <c r="Q80" s="24" t="s">
        <v>148</v>
      </c>
      <c r="R80" s="23" t="s">
        <v>166</v>
      </c>
      <c r="S80" s="23" t="s">
        <v>159</v>
      </c>
      <c r="T80" s="23">
        <v>778</v>
      </c>
      <c r="U80" s="23" t="s">
        <v>182</v>
      </c>
      <c r="V80" s="110">
        <v>10</v>
      </c>
      <c r="W80" s="110">
        <v>500</v>
      </c>
      <c r="X80" s="110">
        <v>0</v>
      </c>
      <c r="Y80" s="37">
        <f t="shared" si="3"/>
        <v>0</v>
      </c>
      <c r="Z80" s="130"/>
      <c r="AA80" s="23" t="s">
        <v>945</v>
      </c>
      <c r="AB80" s="23" t="s">
        <v>2704</v>
      </c>
      <c r="AC80" s="60"/>
    </row>
    <row r="81" spans="1:29" ht="76.5">
      <c r="A81" s="25" t="s">
        <v>2664</v>
      </c>
      <c r="B81" s="23" t="s">
        <v>363</v>
      </c>
      <c r="C81" s="23" t="s">
        <v>400</v>
      </c>
      <c r="D81" s="23" t="s">
        <v>2665</v>
      </c>
      <c r="E81" s="23" t="s">
        <v>1221</v>
      </c>
      <c r="F81" s="23"/>
      <c r="G81" s="23" t="s">
        <v>1222</v>
      </c>
      <c r="H81" s="23"/>
      <c r="I81" s="130"/>
      <c r="J81" s="130"/>
      <c r="K81" s="24" t="s">
        <v>145</v>
      </c>
      <c r="L81" s="24" t="s">
        <v>13</v>
      </c>
      <c r="M81" s="24" t="s">
        <v>921</v>
      </c>
      <c r="N81" s="24" t="s">
        <v>427</v>
      </c>
      <c r="O81" s="24" t="s">
        <v>184</v>
      </c>
      <c r="P81" s="24" t="s">
        <v>427</v>
      </c>
      <c r="Q81" s="24" t="s">
        <v>148</v>
      </c>
      <c r="R81" s="23" t="s">
        <v>166</v>
      </c>
      <c r="S81" s="23" t="s">
        <v>149</v>
      </c>
      <c r="T81" s="23">
        <v>166</v>
      </c>
      <c r="U81" s="23" t="s">
        <v>165</v>
      </c>
      <c r="V81" s="110">
        <v>10</v>
      </c>
      <c r="W81" s="110">
        <v>300</v>
      </c>
      <c r="X81" s="110">
        <f>W81*V81</f>
        <v>3000</v>
      </c>
      <c r="Y81" s="37">
        <f t="shared" si="3"/>
        <v>3360.0000000000005</v>
      </c>
      <c r="Z81" s="130"/>
      <c r="AA81" s="23" t="s">
        <v>945</v>
      </c>
      <c r="AB81" s="130"/>
      <c r="AC81" s="60"/>
    </row>
    <row r="82" spans="1:29" ht="69.75" customHeight="1">
      <c r="A82" s="25" t="s">
        <v>198</v>
      </c>
      <c r="B82" s="23" t="s">
        <v>363</v>
      </c>
      <c r="C82" s="23" t="s">
        <v>400</v>
      </c>
      <c r="D82" s="51" t="s">
        <v>1223</v>
      </c>
      <c r="E82" s="51" t="s">
        <v>1221</v>
      </c>
      <c r="F82" s="23"/>
      <c r="G82" s="23" t="s">
        <v>1224</v>
      </c>
      <c r="H82" s="23"/>
      <c r="I82" s="131" t="s">
        <v>1225</v>
      </c>
      <c r="J82" s="130"/>
      <c r="K82" s="24" t="s">
        <v>154</v>
      </c>
      <c r="L82" s="24" t="s">
        <v>13</v>
      </c>
      <c r="M82" s="24" t="s">
        <v>921</v>
      </c>
      <c r="N82" s="24" t="s">
        <v>427</v>
      </c>
      <c r="O82" s="24" t="s">
        <v>157</v>
      </c>
      <c r="P82" s="24" t="s">
        <v>427</v>
      </c>
      <c r="Q82" s="24" t="s">
        <v>148</v>
      </c>
      <c r="R82" s="23" t="s">
        <v>166</v>
      </c>
      <c r="S82" s="23" t="s">
        <v>159</v>
      </c>
      <c r="T82" s="109">
        <v>166</v>
      </c>
      <c r="U82" s="23" t="s">
        <v>165</v>
      </c>
      <c r="V82" s="110">
        <f>15+15</f>
        <v>30</v>
      </c>
      <c r="W82" s="110">
        <f>X82/V82</f>
        <v>350</v>
      </c>
      <c r="X82" s="110">
        <f>7500+3000</f>
        <v>10500</v>
      </c>
      <c r="Y82" s="27">
        <f t="shared" si="3"/>
        <v>11760.000000000002</v>
      </c>
      <c r="Z82" s="130"/>
      <c r="AA82" s="23" t="s">
        <v>945</v>
      </c>
      <c r="AB82" s="130"/>
      <c r="AC82" s="60"/>
    </row>
    <row r="83" spans="1:29" ht="66.75" customHeight="1">
      <c r="A83" s="25" t="s">
        <v>600</v>
      </c>
      <c r="B83" s="23" t="s">
        <v>363</v>
      </c>
      <c r="C83" s="23" t="s">
        <v>400</v>
      </c>
      <c r="D83" s="51" t="s">
        <v>1226</v>
      </c>
      <c r="E83" s="51" t="s">
        <v>1221</v>
      </c>
      <c r="F83" s="23"/>
      <c r="G83" s="23" t="s">
        <v>1227</v>
      </c>
      <c r="H83" s="23"/>
      <c r="I83" s="130"/>
      <c r="J83" s="130"/>
      <c r="K83" s="24" t="s">
        <v>154</v>
      </c>
      <c r="L83" s="24" t="s">
        <v>13</v>
      </c>
      <c r="M83" s="24" t="s">
        <v>921</v>
      </c>
      <c r="N83" s="24" t="s">
        <v>427</v>
      </c>
      <c r="O83" s="24" t="s">
        <v>157</v>
      </c>
      <c r="P83" s="24" t="s">
        <v>427</v>
      </c>
      <c r="Q83" s="24" t="s">
        <v>148</v>
      </c>
      <c r="R83" s="23" t="s">
        <v>166</v>
      </c>
      <c r="S83" s="23" t="s">
        <v>159</v>
      </c>
      <c r="T83" s="23">
        <v>778</v>
      </c>
      <c r="U83" s="23" t="s">
        <v>182</v>
      </c>
      <c r="V83" s="110">
        <v>15</v>
      </c>
      <c r="W83" s="110">
        <v>400</v>
      </c>
      <c r="X83" s="110">
        <f t="shared" si="1"/>
        <v>6000</v>
      </c>
      <c r="Y83" s="37">
        <f t="shared" si="3"/>
        <v>6720.000000000001</v>
      </c>
      <c r="Z83" s="130"/>
      <c r="AA83" s="23" t="s">
        <v>945</v>
      </c>
      <c r="AB83" s="130"/>
      <c r="AC83" s="60"/>
    </row>
    <row r="84" spans="1:29" ht="66.75" customHeight="1">
      <c r="A84" s="25" t="s">
        <v>601</v>
      </c>
      <c r="B84" s="23" t="s">
        <v>363</v>
      </c>
      <c r="C84" s="23" t="s">
        <v>400</v>
      </c>
      <c r="D84" s="51" t="s">
        <v>1228</v>
      </c>
      <c r="E84" s="51" t="s">
        <v>1229</v>
      </c>
      <c r="F84" s="23"/>
      <c r="G84" s="23" t="s">
        <v>1230</v>
      </c>
      <c r="H84" s="23"/>
      <c r="I84" s="23" t="s">
        <v>1013</v>
      </c>
      <c r="J84" s="130"/>
      <c r="K84" s="24" t="s">
        <v>154</v>
      </c>
      <c r="L84" s="24" t="s">
        <v>13</v>
      </c>
      <c r="M84" s="24" t="s">
        <v>921</v>
      </c>
      <c r="N84" s="24" t="s">
        <v>427</v>
      </c>
      <c r="O84" s="24" t="s">
        <v>212</v>
      </c>
      <c r="P84" s="24" t="s">
        <v>427</v>
      </c>
      <c r="Q84" s="24" t="s">
        <v>148</v>
      </c>
      <c r="R84" s="23" t="s">
        <v>166</v>
      </c>
      <c r="S84" s="23" t="s">
        <v>159</v>
      </c>
      <c r="T84" s="23">
        <v>778</v>
      </c>
      <c r="U84" s="23" t="s">
        <v>174</v>
      </c>
      <c r="V84" s="110">
        <v>2</v>
      </c>
      <c r="W84" s="110">
        <v>1000</v>
      </c>
      <c r="X84" s="110">
        <f t="shared" si="1"/>
        <v>2000</v>
      </c>
      <c r="Y84" s="27">
        <f t="shared" si="3"/>
        <v>2240</v>
      </c>
      <c r="Z84" s="130"/>
      <c r="AA84" s="23" t="s">
        <v>945</v>
      </c>
      <c r="AB84" s="130"/>
      <c r="AC84" s="60"/>
    </row>
    <row r="85" spans="1:29" ht="57" customHeight="1">
      <c r="A85" s="25" t="s">
        <v>602</v>
      </c>
      <c r="B85" s="23" t="s">
        <v>363</v>
      </c>
      <c r="C85" s="23" t="s">
        <v>400</v>
      </c>
      <c r="D85" s="51" t="s">
        <v>1228</v>
      </c>
      <c r="E85" s="51" t="s">
        <v>1229</v>
      </c>
      <c r="F85" s="23"/>
      <c r="G85" s="23" t="s">
        <v>1230</v>
      </c>
      <c r="H85" s="23"/>
      <c r="I85" s="23" t="s">
        <v>1014</v>
      </c>
      <c r="J85" s="130"/>
      <c r="K85" s="24" t="s">
        <v>154</v>
      </c>
      <c r="L85" s="24" t="s">
        <v>13</v>
      </c>
      <c r="M85" s="24" t="s">
        <v>921</v>
      </c>
      <c r="N85" s="24" t="s">
        <v>427</v>
      </c>
      <c r="O85" s="24" t="s">
        <v>212</v>
      </c>
      <c r="P85" s="24" t="s">
        <v>427</v>
      </c>
      <c r="Q85" s="24" t="s">
        <v>148</v>
      </c>
      <c r="R85" s="23" t="s">
        <v>166</v>
      </c>
      <c r="S85" s="23" t="s">
        <v>159</v>
      </c>
      <c r="T85" s="23">
        <v>778</v>
      </c>
      <c r="U85" s="23" t="s">
        <v>174</v>
      </c>
      <c r="V85" s="110">
        <v>2</v>
      </c>
      <c r="W85" s="110">
        <v>2000</v>
      </c>
      <c r="X85" s="110">
        <f t="shared" si="1"/>
        <v>4000</v>
      </c>
      <c r="Y85" s="27">
        <f t="shared" si="3"/>
        <v>4480</v>
      </c>
      <c r="Z85" s="130"/>
      <c r="AA85" s="23" t="s">
        <v>945</v>
      </c>
      <c r="AB85" s="130"/>
      <c r="AC85" s="60"/>
    </row>
    <row r="86" spans="1:29" ht="65.25" customHeight="1">
      <c r="A86" s="25" t="s">
        <v>603</v>
      </c>
      <c r="B86" s="23" t="s">
        <v>363</v>
      </c>
      <c r="C86" s="23" t="s">
        <v>400</v>
      </c>
      <c r="D86" s="51" t="s">
        <v>1231</v>
      </c>
      <c r="E86" s="51" t="s">
        <v>1232</v>
      </c>
      <c r="F86" s="23"/>
      <c r="G86" s="23" t="s">
        <v>1233</v>
      </c>
      <c r="H86" s="25"/>
      <c r="I86" s="132" t="s">
        <v>1015</v>
      </c>
      <c r="J86" s="130"/>
      <c r="K86" s="24" t="s">
        <v>154</v>
      </c>
      <c r="L86" s="24" t="s">
        <v>13</v>
      </c>
      <c r="M86" s="24" t="s">
        <v>921</v>
      </c>
      <c r="N86" s="24" t="s">
        <v>427</v>
      </c>
      <c r="O86" s="24" t="s">
        <v>157</v>
      </c>
      <c r="P86" s="24" t="s">
        <v>427</v>
      </c>
      <c r="Q86" s="24" t="s">
        <v>148</v>
      </c>
      <c r="R86" s="23" t="s">
        <v>166</v>
      </c>
      <c r="S86" s="23" t="s">
        <v>159</v>
      </c>
      <c r="T86" s="23">
        <v>778</v>
      </c>
      <c r="U86" s="23" t="s">
        <v>174</v>
      </c>
      <c r="V86" s="110">
        <v>2</v>
      </c>
      <c r="W86" s="110">
        <v>2000</v>
      </c>
      <c r="X86" s="110">
        <f t="shared" si="1"/>
        <v>4000</v>
      </c>
      <c r="Y86" s="27">
        <f t="shared" si="3"/>
        <v>4480</v>
      </c>
      <c r="Z86" s="130"/>
      <c r="AA86" s="23" t="s">
        <v>945</v>
      </c>
      <c r="AB86" s="130"/>
      <c r="AC86" s="60"/>
    </row>
    <row r="87" spans="1:29" ht="54.75" customHeight="1">
      <c r="A87" s="25" t="s">
        <v>604</v>
      </c>
      <c r="B87" s="23" t="s">
        <v>363</v>
      </c>
      <c r="C87" s="23" t="s">
        <v>400</v>
      </c>
      <c r="D87" s="25" t="s">
        <v>1234</v>
      </c>
      <c r="E87" s="28" t="s">
        <v>1235</v>
      </c>
      <c r="F87" s="28"/>
      <c r="G87" s="28" t="s">
        <v>1236</v>
      </c>
      <c r="H87" s="25"/>
      <c r="I87" s="132" t="s">
        <v>1016</v>
      </c>
      <c r="J87" s="130"/>
      <c r="K87" s="24" t="s">
        <v>154</v>
      </c>
      <c r="L87" s="24" t="s">
        <v>13</v>
      </c>
      <c r="M87" s="24" t="s">
        <v>921</v>
      </c>
      <c r="N87" s="24" t="s">
        <v>427</v>
      </c>
      <c r="O87" s="24" t="s">
        <v>221</v>
      </c>
      <c r="P87" s="24" t="s">
        <v>427</v>
      </c>
      <c r="Q87" s="24" t="s">
        <v>148</v>
      </c>
      <c r="R87" s="23" t="s">
        <v>166</v>
      </c>
      <c r="S87" s="23" t="s">
        <v>159</v>
      </c>
      <c r="T87" s="23">
        <v>796</v>
      </c>
      <c r="U87" s="23" t="s">
        <v>156</v>
      </c>
      <c r="V87" s="110">
        <v>2</v>
      </c>
      <c r="W87" s="110">
        <v>3000</v>
      </c>
      <c r="X87" s="110">
        <f t="shared" si="1"/>
        <v>6000</v>
      </c>
      <c r="Y87" s="27">
        <f t="shared" si="3"/>
        <v>6720.000000000001</v>
      </c>
      <c r="Z87" s="130"/>
      <c r="AA87" s="23" t="s">
        <v>945</v>
      </c>
      <c r="AB87" s="130"/>
      <c r="AC87" s="60"/>
    </row>
    <row r="88" spans="1:29" ht="58.5" customHeight="1">
      <c r="A88" s="25" t="s">
        <v>605</v>
      </c>
      <c r="B88" s="23" t="s">
        <v>363</v>
      </c>
      <c r="C88" s="23" t="s">
        <v>400</v>
      </c>
      <c r="D88" s="25" t="s">
        <v>1237</v>
      </c>
      <c r="E88" s="28" t="s">
        <v>1238</v>
      </c>
      <c r="F88" s="28"/>
      <c r="G88" s="28" t="s">
        <v>1239</v>
      </c>
      <c r="H88" s="28"/>
      <c r="I88" s="132" t="s">
        <v>1240</v>
      </c>
      <c r="J88" s="130"/>
      <c r="K88" s="24" t="s">
        <v>154</v>
      </c>
      <c r="L88" s="24" t="s">
        <v>13</v>
      </c>
      <c r="M88" s="24" t="s">
        <v>921</v>
      </c>
      <c r="N88" s="24" t="s">
        <v>427</v>
      </c>
      <c r="O88" s="24" t="s">
        <v>157</v>
      </c>
      <c r="P88" s="24" t="s">
        <v>427</v>
      </c>
      <c r="Q88" s="24" t="s">
        <v>148</v>
      </c>
      <c r="R88" s="23" t="s">
        <v>166</v>
      </c>
      <c r="S88" s="23" t="s">
        <v>159</v>
      </c>
      <c r="T88" s="23">
        <v>796</v>
      </c>
      <c r="U88" s="23" t="s">
        <v>156</v>
      </c>
      <c r="V88" s="110">
        <v>5</v>
      </c>
      <c r="W88" s="110">
        <v>3000</v>
      </c>
      <c r="X88" s="110">
        <f t="shared" si="1"/>
        <v>15000</v>
      </c>
      <c r="Y88" s="37">
        <f t="shared" si="3"/>
        <v>16800</v>
      </c>
      <c r="Z88" s="130"/>
      <c r="AA88" s="23" t="s">
        <v>945</v>
      </c>
      <c r="AB88" s="130"/>
      <c r="AC88" s="60"/>
    </row>
    <row r="89" spans="1:29" ht="75" customHeight="1">
      <c r="A89" s="25" t="s">
        <v>606</v>
      </c>
      <c r="B89" s="23" t="s">
        <v>363</v>
      </c>
      <c r="C89" s="23" t="s">
        <v>400</v>
      </c>
      <c r="D89" s="25" t="s">
        <v>1241</v>
      </c>
      <c r="E89" s="28" t="s">
        <v>1242</v>
      </c>
      <c r="F89" s="28"/>
      <c r="G89" s="28" t="s">
        <v>1243</v>
      </c>
      <c r="H89" s="25"/>
      <c r="I89" s="25" t="s">
        <v>1017</v>
      </c>
      <c r="J89" s="130"/>
      <c r="K89" s="24" t="s">
        <v>154</v>
      </c>
      <c r="L89" s="24" t="s">
        <v>13</v>
      </c>
      <c r="M89" s="24" t="s">
        <v>921</v>
      </c>
      <c r="N89" s="24" t="s">
        <v>427</v>
      </c>
      <c r="O89" s="24" t="s">
        <v>162</v>
      </c>
      <c r="P89" s="24" t="s">
        <v>427</v>
      </c>
      <c r="Q89" s="24" t="s">
        <v>148</v>
      </c>
      <c r="R89" s="23" t="s">
        <v>166</v>
      </c>
      <c r="S89" s="23" t="s">
        <v>159</v>
      </c>
      <c r="T89" s="48" t="s">
        <v>199</v>
      </c>
      <c r="U89" s="48" t="s">
        <v>200</v>
      </c>
      <c r="V89" s="110">
        <v>20</v>
      </c>
      <c r="W89" s="110">
        <v>700</v>
      </c>
      <c r="X89" s="110">
        <f t="shared" si="1"/>
        <v>14000</v>
      </c>
      <c r="Y89" s="27">
        <f t="shared" si="3"/>
        <v>15680.000000000002</v>
      </c>
      <c r="Z89" s="130"/>
      <c r="AA89" s="23" t="s">
        <v>945</v>
      </c>
      <c r="AB89" s="130"/>
      <c r="AC89" s="60"/>
    </row>
    <row r="90" spans="1:29" ht="44.25" customHeight="1">
      <c r="A90" s="25" t="s">
        <v>607</v>
      </c>
      <c r="B90" s="23" t="s">
        <v>363</v>
      </c>
      <c r="C90" s="23" t="s">
        <v>400</v>
      </c>
      <c r="D90" s="25" t="s">
        <v>1158</v>
      </c>
      <c r="E90" s="28" t="s">
        <v>1159</v>
      </c>
      <c r="F90" s="28"/>
      <c r="G90" s="28" t="s">
        <v>1160</v>
      </c>
      <c r="H90" s="25"/>
      <c r="I90" s="130"/>
      <c r="J90" s="130"/>
      <c r="K90" s="24" t="s">
        <v>154</v>
      </c>
      <c r="L90" s="24" t="s">
        <v>13</v>
      </c>
      <c r="M90" s="24" t="s">
        <v>921</v>
      </c>
      <c r="N90" s="24" t="s">
        <v>427</v>
      </c>
      <c r="O90" s="24" t="s">
        <v>155</v>
      </c>
      <c r="P90" s="24" t="s">
        <v>427</v>
      </c>
      <c r="Q90" s="24" t="s">
        <v>148</v>
      </c>
      <c r="R90" s="23" t="s">
        <v>166</v>
      </c>
      <c r="S90" s="23" t="s">
        <v>159</v>
      </c>
      <c r="T90" s="48">
        <v>796</v>
      </c>
      <c r="U90" s="109" t="s">
        <v>156</v>
      </c>
      <c r="V90" s="110">
        <v>100</v>
      </c>
      <c r="W90" s="110">
        <v>500</v>
      </c>
      <c r="X90" s="110">
        <f t="shared" si="1"/>
        <v>50000</v>
      </c>
      <c r="Y90" s="37">
        <f t="shared" si="3"/>
        <v>56000.00000000001</v>
      </c>
      <c r="Z90" s="130"/>
      <c r="AA90" s="23" t="s">
        <v>945</v>
      </c>
      <c r="AB90" s="130"/>
      <c r="AC90" s="60"/>
    </row>
    <row r="91" spans="1:29" ht="81.75" customHeight="1">
      <c r="A91" s="25" t="s">
        <v>608</v>
      </c>
      <c r="B91" s="23" t="s">
        <v>363</v>
      </c>
      <c r="C91" s="23" t="s">
        <v>400</v>
      </c>
      <c r="D91" s="25" t="s">
        <v>1244</v>
      </c>
      <c r="E91" s="28" t="s">
        <v>72</v>
      </c>
      <c r="F91" s="28"/>
      <c r="G91" s="28" t="s">
        <v>1245</v>
      </c>
      <c r="H91" s="25"/>
      <c r="I91" s="132" t="s">
        <v>1018</v>
      </c>
      <c r="J91" s="130"/>
      <c r="K91" s="24" t="s">
        <v>154</v>
      </c>
      <c r="L91" s="24" t="s">
        <v>13</v>
      </c>
      <c r="M91" s="24" t="s">
        <v>921</v>
      </c>
      <c r="N91" s="24" t="s">
        <v>427</v>
      </c>
      <c r="O91" s="24" t="s">
        <v>191</v>
      </c>
      <c r="P91" s="24" t="s">
        <v>427</v>
      </c>
      <c r="Q91" s="24" t="s">
        <v>148</v>
      </c>
      <c r="R91" s="23" t="s">
        <v>166</v>
      </c>
      <c r="S91" s="23" t="s">
        <v>159</v>
      </c>
      <c r="T91" s="48">
        <v>796</v>
      </c>
      <c r="U91" s="109" t="s">
        <v>156</v>
      </c>
      <c r="V91" s="110">
        <v>1</v>
      </c>
      <c r="W91" s="110">
        <v>70000</v>
      </c>
      <c r="X91" s="110">
        <f t="shared" si="1"/>
        <v>70000</v>
      </c>
      <c r="Y91" s="27">
        <f t="shared" si="3"/>
        <v>78400.00000000001</v>
      </c>
      <c r="Z91" s="130"/>
      <c r="AA91" s="23" t="s">
        <v>945</v>
      </c>
      <c r="AB91" s="130"/>
      <c r="AC91" s="60"/>
    </row>
    <row r="92" spans="1:29" ht="143.25" customHeight="1">
      <c r="A92" s="25" t="s">
        <v>609</v>
      </c>
      <c r="B92" s="23" t="s">
        <v>363</v>
      </c>
      <c r="C92" s="23" t="s">
        <v>400</v>
      </c>
      <c r="D92" s="25" t="s">
        <v>1246</v>
      </c>
      <c r="E92" s="28" t="s">
        <v>1247</v>
      </c>
      <c r="F92" s="28"/>
      <c r="G92" s="28" t="s">
        <v>1248</v>
      </c>
      <c r="H92" s="25"/>
      <c r="I92" s="132" t="s">
        <v>1019</v>
      </c>
      <c r="J92" s="130"/>
      <c r="K92" s="24" t="s">
        <v>154</v>
      </c>
      <c r="L92" s="24" t="s">
        <v>13</v>
      </c>
      <c r="M92" s="24" t="s">
        <v>921</v>
      </c>
      <c r="N92" s="24" t="s">
        <v>427</v>
      </c>
      <c r="O92" s="24" t="s">
        <v>221</v>
      </c>
      <c r="P92" s="24" t="s">
        <v>427</v>
      </c>
      <c r="Q92" s="24" t="s">
        <v>148</v>
      </c>
      <c r="R92" s="23" t="s">
        <v>166</v>
      </c>
      <c r="S92" s="23" t="s">
        <v>159</v>
      </c>
      <c r="T92" s="109">
        <v>796</v>
      </c>
      <c r="U92" s="109" t="s">
        <v>156</v>
      </c>
      <c r="V92" s="110">
        <v>5</v>
      </c>
      <c r="W92" s="110">
        <v>10000</v>
      </c>
      <c r="X92" s="110">
        <f t="shared" si="1"/>
        <v>50000</v>
      </c>
      <c r="Y92" s="37">
        <f t="shared" si="3"/>
        <v>56000.00000000001</v>
      </c>
      <c r="Z92" s="130"/>
      <c r="AA92" s="23" t="s">
        <v>945</v>
      </c>
      <c r="AB92" s="130"/>
      <c r="AC92" s="60"/>
    </row>
    <row r="93" spans="1:29" ht="76.5">
      <c r="A93" s="25" t="s">
        <v>610</v>
      </c>
      <c r="B93" s="23" t="s">
        <v>363</v>
      </c>
      <c r="C93" s="23" t="s">
        <v>400</v>
      </c>
      <c r="D93" s="25" t="s">
        <v>1249</v>
      </c>
      <c r="E93" s="28" t="s">
        <v>1250</v>
      </c>
      <c r="F93" s="28"/>
      <c r="G93" s="28" t="s">
        <v>1251</v>
      </c>
      <c r="H93" s="25"/>
      <c r="I93" s="130"/>
      <c r="J93" s="130"/>
      <c r="K93" s="24" t="s">
        <v>154</v>
      </c>
      <c r="L93" s="24" t="s">
        <v>2082</v>
      </c>
      <c r="M93" s="24" t="s">
        <v>921</v>
      </c>
      <c r="N93" s="24" t="s">
        <v>427</v>
      </c>
      <c r="O93" s="24" t="s">
        <v>221</v>
      </c>
      <c r="P93" s="24" t="s">
        <v>427</v>
      </c>
      <c r="Q93" s="24" t="s">
        <v>148</v>
      </c>
      <c r="R93" s="23" t="s">
        <v>158</v>
      </c>
      <c r="S93" s="23" t="s">
        <v>1277</v>
      </c>
      <c r="T93" s="109">
        <v>796</v>
      </c>
      <c r="U93" s="109" t="s">
        <v>156</v>
      </c>
      <c r="V93" s="110">
        <v>20</v>
      </c>
      <c r="W93" s="110">
        <v>700</v>
      </c>
      <c r="X93" s="110">
        <f t="shared" si="1"/>
        <v>14000</v>
      </c>
      <c r="Y93" s="27">
        <f t="shared" si="3"/>
        <v>15680.000000000002</v>
      </c>
      <c r="Z93" s="109" t="s">
        <v>152</v>
      </c>
      <c r="AA93" s="23" t="s">
        <v>945</v>
      </c>
      <c r="AB93" s="130"/>
      <c r="AC93" s="60"/>
    </row>
    <row r="94" spans="1:29" ht="102">
      <c r="A94" s="25" t="s">
        <v>611</v>
      </c>
      <c r="B94" s="23" t="s">
        <v>363</v>
      </c>
      <c r="C94" s="23" t="s">
        <v>400</v>
      </c>
      <c r="D94" s="25" t="s">
        <v>1252</v>
      </c>
      <c r="E94" s="28" t="s">
        <v>1253</v>
      </c>
      <c r="F94" s="28"/>
      <c r="G94" s="28" t="s">
        <v>1254</v>
      </c>
      <c r="H94" s="25"/>
      <c r="I94" s="25" t="s">
        <v>1255</v>
      </c>
      <c r="J94" s="133"/>
      <c r="K94" s="24" t="s">
        <v>154</v>
      </c>
      <c r="L94" s="24" t="s">
        <v>13</v>
      </c>
      <c r="M94" s="24" t="s">
        <v>921</v>
      </c>
      <c r="N94" s="24" t="s">
        <v>427</v>
      </c>
      <c r="O94" s="24" t="s">
        <v>221</v>
      </c>
      <c r="P94" s="24" t="s">
        <v>427</v>
      </c>
      <c r="Q94" s="24" t="s">
        <v>148</v>
      </c>
      <c r="R94" s="23" t="s">
        <v>166</v>
      </c>
      <c r="S94" s="23" t="s">
        <v>159</v>
      </c>
      <c r="T94" s="109">
        <v>736</v>
      </c>
      <c r="U94" s="109" t="s">
        <v>232</v>
      </c>
      <c r="V94" s="110">
        <v>6</v>
      </c>
      <c r="W94" s="110">
        <v>10000</v>
      </c>
      <c r="X94" s="110">
        <f t="shared" si="1"/>
        <v>60000</v>
      </c>
      <c r="Y94" s="37">
        <f t="shared" si="3"/>
        <v>67200</v>
      </c>
      <c r="Z94" s="130"/>
      <c r="AA94" s="23" t="s">
        <v>945</v>
      </c>
      <c r="AB94" s="130"/>
      <c r="AC94" s="60"/>
    </row>
    <row r="95" spans="1:29" ht="89.25">
      <c r="A95" s="25" t="s">
        <v>612</v>
      </c>
      <c r="B95" s="134" t="s">
        <v>363</v>
      </c>
      <c r="C95" s="23" t="s">
        <v>400</v>
      </c>
      <c r="D95" s="25" t="s">
        <v>1256</v>
      </c>
      <c r="E95" s="28" t="s">
        <v>1257</v>
      </c>
      <c r="F95" s="28"/>
      <c r="G95" s="28" t="s">
        <v>1258</v>
      </c>
      <c r="H95" s="25"/>
      <c r="I95" s="135"/>
      <c r="J95" s="136"/>
      <c r="K95" s="24" t="s">
        <v>145</v>
      </c>
      <c r="L95" s="109">
        <v>0</v>
      </c>
      <c r="M95" s="24" t="s">
        <v>921</v>
      </c>
      <c r="N95" s="24" t="s">
        <v>427</v>
      </c>
      <c r="O95" s="24" t="s">
        <v>221</v>
      </c>
      <c r="P95" s="24" t="s">
        <v>427</v>
      </c>
      <c r="Q95" s="24" t="s">
        <v>148</v>
      </c>
      <c r="R95" s="23" t="s">
        <v>166</v>
      </c>
      <c r="S95" s="23" t="s">
        <v>159</v>
      </c>
      <c r="T95" s="45">
        <v>796</v>
      </c>
      <c r="U95" s="45" t="s">
        <v>156</v>
      </c>
      <c r="V95" s="110">
        <v>3</v>
      </c>
      <c r="W95" s="110">
        <v>3000</v>
      </c>
      <c r="X95" s="110">
        <f t="shared" si="1"/>
        <v>9000</v>
      </c>
      <c r="Y95" s="37">
        <f t="shared" si="3"/>
        <v>10080.000000000002</v>
      </c>
      <c r="Z95" s="130"/>
      <c r="AA95" s="23" t="s">
        <v>945</v>
      </c>
      <c r="AB95" s="130"/>
      <c r="AC95" s="60"/>
    </row>
    <row r="96" spans="1:30" s="55" customFormat="1" ht="145.5" customHeight="1">
      <c r="A96" s="25" t="s">
        <v>613</v>
      </c>
      <c r="B96" s="23" t="s">
        <v>363</v>
      </c>
      <c r="C96" s="23" t="s">
        <v>144</v>
      </c>
      <c r="D96" s="49" t="s">
        <v>1500</v>
      </c>
      <c r="E96" s="28" t="s">
        <v>299</v>
      </c>
      <c r="F96" s="28"/>
      <c r="G96" s="28" t="s">
        <v>1501</v>
      </c>
      <c r="H96" s="28"/>
      <c r="I96" s="137"/>
      <c r="J96" s="25"/>
      <c r="K96" s="23" t="s">
        <v>145</v>
      </c>
      <c r="L96" s="25">
        <v>100</v>
      </c>
      <c r="M96" s="23">
        <v>231010000</v>
      </c>
      <c r="N96" s="23" t="s">
        <v>146</v>
      </c>
      <c r="O96" s="25" t="s">
        <v>147</v>
      </c>
      <c r="P96" s="23" t="s">
        <v>146</v>
      </c>
      <c r="Q96" s="23" t="s">
        <v>148</v>
      </c>
      <c r="R96" s="23" t="s">
        <v>2204</v>
      </c>
      <c r="S96" s="23" t="s">
        <v>149</v>
      </c>
      <c r="T96" s="23">
        <v>214</v>
      </c>
      <c r="U96" s="24" t="s">
        <v>298</v>
      </c>
      <c r="V96" s="27">
        <v>850000</v>
      </c>
      <c r="W96" s="26">
        <v>18</v>
      </c>
      <c r="X96" s="27">
        <f>W96*V96</f>
        <v>15300000</v>
      </c>
      <c r="Y96" s="27">
        <f>X96*1.12</f>
        <v>17136000</v>
      </c>
      <c r="Z96" s="23" t="s">
        <v>152</v>
      </c>
      <c r="AA96" s="23" t="s">
        <v>945</v>
      </c>
      <c r="AB96" s="23"/>
      <c r="AC96" s="54"/>
      <c r="AD96" s="47"/>
    </row>
    <row r="97" spans="1:30" s="55" customFormat="1" ht="113.25" customHeight="1">
      <c r="A97" s="25" t="s">
        <v>614</v>
      </c>
      <c r="B97" s="23" t="s">
        <v>363</v>
      </c>
      <c r="C97" s="23" t="s">
        <v>144</v>
      </c>
      <c r="D97" s="49" t="s">
        <v>1502</v>
      </c>
      <c r="E97" s="28" t="s">
        <v>1503</v>
      </c>
      <c r="F97" s="28"/>
      <c r="G97" s="28" t="s">
        <v>1504</v>
      </c>
      <c r="H97" s="28"/>
      <c r="I97" s="52" t="s">
        <v>297</v>
      </c>
      <c r="J97" s="23"/>
      <c r="K97" s="23" t="s">
        <v>154</v>
      </c>
      <c r="L97" s="25">
        <v>0</v>
      </c>
      <c r="M97" s="23">
        <v>231010000</v>
      </c>
      <c r="N97" s="23" t="s">
        <v>146</v>
      </c>
      <c r="O97" s="25" t="s">
        <v>155</v>
      </c>
      <c r="P97" s="23" t="s">
        <v>146</v>
      </c>
      <c r="Q97" s="23" t="s">
        <v>148</v>
      </c>
      <c r="R97" s="23" t="s">
        <v>166</v>
      </c>
      <c r="S97" s="23" t="s">
        <v>159</v>
      </c>
      <c r="T97" s="24">
        <v>796</v>
      </c>
      <c r="U97" s="23" t="s">
        <v>156</v>
      </c>
      <c r="V97" s="27">
        <v>5</v>
      </c>
      <c r="W97" s="26">
        <v>500</v>
      </c>
      <c r="X97" s="27">
        <v>0</v>
      </c>
      <c r="Y97" s="27">
        <f aca="true" t="shared" si="4" ref="Y97:Y110">X97*1.12</f>
        <v>0</v>
      </c>
      <c r="Z97" s="23"/>
      <c r="AA97" s="23" t="s">
        <v>945</v>
      </c>
      <c r="AB97" s="23">
        <v>11</v>
      </c>
      <c r="AC97" s="54"/>
      <c r="AD97" s="47"/>
    </row>
    <row r="98" spans="1:30" s="55" customFormat="1" ht="113.25" customHeight="1">
      <c r="A98" s="25" t="s">
        <v>2590</v>
      </c>
      <c r="B98" s="23" t="s">
        <v>363</v>
      </c>
      <c r="C98" s="23" t="s">
        <v>144</v>
      </c>
      <c r="D98" s="49" t="s">
        <v>1502</v>
      </c>
      <c r="E98" s="28" t="s">
        <v>1503</v>
      </c>
      <c r="F98" s="28"/>
      <c r="G98" s="28" t="s">
        <v>1504</v>
      </c>
      <c r="H98" s="28"/>
      <c r="I98" s="52" t="s">
        <v>297</v>
      </c>
      <c r="J98" s="23"/>
      <c r="K98" s="23" t="s">
        <v>154</v>
      </c>
      <c r="L98" s="25">
        <v>0</v>
      </c>
      <c r="M98" s="23">
        <v>231010000</v>
      </c>
      <c r="N98" s="23" t="s">
        <v>146</v>
      </c>
      <c r="O98" s="25" t="s">
        <v>212</v>
      </c>
      <c r="P98" s="23" t="s">
        <v>146</v>
      </c>
      <c r="Q98" s="23" t="s">
        <v>148</v>
      </c>
      <c r="R98" s="23" t="s">
        <v>166</v>
      </c>
      <c r="S98" s="23" t="s">
        <v>159</v>
      </c>
      <c r="T98" s="24">
        <v>796</v>
      </c>
      <c r="U98" s="23" t="s">
        <v>156</v>
      </c>
      <c r="V98" s="27">
        <v>5</v>
      </c>
      <c r="W98" s="26">
        <v>500</v>
      </c>
      <c r="X98" s="27">
        <f>W98*V98</f>
        <v>2500</v>
      </c>
      <c r="Y98" s="27">
        <f t="shared" si="4"/>
        <v>2800.0000000000005</v>
      </c>
      <c r="Z98" s="23"/>
      <c r="AA98" s="23" t="s">
        <v>945</v>
      </c>
      <c r="AB98" s="23"/>
      <c r="AC98" s="54"/>
      <c r="AD98" s="47"/>
    </row>
    <row r="99" spans="1:30" s="55" customFormat="1" ht="115.5" customHeight="1">
      <c r="A99" s="25" t="s">
        <v>615</v>
      </c>
      <c r="B99" s="23" t="s">
        <v>363</v>
      </c>
      <c r="C99" s="23" t="s">
        <v>144</v>
      </c>
      <c r="D99" s="49" t="s">
        <v>1502</v>
      </c>
      <c r="E99" s="28" t="s">
        <v>1503</v>
      </c>
      <c r="F99" s="28"/>
      <c r="G99" s="28" t="s">
        <v>1504</v>
      </c>
      <c r="H99" s="28"/>
      <c r="I99" s="52" t="s">
        <v>296</v>
      </c>
      <c r="J99" s="23"/>
      <c r="K99" s="23" t="s">
        <v>154</v>
      </c>
      <c r="L99" s="25">
        <v>0</v>
      </c>
      <c r="M99" s="23">
        <v>231010000</v>
      </c>
      <c r="N99" s="23" t="s">
        <v>146</v>
      </c>
      <c r="O99" s="25" t="s">
        <v>155</v>
      </c>
      <c r="P99" s="23" t="s">
        <v>146</v>
      </c>
      <c r="Q99" s="23" t="s">
        <v>148</v>
      </c>
      <c r="R99" s="23" t="s">
        <v>166</v>
      </c>
      <c r="S99" s="23" t="s">
        <v>159</v>
      </c>
      <c r="T99" s="24">
        <v>796</v>
      </c>
      <c r="U99" s="23" t="s">
        <v>156</v>
      </c>
      <c r="V99" s="27">
        <v>5</v>
      </c>
      <c r="W99" s="26">
        <v>500</v>
      </c>
      <c r="X99" s="27">
        <v>0</v>
      </c>
      <c r="Y99" s="27">
        <f t="shared" si="4"/>
        <v>0</v>
      </c>
      <c r="Z99" s="23"/>
      <c r="AA99" s="23" t="s">
        <v>945</v>
      </c>
      <c r="AB99" s="23">
        <v>11</v>
      </c>
      <c r="AC99" s="54"/>
      <c r="AD99" s="47"/>
    </row>
    <row r="100" spans="1:30" s="55" customFormat="1" ht="115.5" customHeight="1">
      <c r="A100" s="25" t="s">
        <v>2611</v>
      </c>
      <c r="B100" s="23" t="s">
        <v>363</v>
      </c>
      <c r="C100" s="23" t="s">
        <v>144</v>
      </c>
      <c r="D100" s="49" t="s">
        <v>1502</v>
      </c>
      <c r="E100" s="28" t="s">
        <v>1503</v>
      </c>
      <c r="F100" s="28"/>
      <c r="G100" s="28" t="s">
        <v>1504</v>
      </c>
      <c r="H100" s="28"/>
      <c r="I100" s="52" t="s">
        <v>296</v>
      </c>
      <c r="J100" s="23"/>
      <c r="K100" s="23" t="s">
        <v>154</v>
      </c>
      <c r="L100" s="25">
        <v>0</v>
      </c>
      <c r="M100" s="23">
        <v>231010000</v>
      </c>
      <c r="N100" s="23" t="s">
        <v>146</v>
      </c>
      <c r="O100" s="25" t="s">
        <v>212</v>
      </c>
      <c r="P100" s="23" t="s">
        <v>146</v>
      </c>
      <c r="Q100" s="23" t="s">
        <v>148</v>
      </c>
      <c r="R100" s="23" t="s">
        <v>166</v>
      </c>
      <c r="S100" s="23" t="s">
        <v>159</v>
      </c>
      <c r="T100" s="24">
        <v>796</v>
      </c>
      <c r="U100" s="23" t="s">
        <v>156</v>
      </c>
      <c r="V100" s="27">
        <v>5</v>
      </c>
      <c r="W100" s="26">
        <v>500</v>
      </c>
      <c r="X100" s="27">
        <f>W100*V100</f>
        <v>2500</v>
      </c>
      <c r="Y100" s="27">
        <f t="shared" si="4"/>
        <v>2800.0000000000005</v>
      </c>
      <c r="Z100" s="23"/>
      <c r="AA100" s="23" t="s">
        <v>945</v>
      </c>
      <c r="AB100" s="23"/>
      <c r="AC100" s="54"/>
      <c r="AD100" s="47"/>
    </row>
    <row r="101" spans="1:30" s="55" customFormat="1" ht="104.25" customHeight="1">
      <c r="A101" s="25" t="s">
        <v>616</v>
      </c>
      <c r="B101" s="23" t="s">
        <v>363</v>
      </c>
      <c r="C101" s="23" t="s">
        <v>144</v>
      </c>
      <c r="D101" s="49" t="s">
        <v>1505</v>
      </c>
      <c r="E101" s="49" t="s">
        <v>300</v>
      </c>
      <c r="F101" s="49"/>
      <c r="G101" s="49" t="s">
        <v>1506</v>
      </c>
      <c r="H101" s="49"/>
      <c r="I101" s="138" t="s">
        <v>946</v>
      </c>
      <c r="J101" s="49"/>
      <c r="K101" s="23" t="s">
        <v>154</v>
      </c>
      <c r="L101" s="25">
        <v>0</v>
      </c>
      <c r="M101" s="23">
        <v>231010000</v>
      </c>
      <c r="N101" s="23" t="s">
        <v>146</v>
      </c>
      <c r="O101" s="25" t="s">
        <v>155</v>
      </c>
      <c r="P101" s="23" t="s">
        <v>146</v>
      </c>
      <c r="Q101" s="23" t="s">
        <v>148</v>
      </c>
      <c r="R101" s="23" t="s">
        <v>166</v>
      </c>
      <c r="S101" s="23" t="s">
        <v>159</v>
      </c>
      <c r="T101" s="24" t="s">
        <v>37</v>
      </c>
      <c r="U101" s="23" t="s">
        <v>156</v>
      </c>
      <c r="V101" s="27">
        <v>100</v>
      </c>
      <c r="W101" s="26">
        <v>100</v>
      </c>
      <c r="X101" s="27">
        <v>0</v>
      </c>
      <c r="Y101" s="27">
        <f t="shared" si="4"/>
        <v>0</v>
      </c>
      <c r="Z101" s="26"/>
      <c r="AA101" s="23" t="s">
        <v>945</v>
      </c>
      <c r="AB101" s="23">
        <v>11</v>
      </c>
      <c r="AC101" s="54"/>
      <c r="AD101" s="47"/>
    </row>
    <row r="102" spans="1:30" s="55" customFormat="1" ht="108.75" customHeight="1">
      <c r="A102" s="25" t="s">
        <v>2596</v>
      </c>
      <c r="B102" s="23" t="s">
        <v>363</v>
      </c>
      <c r="C102" s="23" t="s">
        <v>144</v>
      </c>
      <c r="D102" s="49" t="s">
        <v>1505</v>
      </c>
      <c r="E102" s="49" t="s">
        <v>300</v>
      </c>
      <c r="F102" s="49"/>
      <c r="G102" s="49" t="s">
        <v>1506</v>
      </c>
      <c r="H102" s="49"/>
      <c r="I102" s="138" t="s">
        <v>946</v>
      </c>
      <c r="J102" s="49"/>
      <c r="K102" s="23" t="s">
        <v>154</v>
      </c>
      <c r="L102" s="25">
        <v>0</v>
      </c>
      <c r="M102" s="23">
        <v>231010000</v>
      </c>
      <c r="N102" s="23" t="s">
        <v>146</v>
      </c>
      <c r="O102" s="25" t="s">
        <v>212</v>
      </c>
      <c r="P102" s="23" t="s">
        <v>146</v>
      </c>
      <c r="Q102" s="23" t="s">
        <v>148</v>
      </c>
      <c r="R102" s="23" t="s">
        <v>166</v>
      </c>
      <c r="S102" s="23" t="s">
        <v>159</v>
      </c>
      <c r="T102" s="24" t="s">
        <v>37</v>
      </c>
      <c r="U102" s="23" t="s">
        <v>156</v>
      </c>
      <c r="V102" s="27">
        <v>100</v>
      </c>
      <c r="W102" s="26">
        <v>100</v>
      </c>
      <c r="X102" s="27">
        <f>W102*V102</f>
        <v>10000</v>
      </c>
      <c r="Y102" s="27">
        <f t="shared" si="4"/>
        <v>11200.000000000002</v>
      </c>
      <c r="Z102" s="26"/>
      <c r="AA102" s="23" t="s">
        <v>945</v>
      </c>
      <c r="AB102" s="23"/>
      <c r="AC102" s="54"/>
      <c r="AD102" s="47"/>
    </row>
    <row r="103" spans="1:30" s="55" customFormat="1" ht="115.5" customHeight="1">
      <c r="A103" s="25" t="s">
        <v>617</v>
      </c>
      <c r="B103" s="23" t="s">
        <v>363</v>
      </c>
      <c r="C103" s="23" t="s">
        <v>144</v>
      </c>
      <c r="D103" s="49" t="s">
        <v>1507</v>
      </c>
      <c r="E103" s="49" t="s">
        <v>300</v>
      </c>
      <c r="F103" s="49"/>
      <c r="G103" s="49" t="s">
        <v>1508</v>
      </c>
      <c r="H103" s="49"/>
      <c r="I103" s="138" t="s">
        <v>947</v>
      </c>
      <c r="J103" s="49"/>
      <c r="K103" s="23" t="s">
        <v>154</v>
      </c>
      <c r="L103" s="25">
        <v>0</v>
      </c>
      <c r="M103" s="23">
        <v>231010000</v>
      </c>
      <c r="N103" s="23" t="s">
        <v>146</v>
      </c>
      <c r="O103" s="25" t="s">
        <v>155</v>
      </c>
      <c r="P103" s="23" t="s">
        <v>146</v>
      </c>
      <c r="Q103" s="23" t="s">
        <v>148</v>
      </c>
      <c r="R103" s="23" t="s">
        <v>166</v>
      </c>
      <c r="S103" s="23" t="s">
        <v>159</v>
      </c>
      <c r="T103" s="24" t="s">
        <v>37</v>
      </c>
      <c r="U103" s="23" t="s">
        <v>156</v>
      </c>
      <c r="V103" s="27">
        <v>100</v>
      </c>
      <c r="W103" s="26">
        <v>100</v>
      </c>
      <c r="X103" s="27">
        <v>0</v>
      </c>
      <c r="Y103" s="27">
        <f t="shared" si="4"/>
        <v>0</v>
      </c>
      <c r="Z103" s="26"/>
      <c r="AA103" s="23" t="s">
        <v>945</v>
      </c>
      <c r="AB103" s="23">
        <v>11</v>
      </c>
      <c r="AC103" s="54"/>
      <c r="AD103" s="47"/>
    </row>
    <row r="104" spans="1:30" s="55" customFormat="1" ht="123.75" customHeight="1">
      <c r="A104" s="25" t="s">
        <v>2597</v>
      </c>
      <c r="B104" s="23" t="s">
        <v>363</v>
      </c>
      <c r="C104" s="23" t="s">
        <v>144</v>
      </c>
      <c r="D104" s="49" t="s">
        <v>1507</v>
      </c>
      <c r="E104" s="49" t="s">
        <v>300</v>
      </c>
      <c r="F104" s="49"/>
      <c r="G104" s="49" t="s">
        <v>1508</v>
      </c>
      <c r="H104" s="49"/>
      <c r="I104" s="138" t="s">
        <v>947</v>
      </c>
      <c r="J104" s="49"/>
      <c r="K104" s="23" t="s">
        <v>154</v>
      </c>
      <c r="L104" s="25">
        <v>0</v>
      </c>
      <c r="M104" s="23">
        <v>231010000</v>
      </c>
      <c r="N104" s="23" t="s">
        <v>146</v>
      </c>
      <c r="O104" s="25" t="s">
        <v>212</v>
      </c>
      <c r="P104" s="23" t="s">
        <v>146</v>
      </c>
      <c r="Q104" s="23" t="s">
        <v>148</v>
      </c>
      <c r="R104" s="23" t="s">
        <v>166</v>
      </c>
      <c r="S104" s="23" t="s">
        <v>159</v>
      </c>
      <c r="T104" s="24" t="s">
        <v>37</v>
      </c>
      <c r="U104" s="23" t="s">
        <v>156</v>
      </c>
      <c r="V104" s="27">
        <v>100</v>
      </c>
      <c r="W104" s="26">
        <v>100</v>
      </c>
      <c r="X104" s="27">
        <f>W104*V104</f>
        <v>10000</v>
      </c>
      <c r="Y104" s="27">
        <f t="shared" si="4"/>
        <v>11200.000000000002</v>
      </c>
      <c r="Z104" s="26"/>
      <c r="AA104" s="23" t="s">
        <v>945</v>
      </c>
      <c r="AB104" s="23"/>
      <c r="AC104" s="54"/>
      <c r="AD104" s="47"/>
    </row>
    <row r="105" spans="1:29" s="55" customFormat="1" ht="111" customHeight="1">
      <c r="A105" s="25" t="s">
        <v>618</v>
      </c>
      <c r="B105" s="23" t="s">
        <v>363</v>
      </c>
      <c r="C105" s="23" t="s">
        <v>144</v>
      </c>
      <c r="D105" s="49" t="s">
        <v>1507</v>
      </c>
      <c r="E105" s="49" t="s">
        <v>300</v>
      </c>
      <c r="F105" s="49"/>
      <c r="G105" s="49" t="s">
        <v>1508</v>
      </c>
      <c r="H105" s="49"/>
      <c r="I105" s="137" t="s">
        <v>303</v>
      </c>
      <c r="J105" s="25"/>
      <c r="K105" s="23" t="s">
        <v>154</v>
      </c>
      <c r="L105" s="25">
        <v>0</v>
      </c>
      <c r="M105" s="23">
        <v>231010000</v>
      </c>
      <c r="N105" s="23" t="s">
        <v>146</v>
      </c>
      <c r="O105" s="25" t="s">
        <v>155</v>
      </c>
      <c r="P105" s="23" t="s">
        <v>146</v>
      </c>
      <c r="Q105" s="23" t="s">
        <v>148</v>
      </c>
      <c r="R105" s="23" t="s">
        <v>166</v>
      </c>
      <c r="S105" s="23" t="s">
        <v>159</v>
      </c>
      <c r="T105" s="24" t="s">
        <v>37</v>
      </c>
      <c r="U105" s="23" t="s">
        <v>156</v>
      </c>
      <c r="V105" s="27">
        <v>20</v>
      </c>
      <c r="W105" s="26">
        <v>1215</v>
      </c>
      <c r="X105" s="27">
        <v>0</v>
      </c>
      <c r="Y105" s="27">
        <f t="shared" si="4"/>
        <v>0</v>
      </c>
      <c r="Z105" s="26"/>
      <c r="AA105" s="23" t="s">
        <v>945</v>
      </c>
      <c r="AB105" s="23">
        <v>11</v>
      </c>
      <c r="AC105" s="54"/>
    </row>
    <row r="106" spans="1:29" s="55" customFormat="1" ht="111" customHeight="1">
      <c r="A106" s="25" t="s">
        <v>2598</v>
      </c>
      <c r="B106" s="23" t="s">
        <v>363</v>
      </c>
      <c r="C106" s="23" t="s">
        <v>144</v>
      </c>
      <c r="D106" s="49" t="s">
        <v>1507</v>
      </c>
      <c r="E106" s="49" t="s">
        <v>300</v>
      </c>
      <c r="F106" s="49"/>
      <c r="G106" s="49" t="s">
        <v>1508</v>
      </c>
      <c r="H106" s="49"/>
      <c r="I106" s="137" t="s">
        <v>303</v>
      </c>
      <c r="J106" s="25"/>
      <c r="K106" s="23" t="s">
        <v>154</v>
      </c>
      <c r="L106" s="25">
        <v>0</v>
      </c>
      <c r="M106" s="23">
        <v>231010000</v>
      </c>
      <c r="N106" s="23" t="s">
        <v>146</v>
      </c>
      <c r="O106" s="25" t="s">
        <v>212</v>
      </c>
      <c r="P106" s="23" t="s">
        <v>146</v>
      </c>
      <c r="Q106" s="23" t="s">
        <v>148</v>
      </c>
      <c r="R106" s="23" t="s">
        <v>166</v>
      </c>
      <c r="S106" s="23" t="s">
        <v>159</v>
      </c>
      <c r="T106" s="24" t="s">
        <v>37</v>
      </c>
      <c r="U106" s="23" t="s">
        <v>156</v>
      </c>
      <c r="V106" s="27">
        <v>20</v>
      </c>
      <c r="W106" s="26">
        <v>1215</v>
      </c>
      <c r="X106" s="27">
        <f>W106*V106</f>
        <v>24300</v>
      </c>
      <c r="Y106" s="27">
        <f t="shared" si="4"/>
        <v>27216.000000000004</v>
      </c>
      <c r="Z106" s="26"/>
      <c r="AA106" s="23" t="s">
        <v>945</v>
      </c>
      <c r="AB106" s="23"/>
      <c r="AC106" s="54"/>
    </row>
    <row r="107" spans="1:29" ht="102" customHeight="1">
      <c r="A107" s="25" t="s">
        <v>619</v>
      </c>
      <c r="B107" s="23" t="s">
        <v>363</v>
      </c>
      <c r="C107" s="23" t="s">
        <v>144</v>
      </c>
      <c r="D107" s="49" t="s">
        <v>1509</v>
      </c>
      <c r="E107" s="49" t="s">
        <v>1510</v>
      </c>
      <c r="F107" s="49" t="s">
        <v>302</v>
      </c>
      <c r="G107" s="49" t="s">
        <v>1511</v>
      </c>
      <c r="H107" s="49"/>
      <c r="I107" s="137" t="s">
        <v>948</v>
      </c>
      <c r="J107" s="25"/>
      <c r="K107" s="23" t="s">
        <v>154</v>
      </c>
      <c r="L107" s="25">
        <v>0</v>
      </c>
      <c r="M107" s="23">
        <v>231010000</v>
      </c>
      <c r="N107" s="23" t="s">
        <v>146</v>
      </c>
      <c r="O107" s="25" t="s">
        <v>155</v>
      </c>
      <c r="P107" s="23" t="s">
        <v>146</v>
      </c>
      <c r="Q107" s="23" t="s">
        <v>148</v>
      </c>
      <c r="R107" s="23" t="s">
        <v>166</v>
      </c>
      <c r="S107" s="23" t="s">
        <v>159</v>
      </c>
      <c r="T107" s="24" t="s">
        <v>37</v>
      </c>
      <c r="U107" s="23" t="s">
        <v>156</v>
      </c>
      <c r="V107" s="27">
        <v>10</v>
      </c>
      <c r="W107" s="26">
        <v>1215</v>
      </c>
      <c r="X107" s="27">
        <v>0</v>
      </c>
      <c r="Y107" s="27">
        <f t="shared" si="4"/>
        <v>0</v>
      </c>
      <c r="Z107" s="26"/>
      <c r="AA107" s="23" t="s">
        <v>945</v>
      </c>
      <c r="AB107" s="23">
        <v>11</v>
      </c>
      <c r="AC107" s="54"/>
    </row>
    <row r="108" spans="1:29" ht="102" customHeight="1">
      <c r="A108" s="25" t="s">
        <v>2599</v>
      </c>
      <c r="B108" s="23" t="s">
        <v>363</v>
      </c>
      <c r="C108" s="23" t="s">
        <v>144</v>
      </c>
      <c r="D108" s="49" t="s">
        <v>1509</v>
      </c>
      <c r="E108" s="49" t="s">
        <v>1510</v>
      </c>
      <c r="F108" s="49" t="s">
        <v>302</v>
      </c>
      <c r="G108" s="49" t="s">
        <v>1511</v>
      </c>
      <c r="H108" s="49"/>
      <c r="I108" s="137" t="s">
        <v>948</v>
      </c>
      <c r="J108" s="25"/>
      <c r="K108" s="23" t="s">
        <v>154</v>
      </c>
      <c r="L108" s="25">
        <v>0</v>
      </c>
      <c r="M108" s="23">
        <v>231010000</v>
      </c>
      <c r="N108" s="23" t="s">
        <v>146</v>
      </c>
      <c r="O108" s="25" t="s">
        <v>212</v>
      </c>
      <c r="P108" s="23" t="s">
        <v>146</v>
      </c>
      <c r="Q108" s="23" t="s">
        <v>148</v>
      </c>
      <c r="R108" s="23" t="s">
        <v>166</v>
      </c>
      <c r="S108" s="23" t="s">
        <v>159</v>
      </c>
      <c r="T108" s="24" t="s">
        <v>37</v>
      </c>
      <c r="U108" s="23" t="s">
        <v>156</v>
      </c>
      <c r="V108" s="27">
        <v>10</v>
      </c>
      <c r="W108" s="26">
        <v>1215</v>
      </c>
      <c r="X108" s="27">
        <f>W108*V108</f>
        <v>12150</v>
      </c>
      <c r="Y108" s="27">
        <f t="shared" si="4"/>
        <v>13608.000000000002</v>
      </c>
      <c r="Z108" s="26"/>
      <c r="AA108" s="23" t="s">
        <v>945</v>
      </c>
      <c r="AB108" s="23"/>
      <c r="AC108" s="54"/>
    </row>
    <row r="109" spans="1:29" s="55" customFormat="1" ht="78.75" customHeight="1">
      <c r="A109" s="25" t="s">
        <v>620</v>
      </c>
      <c r="B109" s="23" t="s">
        <v>363</v>
      </c>
      <c r="C109" s="23" t="s">
        <v>144</v>
      </c>
      <c r="D109" s="49" t="s">
        <v>1512</v>
      </c>
      <c r="E109" s="25" t="s">
        <v>300</v>
      </c>
      <c r="F109" s="25"/>
      <c r="G109" s="25" t="s">
        <v>1513</v>
      </c>
      <c r="H109" s="25"/>
      <c r="I109" s="137" t="s">
        <v>301</v>
      </c>
      <c r="J109" s="25"/>
      <c r="K109" s="23" t="s">
        <v>154</v>
      </c>
      <c r="L109" s="25">
        <v>0</v>
      </c>
      <c r="M109" s="23">
        <v>231010000</v>
      </c>
      <c r="N109" s="23" t="s">
        <v>146</v>
      </c>
      <c r="O109" s="25" t="s">
        <v>155</v>
      </c>
      <c r="P109" s="23" t="s">
        <v>146</v>
      </c>
      <c r="Q109" s="23" t="s">
        <v>148</v>
      </c>
      <c r="R109" s="23" t="s">
        <v>166</v>
      </c>
      <c r="S109" s="23" t="s">
        <v>159</v>
      </c>
      <c r="T109" s="24" t="s">
        <v>37</v>
      </c>
      <c r="U109" s="23" t="s">
        <v>156</v>
      </c>
      <c r="V109" s="27">
        <v>10</v>
      </c>
      <c r="W109" s="26">
        <v>400</v>
      </c>
      <c r="X109" s="27">
        <v>0</v>
      </c>
      <c r="Y109" s="27">
        <f t="shared" si="4"/>
        <v>0</v>
      </c>
      <c r="Z109" s="26"/>
      <c r="AA109" s="23" t="s">
        <v>945</v>
      </c>
      <c r="AB109" s="23">
        <v>11</v>
      </c>
      <c r="AC109" s="54"/>
    </row>
    <row r="110" spans="1:29" s="55" customFormat="1" ht="80.25" customHeight="1">
      <c r="A110" s="25" t="s">
        <v>2600</v>
      </c>
      <c r="B110" s="23" t="s">
        <v>363</v>
      </c>
      <c r="C110" s="23" t="s">
        <v>144</v>
      </c>
      <c r="D110" s="49" t="s">
        <v>1512</v>
      </c>
      <c r="E110" s="25" t="s">
        <v>300</v>
      </c>
      <c r="F110" s="25"/>
      <c r="G110" s="25" t="s">
        <v>1513</v>
      </c>
      <c r="H110" s="25"/>
      <c r="I110" s="137" t="s">
        <v>301</v>
      </c>
      <c r="J110" s="25"/>
      <c r="K110" s="23" t="s">
        <v>154</v>
      </c>
      <c r="L110" s="25">
        <v>0</v>
      </c>
      <c r="M110" s="23">
        <v>231010000</v>
      </c>
      <c r="N110" s="23" t="s">
        <v>146</v>
      </c>
      <c r="O110" s="25" t="s">
        <v>212</v>
      </c>
      <c r="P110" s="23" t="s">
        <v>146</v>
      </c>
      <c r="Q110" s="23" t="s">
        <v>148</v>
      </c>
      <c r="R110" s="23" t="s">
        <v>166</v>
      </c>
      <c r="S110" s="23" t="s">
        <v>159</v>
      </c>
      <c r="T110" s="24" t="s">
        <v>37</v>
      </c>
      <c r="U110" s="23" t="s">
        <v>156</v>
      </c>
      <c r="V110" s="27">
        <v>10</v>
      </c>
      <c r="W110" s="26">
        <v>400</v>
      </c>
      <c r="X110" s="27">
        <f>W110*V110</f>
        <v>4000</v>
      </c>
      <c r="Y110" s="27">
        <f t="shared" si="4"/>
        <v>4480</v>
      </c>
      <c r="Z110" s="26"/>
      <c r="AA110" s="23" t="s">
        <v>945</v>
      </c>
      <c r="AB110" s="23"/>
      <c r="AC110" s="54"/>
    </row>
    <row r="111" spans="1:29" s="42" customFormat="1" ht="204">
      <c r="A111" s="25" t="s">
        <v>621</v>
      </c>
      <c r="B111" s="23" t="s">
        <v>363</v>
      </c>
      <c r="C111" s="23" t="s">
        <v>144</v>
      </c>
      <c r="D111" s="49" t="s">
        <v>1514</v>
      </c>
      <c r="E111" s="25" t="s">
        <v>1510</v>
      </c>
      <c r="F111" s="25"/>
      <c r="G111" s="25" t="s">
        <v>1515</v>
      </c>
      <c r="H111" s="25"/>
      <c r="I111" s="137" t="s">
        <v>949</v>
      </c>
      <c r="J111" s="25"/>
      <c r="K111" s="23" t="s">
        <v>154</v>
      </c>
      <c r="L111" s="25">
        <v>0</v>
      </c>
      <c r="M111" s="23">
        <v>231010000</v>
      </c>
      <c r="N111" s="23" t="s">
        <v>146</v>
      </c>
      <c r="O111" s="25" t="s">
        <v>155</v>
      </c>
      <c r="P111" s="23" t="s">
        <v>146</v>
      </c>
      <c r="Q111" s="23" t="s">
        <v>148</v>
      </c>
      <c r="R111" s="23" t="s">
        <v>166</v>
      </c>
      <c r="S111" s="23" t="s">
        <v>159</v>
      </c>
      <c r="T111" s="24" t="s">
        <v>37</v>
      </c>
      <c r="U111" s="23" t="s">
        <v>156</v>
      </c>
      <c r="V111" s="27">
        <v>50</v>
      </c>
      <c r="W111" s="26">
        <v>250</v>
      </c>
      <c r="X111" s="27">
        <v>0</v>
      </c>
      <c r="Y111" s="27">
        <f>X111*1.12</f>
        <v>0</v>
      </c>
      <c r="Z111" s="26"/>
      <c r="AA111" s="23" t="s">
        <v>945</v>
      </c>
      <c r="AB111" s="99" t="s">
        <v>2404</v>
      </c>
      <c r="AC111" s="54"/>
    </row>
    <row r="112" spans="1:29" s="42" customFormat="1" ht="204">
      <c r="A112" s="25" t="s">
        <v>622</v>
      </c>
      <c r="B112" s="23" t="s">
        <v>363</v>
      </c>
      <c r="C112" s="23" t="s">
        <v>144</v>
      </c>
      <c r="D112" s="49" t="s">
        <v>1516</v>
      </c>
      <c r="E112" s="25" t="s">
        <v>1510</v>
      </c>
      <c r="F112" s="25"/>
      <c r="G112" s="25" t="s">
        <v>1517</v>
      </c>
      <c r="H112" s="49"/>
      <c r="I112" s="137" t="s">
        <v>950</v>
      </c>
      <c r="J112" s="25"/>
      <c r="K112" s="23" t="s">
        <v>154</v>
      </c>
      <c r="L112" s="25">
        <v>0</v>
      </c>
      <c r="M112" s="23">
        <v>231010000</v>
      </c>
      <c r="N112" s="23" t="s">
        <v>146</v>
      </c>
      <c r="O112" s="25" t="s">
        <v>155</v>
      </c>
      <c r="P112" s="23" t="s">
        <v>146</v>
      </c>
      <c r="Q112" s="23" t="s">
        <v>148</v>
      </c>
      <c r="R112" s="23" t="s">
        <v>166</v>
      </c>
      <c r="S112" s="23" t="s">
        <v>159</v>
      </c>
      <c r="T112" s="24" t="s">
        <v>37</v>
      </c>
      <c r="U112" s="23" t="s">
        <v>156</v>
      </c>
      <c r="V112" s="27">
        <v>25</v>
      </c>
      <c r="W112" s="26">
        <v>300</v>
      </c>
      <c r="X112" s="27">
        <v>0</v>
      </c>
      <c r="Y112" s="27">
        <f>X112*1.12</f>
        <v>0</v>
      </c>
      <c r="Z112" s="26"/>
      <c r="AA112" s="23" t="s">
        <v>945</v>
      </c>
      <c r="AB112" s="99" t="s">
        <v>2404</v>
      </c>
      <c r="AC112" s="54"/>
    </row>
    <row r="113" spans="1:29" s="55" customFormat="1" ht="119.25" customHeight="1">
      <c r="A113" s="25" t="s">
        <v>623</v>
      </c>
      <c r="B113" s="23" t="s">
        <v>363</v>
      </c>
      <c r="C113" s="23" t="s">
        <v>144</v>
      </c>
      <c r="D113" s="49" t="s">
        <v>1518</v>
      </c>
      <c r="E113" s="25" t="s">
        <v>95</v>
      </c>
      <c r="F113" s="25"/>
      <c r="G113" s="25" t="s">
        <v>1519</v>
      </c>
      <c r="H113" s="23"/>
      <c r="I113" s="137" t="s">
        <v>304</v>
      </c>
      <c r="J113" s="25"/>
      <c r="K113" s="23" t="s">
        <v>154</v>
      </c>
      <c r="L113" s="25">
        <v>0</v>
      </c>
      <c r="M113" s="23">
        <v>231010000</v>
      </c>
      <c r="N113" s="23" t="s">
        <v>146</v>
      </c>
      <c r="O113" s="25" t="s">
        <v>155</v>
      </c>
      <c r="P113" s="23" t="s">
        <v>146</v>
      </c>
      <c r="Q113" s="23" t="s">
        <v>148</v>
      </c>
      <c r="R113" s="23" t="s">
        <v>166</v>
      </c>
      <c r="S113" s="23" t="s">
        <v>159</v>
      </c>
      <c r="T113" s="24" t="s">
        <v>37</v>
      </c>
      <c r="U113" s="23" t="s">
        <v>156</v>
      </c>
      <c r="V113" s="27">
        <v>30</v>
      </c>
      <c r="W113" s="26">
        <v>70</v>
      </c>
      <c r="X113" s="27">
        <f aca="true" t="shared" si="5" ref="X113:X166">W113*V113</f>
        <v>2100</v>
      </c>
      <c r="Y113" s="27">
        <f aca="true" t="shared" si="6" ref="Y113:Y166">X113*1.12</f>
        <v>2352</v>
      </c>
      <c r="Z113" s="26"/>
      <c r="AA113" s="23" t="s">
        <v>945</v>
      </c>
      <c r="AB113" s="23"/>
      <c r="AC113" s="54"/>
    </row>
    <row r="114" spans="1:29" s="55" customFormat="1" ht="119.25" customHeight="1">
      <c r="A114" s="25" t="s">
        <v>624</v>
      </c>
      <c r="B114" s="23" t="s">
        <v>363</v>
      </c>
      <c r="C114" s="23" t="s">
        <v>144</v>
      </c>
      <c r="D114" s="49" t="s">
        <v>1520</v>
      </c>
      <c r="E114" s="25" t="s">
        <v>95</v>
      </c>
      <c r="F114" s="25"/>
      <c r="G114" s="25" t="s">
        <v>1521</v>
      </c>
      <c r="H114" s="23"/>
      <c r="I114" s="139" t="s">
        <v>305</v>
      </c>
      <c r="J114" s="28"/>
      <c r="K114" s="23" t="s">
        <v>154</v>
      </c>
      <c r="L114" s="25">
        <v>0</v>
      </c>
      <c r="M114" s="23">
        <v>231010000</v>
      </c>
      <c r="N114" s="23" t="s">
        <v>146</v>
      </c>
      <c r="O114" s="25" t="s">
        <v>155</v>
      </c>
      <c r="P114" s="23" t="s">
        <v>146</v>
      </c>
      <c r="Q114" s="23" t="s">
        <v>148</v>
      </c>
      <c r="R114" s="23" t="s">
        <v>166</v>
      </c>
      <c r="S114" s="23" t="s">
        <v>159</v>
      </c>
      <c r="T114" s="24" t="s">
        <v>37</v>
      </c>
      <c r="U114" s="23" t="s">
        <v>156</v>
      </c>
      <c r="V114" s="27">
        <v>10</v>
      </c>
      <c r="W114" s="26">
        <v>70</v>
      </c>
      <c r="X114" s="27">
        <f t="shared" si="5"/>
        <v>700</v>
      </c>
      <c r="Y114" s="27">
        <f t="shared" si="6"/>
        <v>784.0000000000001</v>
      </c>
      <c r="Z114" s="26"/>
      <c r="AA114" s="23" t="s">
        <v>945</v>
      </c>
      <c r="AB114" s="23"/>
      <c r="AC114" s="54"/>
    </row>
    <row r="115" spans="1:29" s="55" customFormat="1" ht="74.25" customHeight="1">
      <c r="A115" s="25" t="s">
        <v>625</v>
      </c>
      <c r="B115" s="23" t="s">
        <v>363</v>
      </c>
      <c r="C115" s="23" t="s">
        <v>144</v>
      </c>
      <c r="D115" s="49" t="s">
        <v>1650</v>
      </c>
      <c r="E115" s="25" t="s">
        <v>1648</v>
      </c>
      <c r="F115" s="25"/>
      <c r="G115" s="25" t="s">
        <v>1651</v>
      </c>
      <c r="H115" s="23"/>
      <c r="I115" s="139" t="s">
        <v>338</v>
      </c>
      <c r="J115" s="28"/>
      <c r="K115" s="23" t="s">
        <v>154</v>
      </c>
      <c r="L115" s="25">
        <v>0</v>
      </c>
      <c r="M115" s="23">
        <v>231010000</v>
      </c>
      <c r="N115" s="23" t="s">
        <v>146</v>
      </c>
      <c r="O115" s="25" t="s">
        <v>155</v>
      </c>
      <c r="P115" s="23" t="s">
        <v>146</v>
      </c>
      <c r="Q115" s="23" t="s">
        <v>148</v>
      </c>
      <c r="R115" s="23" t="s">
        <v>166</v>
      </c>
      <c r="S115" s="23" t="s">
        <v>159</v>
      </c>
      <c r="T115" s="24" t="s">
        <v>37</v>
      </c>
      <c r="U115" s="23" t="s">
        <v>156</v>
      </c>
      <c r="V115" s="27">
        <v>30</v>
      </c>
      <c r="W115" s="26">
        <f aca="true" t="shared" si="7" ref="W115:W120">9090.90909090909*1.1</f>
        <v>10000</v>
      </c>
      <c r="X115" s="27">
        <v>0</v>
      </c>
      <c r="Y115" s="27">
        <f t="shared" si="6"/>
        <v>0</v>
      </c>
      <c r="Z115" s="26"/>
      <c r="AA115" s="23" t="s">
        <v>945</v>
      </c>
      <c r="AB115" s="23">
        <v>11</v>
      </c>
      <c r="AC115" s="54"/>
    </row>
    <row r="116" spans="1:29" s="55" customFormat="1" ht="60" customHeight="1">
      <c r="A116" s="25" t="s">
        <v>2601</v>
      </c>
      <c r="B116" s="23" t="s">
        <v>363</v>
      </c>
      <c r="C116" s="23" t="s">
        <v>144</v>
      </c>
      <c r="D116" s="49" t="s">
        <v>1650</v>
      </c>
      <c r="E116" s="25" t="s">
        <v>1648</v>
      </c>
      <c r="F116" s="25"/>
      <c r="G116" s="25" t="s">
        <v>1651</v>
      </c>
      <c r="H116" s="23"/>
      <c r="I116" s="139" t="s">
        <v>338</v>
      </c>
      <c r="J116" s="28"/>
      <c r="K116" s="23" t="s">
        <v>154</v>
      </c>
      <c r="L116" s="25">
        <v>0</v>
      </c>
      <c r="M116" s="23">
        <v>231010000</v>
      </c>
      <c r="N116" s="23" t="s">
        <v>146</v>
      </c>
      <c r="O116" s="25" t="s">
        <v>212</v>
      </c>
      <c r="P116" s="23" t="s">
        <v>146</v>
      </c>
      <c r="Q116" s="23" t="s">
        <v>148</v>
      </c>
      <c r="R116" s="23" t="s">
        <v>166</v>
      </c>
      <c r="S116" s="23" t="s">
        <v>159</v>
      </c>
      <c r="T116" s="24" t="s">
        <v>37</v>
      </c>
      <c r="U116" s="23" t="s">
        <v>156</v>
      </c>
      <c r="V116" s="27">
        <v>30</v>
      </c>
      <c r="W116" s="26">
        <f t="shared" si="7"/>
        <v>10000</v>
      </c>
      <c r="X116" s="27">
        <f>W116*V116</f>
        <v>300000</v>
      </c>
      <c r="Y116" s="27">
        <f t="shared" si="6"/>
        <v>336000.00000000006</v>
      </c>
      <c r="Z116" s="26"/>
      <c r="AA116" s="23" t="s">
        <v>945</v>
      </c>
      <c r="AB116" s="23"/>
      <c r="AC116" s="54"/>
    </row>
    <row r="117" spans="1:30" s="55" customFormat="1" ht="92.25" customHeight="1">
      <c r="A117" s="25" t="s">
        <v>626</v>
      </c>
      <c r="B117" s="23" t="s">
        <v>363</v>
      </c>
      <c r="C117" s="25" t="s">
        <v>144</v>
      </c>
      <c r="D117" s="49" t="s">
        <v>1522</v>
      </c>
      <c r="E117" s="49" t="s">
        <v>1523</v>
      </c>
      <c r="F117" s="23"/>
      <c r="G117" s="49" t="s">
        <v>1524</v>
      </c>
      <c r="H117" s="25"/>
      <c r="I117" s="137" t="s">
        <v>342</v>
      </c>
      <c r="J117" s="25"/>
      <c r="K117" s="23" t="s">
        <v>154</v>
      </c>
      <c r="L117" s="25">
        <v>0</v>
      </c>
      <c r="M117" s="23">
        <v>231010000</v>
      </c>
      <c r="N117" s="23" t="s">
        <v>146</v>
      </c>
      <c r="O117" s="25" t="s">
        <v>155</v>
      </c>
      <c r="P117" s="23" t="s">
        <v>146</v>
      </c>
      <c r="Q117" s="23" t="s">
        <v>148</v>
      </c>
      <c r="R117" s="23" t="s">
        <v>166</v>
      </c>
      <c r="S117" s="23" t="s">
        <v>159</v>
      </c>
      <c r="T117" s="24" t="s">
        <v>37</v>
      </c>
      <c r="U117" s="23" t="s">
        <v>156</v>
      </c>
      <c r="V117" s="27">
        <v>30</v>
      </c>
      <c r="W117" s="26">
        <f t="shared" si="7"/>
        <v>10000</v>
      </c>
      <c r="X117" s="27">
        <v>0</v>
      </c>
      <c r="Y117" s="27">
        <f t="shared" si="6"/>
        <v>0</v>
      </c>
      <c r="Z117" s="26"/>
      <c r="AA117" s="23" t="s">
        <v>945</v>
      </c>
      <c r="AB117" s="23">
        <v>11</v>
      </c>
      <c r="AC117" s="54"/>
      <c r="AD117" s="47"/>
    </row>
    <row r="118" spans="1:30" s="55" customFormat="1" ht="92.25" customHeight="1">
      <c r="A118" s="25" t="s">
        <v>2602</v>
      </c>
      <c r="B118" s="23" t="s">
        <v>363</v>
      </c>
      <c r="C118" s="25" t="s">
        <v>144</v>
      </c>
      <c r="D118" s="49" t="s">
        <v>1522</v>
      </c>
      <c r="E118" s="49" t="s">
        <v>1523</v>
      </c>
      <c r="F118" s="23"/>
      <c r="G118" s="49" t="s">
        <v>1524</v>
      </c>
      <c r="H118" s="25"/>
      <c r="I118" s="137" t="s">
        <v>342</v>
      </c>
      <c r="J118" s="25"/>
      <c r="K118" s="23" t="s">
        <v>154</v>
      </c>
      <c r="L118" s="25">
        <v>0</v>
      </c>
      <c r="M118" s="23">
        <v>231010000</v>
      </c>
      <c r="N118" s="23" t="s">
        <v>146</v>
      </c>
      <c r="O118" s="25" t="s">
        <v>212</v>
      </c>
      <c r="P118" s="23" t="s">
        <v>146</v>
      </c>
      <c r="Q118" s="23" t="s">
        <v>148</v>
      </c>
      <c r="R118" s="23" t="s">
        <v>166</v>
      </c>
      <c r="S118" s="23" t="s">
        <v>159</v>
      </c>
      <c r="T118" s="24" t="s">
        <v>37</v>
      </c>
      <c r="U118" s="23" t="s">
        <v>156</v>
      </c>
      <c r="V118" s="27">
        <v>30</v>
      </c>
      <c r="W118" s="26">
        <f t="shared" si="7"/>
        <v>10000</v>
      </c>
      <c r="X118" s="27">
        <f>W118*V118</f>
        <v>300000</v>
      </c>
      <c r="Y118" s="27">
        <f t="shared" si="6"/>
        <v>336000.00000000006</v>
      </c>
      <c r="Z118" s="26"/>
      <c r="AA118" s="23" t="s">
        <v>945</v>
      </c>
      <c r="AB118" s="23"/>
      <c r="AC118" s="54"/>
      <c r="AD118" s="47"/>
    </row>
    <row r="119" spans="1:30" s="55" customFormat="1" ht="92.25" customHeight="1">
      <c r="A119" s="25" t="s">
        <v>627</v>
      </c>
      <c r="B119" s="23" t="s">
        <v>363</v>
      </c>
      <c r="C119" s="25" t="s">
        <v>144</v>
      </c>
      <c r="D119" s="49" t="s">
        <v>1647</v>
      </c>
      <c r="E119" s="49" t="s">
        <v>1648</v>
      </c>
      <c r="F119" s="23"/>
      <c r="G119" s="49" t="s">
        <v>1649</v>
      </c>
      <c r="H119" s="25"/>
      <c r="I119" s="137" t="s">
        <v>339</v>
      </c>
      <c r="J119" s="25"/>
      <c r="K119" s="23" t="s">
        <v>154</v>
      </c>
      <c r="L119" s="25">
        <v>0</v>
      </c>
      <c r="M119" s="23">
        <v>231010000</v>
      </c>
      <c r="N119" s="23" t="s">
        <v>146</v>
      </c>
      <c r="O119" s="25" t="s">
        <v>155</v>
      </c>
      <c r="P119" s="23" t="s">
        <v>146</v>
      </c>
      <c r="Q119" s="23" t="s">
        <v>148</v>
      </c>
      <c r="R119" s="23" t="s">
        <v>166</v>
      </c>
      <c r="S119" s="23" t="s">
        <v>159</v>
      </c>
      <c r="T119" s="24" t="s">
        <v>37</v>
      </c>
      <c r="U119" s="23" t="s">
        <v>156</v>
      </c>
      <c r="V119" s="27">
        <v>50</v>
      </c>
      <c r="W119" s="26">
        <f t="shared" si="7"/>
        <v>10000</v>
      </c>
      <c r="X119" s="27">
        <v>0</v>
      </c>
      <c r="Y119" s="27">
        <f t="shared" si="6"/>
        <v>0</v>
      </c>
      <c r="Z119" s="26"/>
      <c r="AA119" s="23" t="s">
        <v>945</v>
      </c>
      <c r="AB119" s="23">
        <v>11</v>
      </c>
      <c r="AC119" s="54"/>
      <c r="AD119" s="47"/>
    </row>
    <row r="120" spans="1:30" s="55" customFormat="1" ht="92.25" customHeight="1">
      <c r="A120" s="25" t="s">
        <v>2603</v>
      </c>
      <c r="B120" s="23" t="s">
        <v>363</v>
      </c>
      <c r="C120" s="25" t="s">
        <v>144</v>
      </c>
      <c r="D120" s="49" t="s">
        <v>1647</v>
      </c>
      <c r="E120" s="49" t="s">
        <v>1648</v>
      </c>
      <c r="F120" s="23"/>
      <c r="G120" s="49" t="s">
        <v>1649</v>
      </c>
      <c r="H120" s="25"/>
      <c r="I120" s="137" t="s">
        <v>339</v>
      </c>
      <c r="J120" s="25"/>
      <c r="K120" s="23" t="s">
        <v>154</v>
      </c>
      <c r="L120" s="25">
        <v>0</v>
      </c>
      <c r="M120" s="23">
        <v>231010000</v>
      </c>
      <c r="N120" s="23" t="s">
        <v>146</v>
      </c>
      <c r="O120" s="25" t="s">
        <v>212</v>
      </c>
      <c r="P120" s="23" t="s">
        <v>146</v>
      </c>
      <c r="Q120" s="23" t="s">
        <v>148</v>
      </c>
      <c r="R120" s="23" t="s">
        <v>166</v>
      </c>
      <c r="S120" s="23" t="s">
        <v>159</v>
      </c>
      <c r="T120" s="24" t="s">
        <v>37</v>
      </c>
      <c r="U120" s="23" t="s">
        <v>156</v>
      </c>
      <c r="V120" s="27">
        <v>50</v>
      </c>
      <c r="W120" s="26">
        <f t="shared" si="7"/>
        <v>10000</v>
      </c>
      <c r="X120" s="27">
        <f>W120*V120</f>
        <v>500000</v>
      </c>
      <c r="Y120" s="27">
        <f t="shared" si="6"/>
        <v>560000</v>
      </c>
      <c r="Z120" s="26"/>
      <c r="AA120" s="23" t="s">
        <v>945</v>
      </c>
      <c r="AB120" s="23"/>
      <c r="AC120" s="54"/>
      <c r="AD120" s="47"/>
    </row>
    <row r="121" spans="1:29" s="55" customFormat="1" ht="66" customHeight="1">
      <c r="A121" s="25" t="s">
        <v>628</v>
      </c>
      <c r="B121" s="23" t="s">
        <v>363</v>
      </c>
      <c r="C121" s="23" t="s">
        <v>144</v>
      </c>
      <c r="D121" s="57" t="s">
        <v>1655</v>
      </c>
      <c r="E121" s="23" t="s">
        <v>1656</v>
      </c>
      <c r="F121" s="23"/>
      <c r="G121" s="23" t="s">
        <v>1657</v>
      </c>
      <c r="H121" s="57"/>
      <c r="I121" s="137" t="s">
        <v>951</v>
      </c>
      <c r="J121" s="25"/>
      <c r="K121" s="23" t="s">
        <v>154</v>
      </c>
      <c r="L121" s="25">
        <v>0</v>
      </c>
      <c r="M121" s="23">
        <v>231010000</v>
      </c>
      <c r="N121" s="23" t="s">
        <v>146</v>
      </c>
      <c r="O121" s="25" t="s">
        <v>155</v>
      </c>
      <c r="P121" s="23" t="s">
        <v>146</v>
      </c>
      <c r="Q121" s="23" t="s">
        <v>148</v>
      </c>
      <c r="R121" s="23" t="s">
        <v>166</v>
      </c>
      <c r="S121" s="23" t="s">
        <v>159</v>
      </c>
      <c r="T121" s="24">
        <v>796</v>
      </c>
      <c r="U121" s="23" t="s">
        <v>156</v>
      </c>
      <c r="V121" s="27">
        <v>5</v>
      </c>
      <c r="W121" s="125">
        <v>150000</v>
      </c>
      <c r="X121" s="27">
        <v>0</v>
      </c>
      <c r="Y121" s="27">
        <f t="shared" si="6"/>
        <v>0</v>
      </c>
      <c r="Z121" s="26"/>
      <c r="AA121" s="23" t="s">
        <v>945</v>
      </c>
      <c r="AB121" s="23">
        <v>11</v>
      </c>
      <c r="AC121" s="54"/>
    </row>
    <row r="122" spans="1:29" s="55" customFormat="1" ht="79.5" customHeight="1">
      <c r="A122" s="25" t="s">
        <v>2604</v>
      </c>
      <c r="B122" s="23" t="s">
        <v>363</v>
      </c>
      <c r="C122" s="23" t="s">
        <v>144</v>
      </c>
      <c r="D122" s="57" t="s">
        <v>1655</v>
      </c>
      <c r="E122" s="23" t="s">
        <v>1656</v>
      </c>
      <c r="F122" s="23"/>
      <c r="G122" s="23" t="s">
        <v>1657</v>
      </c>
      <c r="H122" s="57"/>
      <c r="I122" s="137" t="s">
        <v>951</v>
      </c>
      <c r="J122" s="25"/>
      <c r="K122" s="23" t="s">
        <v>154</v>
      </c>
      <c r="L122" s="25">
        <v>0</v>
      </c>
      <c r="M122" s="23">
        <v>231010000</v>
      </c>
      <c r="N122" s="23" t="s">
        <v>146</v>
      </c>
      <c r="O122" s="25" t="s">
        <v>212</v>
      </c>
      <c r="P122" s="23" t="s">
        <v>146</v>
      </c>
      <c r="Q122" s="23" t="s">
        <v>148</v>
      </c>
      <c r="R122" s="23" t="s">
        <v>166</v>
      </c>
      <c r="S122" s="23" t="s">
        <v>159</v>
      </c>
      <c r="T122" s="24">
        <v>796</v>
      </c>
      <c r="U122" s="23" t="s">
        <v>156</v>
      </c>
      <c r="V122" s="27">
        <v>5</v>
      </c>
      <c r="W122" s="125">
        <v>150000</v>
      </c>
      <c r="X122" s="27">
        <f>W122*V122</f>
        <v>750000</v>
      </c>
      <c r="Y122" s="27">
        <f t="shared" si="6"/>
        <v>840000.0000000001</v>
      </c>
      <c r="Z122" s="26"/>
      <c r="AA122" s="23" t="s">
        <v>945</v>
      </c>
      <c r="AB122" s="23"/>
      <c r="AC122" s="54"/>
    </row>
    <row r="123" spans="1:29" s="55" customFormat="1" ht="136.5" customHeight="1">
      <c r="A123" s="25" t="s">
        <v>629</v>
      </c>
      <c r="B123" s="23" t="s">
        <v>363</v>
      </c>
      <c r="C123" s="23" t="s">
        <v>144</v>
      </c>
      <c r="D123" s="57" t="s">
        <v>1652</v>
      </c>
      <c r="E123" s="23" t="s">
        <v>1653</v>
      </c>
      <c r="F123" s="23"/>
      <c r="G123" s="23" t="s">
        <v>1654</v>
      </c>
      <c r="H123" s="57"/>
      <c r="I123" s="137" t="s">
        <v>953</v>
      </c>
      <c r="J123" s="25"/>
      <c r="K123" s="23" t="s">
        <v>154</v>
      </c>
      <c r="L123" s="25">
        <v>0</v>
      </c>
      <c r="M123" s="23">
        <v>231010000</v>
      </c>
      <c r="N123" s="23" t="s">
        <v>146</v>
      </c>
      <c r="O123" s="25" t="s">
        <v>155</v>
      </c>
      <c r="P123" s="23" t="s">
        <v>146</v>
      </c>
      <c r="Q123" s="23" t="s">
        <v>148</v>
      </c>
      <c r="R123" s="23" t="s">
        <v>166</v>
      </c>
      <c r="S123" s="23" t="s">
        <v>159</v>
      </c>
      <c r="T123" s="24">
        <v>796</v>
      </c>
      <c r="U123" s="23" t="s">
        <v>156</v>
      </c>
      <c r="V123" s="27">
        <v>10</v>
      </c>
      <c r="W123" s="125">
        <v>70000</v>
      </c>
      <c r="X123" s="27">
        <v>0</v>
      </c>
      <c r="Y123" s="27">
        <f t="shared" si="6"/>
        <v>0</v>
      </c>
      <c r="Z123" s="26"/>
      <c r="AA123" s="23" t="s">
        <v>945</v>
      </c>
      <c r="AB123" s="23">
        <v>11</v>
      </c>
      <c r="AC123" s="54"/>
    </row>
    <row r="124" spans="1:29" s="55" customFormat="1" ht="136.5" customHeight="1">
      <c r="A124" s="25" t="s">
        <v>2605</v>
      </c>
      <c r="B124" s="23" t="s">
        <v>363</v>
      </c>
      <c r="C124" s="23" t="s">
        <v>144</v>
      </c>
      <c r="D124" s="57" t="s">
        <v>1652</v>
      </c>
      <c r="E124" s="23" t="s">
        <v>1653</v>
      </c>
      <c r="F124" s="23"/>
      <c r="G124" s="23" t="s">
        <v>1654</v>
      </c>
      <c r="H124" s="57"/>
      <c r="I124" s="137" t="s">
        <v>953</v>
      </c>
      <c r="J124" s="25"/>
      <c r="K124" s="23" t="s">
        <v>154</v>
      </c>
      <c r="L124" s="25">
        <v>0</v>
      </c>
      <c r="M124" s="23">
        <v>231010000</v>
      </c>
      <c r="N124" s="23" t="s">
        <v>146</v>
      </c>
      <c r="O124" s="25" t="s">
        <v>212</v>
      </c>
      <c r="P124" s="23" t="s">
        <v>146</v>
      </c>
      <c r="Q124" s="23" t="s">
        <v>148</v>
      </c>
      <c r="R124" s="23" t="s">
        <v>166</v>
      </c>
      <c r="S124" s="23" t="s">
        <v>159</v>
      </c>
      <c r="T124" s="24">
        <v>796</v>
      </c>
      <c r="U124" s="23" t="s">
        <v>156</v>
      </c>
      <c r="V124" s="27">
        <v>10</v>
      </c>
      <c r="W124" s="125">
        <v>70000</v>
      </c>
      <c r="X124" s="27">
        <f>W124*V124</f>
        <v>700000</v>
      </c>
      <c r="Y124" s="27">
        <f t="shared" si="6"/>
        <v>784000.0000000001</v>
      </c>
      <c r="Z124" s="26"/>
      <c r="AA124" s="23" t="s">
        <v>945</v>
      </c>
      <c r="AB124" s="23"/>
      <c r="AC124" s="54"/>
    </row>
    <row r="125" spans="1:29" s="55" customFormat="1" ht="136.5" customHeight="1">
      <c r="A125" s="25" t="s">
        <v>630</v>
      </c>
      <c r="B125" s="23" t="s">
        <v>363</v>
      </c>
      <c r="C125" s="23" t="s">
        <v>144</v>
      </c>
      <c r="D125" s="57" t="s">
        <v>1168</v>
      </c>
      <c r="E125" s="23" t="s">
        <v>64</v>
      </c>
      <c r="F125" s="23"/>
      <c r="G125" s="23" t="s">
        <v>1169</v>
      </c>
      <c r="H125" s="57"/>
      <c r="I125" s="137"/>
      <c r="J125" s="25"/>
      <c r="K125" s="23" t="s">
        <v>154</v>
      </c>
      <c r="L125" s="25">
        <v>90</v>
      </c>
      <c r="M125" s="23">
        <v>231010000</v>
      </c>
      <c r="N125" s="23" t="s">
        <v>146</v>
      </c>
      <c r="O125" s="25" t="s">
        <v>155</v>
      </c>
      <c r="P125" s="23" t="s">
        <v>146</v>
      </c>
      <c r="Q125" s="23" t="s">
        <v>148</v>
      </c>
      <c r="R125" s="23" t="s">
        <v>166</v>
      </c>
      <c r="S125" s="23" t="s">
        <v>944</v>
      </c>
      <c r="T125" s="24">
        <v>796</v>
      </c>
      <c r="U125" s="23" t="s">
        <v>156</v>
      </c>
      <c r="V125" s="27">
        <v>30</v>
      </c>
      <c r="W125" s="125">
        <v>70000</v>
      </c>
      <c r="X125" s="27">
        <f t="shared" si="5"/>
        <v>2100000</v>
      </c>
      <c r="Y125" s="27">
        <f t="shared" si="6"/>
        <v>2352000</v>
      </c>
      <c r="Z125" s="26" t="s">
        <v>152</v>
      </c>
      <c r="AA125" s="23" t="s">
        <v>945</v>
      </c>
      <c r="AB125" s="23"/>
      <c r="AC125" s="54"/>
    </row>
    <row r="126" spans="1:29" s="55" customFormat="1" ht="117.75" customHeight="1">
      <c r="A126" s="25" t="s">
        <v>631</v>
      </c>
      <c r="B126" s="23" t="s">
        <v>363</v>
      </c>
      <c r="C126" s="23" t="s">
        <v>144</v>
      </c>
      <c r="D126" s="57" t="s">
        <v>1332</v>
      </c>
      <c r="E126" s="23" t="s">
        <v>1333</v>
      </c>
      <c r="F126" s="23"/>
      <c r="G126" s="23" t="s">
        <v>1334</v>
      </c>
      <c r="H126" s="23"/>
      <c r="I126" s="52" t="s">
        <v>227</v>
      </c>
      <c r="J126" s="23"/>
      <c r="K126" s="23" t="s">
        <v>154</v>
      </c>
      <c r="L126" s="25">
        <v>0</v>
      </c>
      <c r="M126" s="23">
        <v>231010000</v>
      </c>
      <c r="N126" s="23" t="s">
        <v>146</v>
      </c>
      <c r="O126" s="25" t="s">
        <v>184</v>
      </c>
      <c r="P126" s="23" t="s">
        <v>146</v>
      </c>
      <c r="Q126" s="23" t="s">
        <v>148</v>
      </c>
      <c r="R126" s="23" t="s">
        <v>166</v>
      </c>
      <c r="S126" s="23" t="s">
        <v>159</v>
      </c>
      <c r="T126" s="49">
        <v>736</v>
      </c>
      <c r="U126" s="23" t="s">
        <v>60</v>
      </c>
      <c r="V126" s="27">
        <v>100</v>
      </c>
      <c r="W126" s="26">
        <v>115</v>
      </c>
      <c r="X126" s="27">
        <v>0</v>
      </c>
      <c r="Y126" s="27">
        <f>X126*1.12</f>
        <v>0</v>
      </c>
      <c r="Z126" s="26"/>
      <c r="AA126" s="23" t="s">
        <v>945</v>
      </c>
      <c r="AB126" s="23" t="s">
        <v>2404</v>
      </c>
      <c r="AC126" s="54"/>
    </row>
    <row r="127" spans="1:29" ht="118.5" customHeight="1">
      <c r="A127" s="25" t="s">
        <v>632</v>
      </c>
      <c r="B127" s="23" t="s">
        <v>363</v>
      </c>
      <c r="C127" s="23" t="s">
        <v>144</v>
      </c>
      <c r="D127" s="57" t="s">
        <v>1525</v>
      </c>
      <c r="E127" s="23" t="s">
        <v>1526</v>
      </c>
      <c r="F127" s="23"/>
      <c r="G127" s="23" t="s">
        <v>1527</v>
      </c>
      <c r="H127" s="23"/>
      <c r="I127" s="52" t="s">
        <v>306</v>
      </c>
      <c r="J127" s="23"/>
      <c r="K127" s="23" t="s">
        <v>154</v>
      </c>
      <c r="L127" s="25">
        <v>0</v>
      </c>
      <c r="M127" s="23">
        <v>231010000</v>
      </c>
      <c r="N127" s="23" t="s">
        <v>146</v>
      </c>
      <c r="O127" s="25" t="s">
        <v>184</v>
      </c>
      <c r="P127" s="23" t="s">
        <v>146</v>
      </c>
      <c r="Q127" s="23" t="s">
        <v>148</v>
      </c>
      <c r="R127" s="23" t="s">
        <v>166</v>
      </c>
      <c r="S127" s="23" t="s">
        <v>159</v>
      </c>
      <c r="T127" s="24" t="s">
        <v>37</v>
      </c>
      <c r="U127" s="23" t="s">
        <v>156</v>
      </c>
      <c r="V127" s="27">
        <v>5</v>
      </c>
      <c r="W127" s="26">
        <v>800</v>
      </c>
      <c r="X127" s="27">
        <f t="shared" si="5"/>
        <v>4000</v>
      </c>
      <c r="Y127" s="27">
        <f t="shared" si="6"/>
        <v>4480</v>
      </c>
      <c r="Z127" s="26"/>
      <c r="AA127" s="23" t="s">
        <v>945</v>
      </c>
      <c r="AB127" s="23"/>
      <c r="AC127" s="54"/>
    </row>
    <row r="128" spans="1:29" ht="153">
      <c r="A128" s="25" t="s">
        <v>633</v>
      </c>
      <c r="B128" s="23" t="s">
        <v>363</v>
      </c>
      <c r="C128" s="23" t="s">
        <v>144</v>
      </c>
      <c r="D128" s="57" t="s">
        <v>1528</v>
      </c>
      <c r="E128" s="23" t="s">
        <v>1526</v>
      </c>
      <c r="F128" s="23"/>
      <c r="G128" s="23" t="s">
        <v>1529</v>
      </c>
      <c r="H128" s="23"/>
      <c r="I128" s="52" t="s">
        <v>954</v>
      </c>
      <c r="J128" s="23"/>
      <c r="K128" s="23" t="s">
        <v>154</v>
      </c>
      <c r="L128" s="25">
        <v>0</v>
      </c>
      <c r="M128" s="23">
        <v>231010000</v>
      </c>
      <c r="N128" s="23" t="s">
        <v>146</v>
      </c>
      <c r="O128" s="25" t="s">
        <v>184</v>
      </c>
      <c r="P128" s="23" t="s">
        <v>146</v>
      </c>
      <c r="Q128" s="23" t="s">
        <v>148</v>
      </c>
      <c r="R128" s="23" t="s">
        <v>166</v>
      </c>
      <c r="S128" s="23" t="s">
        <v>159</v>
      </c>
      <c r="T128" s="24" t="s">
        <v>37</v>
      </c>
      <c r="U128" s="23" t="s">
        <v>156</v>
      </c>
      <c r="V128" s="27">
        <v>10</v>
      </c>
      <c r="W128" s="26">
        <v>10000</v>
      </c>
      <c r="X128" s="27">
        <f t="shared" si="5"/>
        <v>100000</v>
      </c>
      <c r="Y128" s="27">
        <f t="shared" si="6"/>
        <v>112000.00000000001</v>
      </c>
      <c r="Z128" s="26"/>
      <c r="AA128" s="23" t="s">
        <v>945</v>
      </c>
      <c r="AB128" s="23"/>
      <c r="AC128" s="54"/>
    </row>
    <row r="129" spans="1:29" ht="140.25">
      <c r="A129" s="25" t="s">
        <v>634</v>
      </c>
      <c r="B129" s="23" t="s">
        <v>363</v>
      </c>
      <c r="C129" s="23" t="s">
        <v>144</v>
      </c>
      <c r="D129" s="57" t="s">
        <v>1530</v>
      </c>
      <c r="E129" s="23" t="s">
        <v>307</v>
      </c>
      <c r="F129" s="23"/>
      <c r="G129" s="23" t="s">
        <v>1531</v>
      </c>
      <c r="H129" s="23"/>
      <c r="I129" s="137" t="s">
        <v>955</v>
      </c>
      <c r="J129" s="25"/>
      <c r="K129" s="23" t="s">
        <v>154</v>
      </c>
      <c r="L129" s="23">
        <v>0</v>
      </c>
      <c r="M129" s="23">
        <v>231010000</v>
      </c>
      <c r="N129" s="23" t="s">
        <v>146</v>
      </c>
      <c r="O129" s="25" t="s">
        <v>184</v>
      </c>
      <c r="P129" s="23" t="s">
        <v>146</v>
      </c>
      <c r="Q129" s="23" t="s">
        <v>148</v>
      </c>
      <c r="R129" s="23" t="s">
        <v>166</v>
      </c>
      <c r="S129" s="23" t="s">
        <v>159</v>
      </c>
      <c r="T129" s="24" t="s">
        <v>37</v>
      </c>
      <c r="U129" s="23" t="s">
        <v>156</v>
      </c>
      <c r="V129" s="27">
        <v>2</v>
      </c>
      <c r="W129" s="26">
        <v>5500</v>
      </c>
      <c r="X129" s="27">
        <f t="shared" si="5"/>
        <v>11000</v>
      </c>
      <c r="Y129" s="27">
        <f t="shared" si="6"/>
        <v>12320.000000000002</v>
      </c>
      <c r="Z129" s="26"/>
      <c r="AA129" s="23" t="s">
        <v>945</v>
      </c>
      <c r="AB129" s="23"/>
      <c r="AC129" s="54"/>
    </row>
    <row r="130" spans="1:29" s="235" customFormat="1" ht="181.5" customHeight="1">
      <c r="A130" s="236" t="s">
        <v>635</v>
      </c>
      <c r="B130" s="23" t="s">
        <v>363</v>
      </c>
      <c r="C130" s="23" t="s">
        <v>144</v>
      </c>
      <c r="D130" s="57" t="s">
        <v>1532</v>
      </c>
      <c r="E130" s="23" t="s">
        <v>307</v>
      </c>
      <c r="F130" s="23"/>
      <c r="G130" s="23" t="s">
        <v>1533</v>
      </c>
      <c r="H130" s="236"/>
      <c r="I130" s="137" t="s">
        <v>308</v>
      </c>
      <c r="J130" s="236"/>
      <c r="K130" s="23" t="s">
        <v>154</v>
      </c>
      <c r="L130" s="23">
        <v>0</v>
      </c>
      <c r="M130" s="23">
        <v>231010000</v>
      </c>
      <c r="N130" s="23" t="s">
        <v>146</v>
      </c>
      <c r="O130" s="236" t="s">
        <v>157</v>
      </c>
      <c r="P130" s="23" t="s">
        <v>146</v>
      </c>
      <c r="Q130" s="23" t="s">
        <v>148</v>
      </c>
      <c r="R130" s="23" t="s">
        <v>166</v>
      </c>
      <c r="S130" s="23" t="s">
        <v>159</v>
      </c>
      <c r="T130" s="24" t="s">
        <v>37</v>
      </c>
      <c r="U130" s="23" t="s">
        <v>156</v>
      </c>
      <c r="V130" s="27">
        <v>2</v>
      </c>
      <c r="W130" s="26">
        <v>1250</v>
      </c>
      <c r="X130" s="27">
        <f t="shared" si="5"/>
        <v>2500</v>
      </c>
      <c r="Y130" s="27">
        <f t="shared" si="6"/>
        <v>2800.0000000000005</v>
      </c>
      <c r="Z130" s="26"/>
      <c r="AA130" s="23" t="s">
        <v>945</v>
      </c>
      <c r="AB130" s="23"/>
      <c r="AC130" s="54"/>
    </row>
    <row r="131" spans="1:29" ht="181.5" customHeight="1">
      <c r="A131" s="25" t="s">
        <v>636</v>
      </c>
      <c r="B131" s="23" t="s">
        <v>363</v>
      </c>
      <c r="C131" s="23" t="s">
        <v>144</v>
      </c>
      <c r="D131" s="57" t="s">
        <v>1534</v>
      </c>
      <c r="E131" s="23" t="s">
        <v>309</v>
      </c>
      <c r="F131" s="23"/>
      <c r="G131" s="23" t="s">
        <v>1535</v>
      </c>
      <c r="H131" s="25"/>
      <c r="I131" s="137" t="s">
        <v>343</v>
      </c>
      <c r="J131" s="25"/>
      <c r="K131" s="23" t="s">
        <v>154</v>
      </c>
      <c r="L131" s="23">
        <v>0</v>
      </c>
      <c r="M131" s="23">
        <v>231010000</v>
      </c>
      <c r="N131" s="23" t="s">
        <v>146</v>
      </c>
      <c r="O131" s="25" t="s">
        <v>157</v>
      </c>
      <c r="P131" s="23" t="s">
        <v>146</v>
      </c>
      <c r="Q131" s="23" t="s">
        <v>148</v>
      </c>
      <c r="R131" s="23" t="s">
        <v>166</v>
      </c>
      <c r="S131" s="23" t="s">
        <v>159</v>
      </c>
      <c r="T131" s="24" t="s">
        <v>37</v>
      </c>
      <c r="U131" s="23" t="s">
        <v>156</v>
      </c>
      <c r="V131" s="27">
        <v>2</v>
      </c>
      <c r="W131" s="26">
        <v>88000</v>
      </c>
      <c r="X131" s="27">
        <f t="shared" si="5"/>
        <v>176000</v>
      </c>
      <c r="Y131" s="27">
        <f t="shared" si="6"/>
        <v>197120.00000000003</v>
      </c>
      <c r="Z131" s="26"/>
      <c r="AA131" s="23" t="s">
        <v>945</v>
      </c>
      <c r="AB131" s="23"/>
      <c r="AC131" s="54"/>
    </row>
    <row r="132" spans="1:29" s="55" customFormat="1" ht="177" customHeight="1">
      <c r="A132" s="25" t="s">
        <v>637</v>
      </c>
      <c r="B132" s="23" t="s">
        <v>363</v>
      </c>
      <c r="C132" s="23" t="s">
        <v>144</v>
      </c>
      <c r="D132" s="57" t="s">
        <v>1534</v>
      </c>
      <c r="E132" s="23" t="s">
        <v>309</v>
      </c>
      <c r="F132" s="23"/>
      <c r="G132" s="23" t="s">
        <v>1535</v>
      </c>
      <c r="H132" s="25"/>
      <c r="I132" s="137" t="s">
        <v>344</v>
      </c>
      <c r="J132" s="25"/>
      <c r="K132" s="23" t="s">
        <v>154</v>
      </c>
      <c r="L132" s="23">
        <v>0</v>
      </c>
      <c r="M132" s="23">
        <v>231010000</v>
      </c>
      <c r="N132" s="23" t="s">
        <v>146</v>
      </c>
      <c r="O132" s="25" t="s">
        <v>157</v>
      </c>
      <c r="P132" s="23" t="s">
        <v>146</v>
      </c>
      <c r="Q132" s="23" t="s">
        <v>148</v>
      </c>
      <c r="R132" s="23" t="s">
        <v>166</v>
      </c>
      <c r="S132" s="23" t="s">
        <v>159</v>
      </c>
      <c r="T132" s="24" t="s">
        <v>37</v>
      </c>
      <c r="U132" s="23" t="s">
        <v>156</v>
      </c>
      <c r="V132" s="27">
        <v>2</v>
      </c>
      <c r="W132" s="26">
        <v>80000</v>
      </c>
      <c r="X132" s="27">
        <f t="shared" si="5"/>
        <v>160000</v>
      </c>
      <c r="Y132" s="27">
        <f t="shared" si="6"/>
        <v>179200.00000000003</v>
      </c>
      <c r="Z132" s="26"/>
      <c r="AA132" s="23" t="s">
        <v>945</v>
      </c>
      <c r="AB132" s="23"/>
      <c r="AC132" s="54"/>
    </row>
    <row r="133" spans="1:29" s="55" customFormat="1" ht="177.75" customHeight="1">
      <c r="A133" s="25" t="s">
        <v>638</v>
      </c>
      <c r="B133" s="23" t="s">
        <v>363</v>
      </c>
      <c r="C133" s="23" t="s">
        <v>144</v>
      </c>
      <c r="D133" s="57" t="s">
        <v>1534</v>
      </c>
      <c r="E133" s="23" t="s">
        <v>309</v>
      </c>
      <c r="F133" s="23"/>
      <c r="G133" s="23" t="s">
        <v>1535</v>
      </c>
      <c r="H133" s="25"/>
      <c r="I133" s="138" t="s">
        <v>449</v>
      </c>
      <c r="J133" s="49"/>
      <c r="K133" s="23" t="s">
        <v>154</v>
      </c>
      <c r="L133" s="23">
        <v>0</v>
      </c>
      <c r="M133" s="23">
        <v>231010000</v>
      </c>
      <c r="N133" s="23" t="s">
        <v>146</v>
      </c>
      <c r="O133" s="25" t="s">
        <v>157</v>
      </c>
      <c r="P133" s="23" t="s">
        <v>146</v>
      </c>
      <c r="Q133" s="23" t="s">
        <v>148</v>
      </c>
      <c r="R133" s="23" t="s">
        <v>166</v>
      </c>
      <c r="S133" s="23" t="s">
        <v>159</v>
      </c>
      <c r="T133" s="24" t="s">
        <v>37</v>
      </c>
      <c r="U133" s="23" t="s">
        <v>156</v>
      </c>
      <c r="V133" s="27">
        <v>2</v>
      </c>
      <c r="W133" s="26">
        <v>56000</v>
      </c>
      <c r="X133" s="27">
        <f t="shared" si="5"/>
        <v>112000</v>
      </c>
      <c r="Y133" s="27">
        <f t="shared" si="6"/>
        <v>125440.00000000001</v>
      </c>
      <c r="Z133" s="26"/>
      <c r="AA133" s="23" t="s">
        <v>945</v>
      </c>
      <c r="AB133" s="23"/>
      <c r="AC133" s="54"/>
    </row>
    <row r="134" spans="1:29" s="55" customFormat="1" ht="186" customHeight="1">
      <c r="A134" s="25" t="s">
        <v>639</v>
      </c>
      <c r="B134" s="23" t="s">
        <v>363</v>
      </c>
      <c r="C134" s="23" t="s">
        <v>144</v>
      </c>
      <c r="D134" s="57" t="s">
        <v>1534</v>
      </c>
      <c r="E134" s="23" t="s">
        <v>309</v>
      </c>
      <c r="F134" s="23"/>
      <c r="G134" s="23" t="s">
        <v>1535</v>
      </c>
      <c r="H134" s="25"/>
      <c r="I134" s="138" t="s">
        <v>450</v>
      </c>
      <c r="J134" s="49"/>
      <c r="K134" s="23" t="s">
        <v>154</v>
      </c>
      <c r="L134" s="23">
        <v>0</v>
      </c>
      <c r="M134" s="23">
        <v>231010000</v>
      </c>
      <c r="N134" s="23" t="s">
        <v>146</v>
      </c>
      <c r="O134" s="25" t="s">
        <v>157</v>
      </c>
      <c r="P134" s="23" t="s">
        <v>146</v>
      </c>
      <c r="Q134" s="23" t="s">
        <v>148</v>
      </c>
      <c r="R134" s="23" t="s">
        <v>166</v>
      </c>
      <c r="S134" s="23" t="s">
        <v>159</v>
      </c>
      <c r="T134" s="24" t="s">
        <v>37</v>
      </c>
      <c r="U134" s="23" t="s">
        <v>156</v>
      </c>
      <c r="V134" s="27">
        <v>2</v>
      </c>
      <c r="W134" s="26">
        <v>52000</v>
      </c>
      <c r="X134" s="27">
        <f t="shared" si="5"/>
        <v>104000</v>
      </c>
      <c r="Y134" s="27">
        <f t="shared" si="6"/>
        <v>116480.00000000001</v>
      </c>
      <c r="Z134" s="26"/>
      <c r="AA134" s="23" t="s">
        <v>945</v>
      </c>
      <c r="AB134" s="23"/>
      <c r="AC134" s="54"/>
    </row>
    <row r="135" spans="1:29" s="55" customFormat="1" ht="141" customHeight="1">
      <c r="A135" s="25" t="s">
        <v>640</v>
      </c>
      <c r="B135" s="23" t="s">
        <v>363</v>
      </c>
      <c r="C135" s="23" t="s">
        <v>144</v>
      </c>
      <c r="D135" s="29" t="s">
        <v>1536</v>
      </c>
      <c r="E135" s="28" t="s">
        <v>312</v>
      </c>
      <c r="F135" s="28"/>
      <c r="G135" s="25" t="s">
        <v>1537</v>
      </c>
      <c r="H135" s="57"/>
      <c r="I135" s="139" t="s">
        <v>957</v>
      </c>
      <c r="J135" s="25"/>
      <c r="K135" s="23" t="s">
        <v>154</v>
      </c>
      <c r="L135" s="25">
        <v>0</v>
      </c>
      <c r="M135" s="23">
        <v>231010000</v>
      </c>
      <c r="N135" s="23" t="s">
        <v>146</v>
      </c>
      <c r="O135" s="25" t="s">
        <v>184</v>
      </c>
      <c r="P135" s="23" t="s">
        <v>146</v>
      </c>
      <c r="Q135" s="23" t="s">
        <v>148</v>
      </c>
      <c r="R135" s="23" t="s">
        <v>166</v>
      </c>
      <c r="S135" s="23" t="s">
        <v>159</v>
      </c>
      <c r="T135" s="24" t="s">
        <v>37</v>
      </c>
      <c r="U135" s="23" t="s">
        <v>156</v>
      </c>
      <c r="V135" s="27">
        <v>10</v>
      </c>
      <c r="W135" s="125">
        <v>350</v>
      </c>
      <c r="X135" s="27">
        <f t="shared" si="5"/>
        <v>3500</v>
      </c>
      <c r="Y135" s="27">
        <f t="shared" si="6"/>
        <v>3920.0000000000005</v>
      </c>
      <c r="Z135" s="26"/>
      <c r="AA135" s="23"/>
      <c r="AB135" s="23"/>
      <c r="AC135" s="54"/>
    </row>
    <row r="136" spans="1:29" s="55" customFormat="1" ht="117" customHeight="1">
      <c r="A136" s="25" t="s">
        <v>641</v>
      </c>
      <c r="B136" s="23" t="s">
        <v>363</v>
      </c>
      <c r="C136" s="23" t="s">
        <v>144</v>
      </c>
      <c r="D136" s="29" t="s">
        <v>1536</v>
      </c>
      <c r="E136" s="28" t="s">
        <v>956</v>
      </c>
      <c r="F136" s="28"/>
      <c r="G136" s="25" t="s">
        <v>1537</v>
      </c>
      <c r="H136" s="57"/>
      <c r="I136" s="139" t="s">
        <v>958</v>
      </c>
      <c r="J136" s="25"/>
      <c r="K136" s="23" t="s">
        <v>154</v>
      </c>
      <c r="L136" s="25">
        <v>0</v>
      </c>
      <c r="M136" s="23">
        <v>231010000</v>
      </c>
      <c r="N136" s="23" t="s">
        <v>146</v>
      </c>
      <c r="O136" s="25" t="s">
        <v>184</v>
      </c>
      <c r="P136" s="23" t="s">
        <v>146</v>
      </c>
      <c r="Q136" s="23" t="s">
        <v>148</v>
      </c>
      <c r="R136" s="23" t="s">
        <v>166</v>
      </c>
      <c r="S136" s="23" t="s">
        <v>159</v>
      </c>
      <c r="T136" s="24" t="s">
        <v>37</v>
      </c>
      <c r="U136" s="23" t="s">
        <v>156</v>
      </c>
      <c r="V136" s="27">
        <v>5</v>
      </c>
      <c r="W136" s="125">
        <v>350</v>
      </c>
      <c r="X136" s="27">
        <f t="shared" si="5"/>
        <v>1750</v>
      </c>
      <c r="Y136" s="27">
        <f t="shared" si="6"/>
        <v>1960.0000000000002</v>
      </c>
      <c r="Z136" s="26"/>
      <c r="AA136" s="23"/>
      <c r="AB136" s="23"/>
      <c r="AC136" s="54"/>
    </row>
    <row r="137" spans="1:29" s="55" customFormat="1" ht="117.75" customHeight="1">
      <c r="A137" s="25" t="s">
        <v>642</v>
      </c>
      <c r="B137" s="23" t="s">
        <v>363</v>
      </c>
      <c r="C137" s="23" t="s">
        <v>144</v>
      </c>
      <c r="D137" s="29" t="s">
        <v>1538</v>
      </c>
      <c r="E137" s="28" t="s">
        <v>172</v>
      </c>
      <c r="F137" s="28"/>
      <c r="G137" s="25" t="s">
        <v>1539</v>
      </c>
      <c r="H137" s="28"/>
      <c r="I137" s="137" t="s">
        <v>310</v>
      </c>
      <c r="J137" s="25"/>
      <c r="K137" s="23" t="s">
        <v>154</v>
      </c>
      <c r="L137" s="25">
        <v>0</v>
      </c>
      <c r="M137" s="23">
        <v>231010000</v>
      </c>
      <c r="N137" s="23" t="s">
        <v>146</v>
      </c>
      <c r="O137" s="25" t="s">
        <v>184</v>
      </c>
      <c r="P137" s="23" t="s">
        <v>146</v>
      </c>
      <c r="Q137" s="23" t="s">
        <v>148</v>
      </c>
      <c r="R137" s="23" t="s">
        <v>166</v>
      </c>
      <c r="S137" s="23" t="s">
        <v>159</v>
      </c>
      <c r="T137" s="24">
        <v>796</v>
      </c>
      <c r="U137" s="23" t="s">
        <v>156</v>
      </c>
      <c r="V137" s="27">
        <v>10</v>
      </c>
      <c r="W137" s="26">
        <v>2500</v>
      </c>
      <c r="X137" s="27">
        <f t="shared" si="5"/>
        <v>25000</v>
      </c>
      <c r="Y137" s="27">
        <f t="shared" si="6"/>
        <v>28000.000000000004</v>
      </c>
      <c r="Z137" s="23"/>
      <c r="AA137" s="23" t="s">
        <v>945</v>
      </c>
      <c r="AB137" s="23"/>
      <c r="AC137" s="54"/>
    </row>
    <row r="138" spans="1:29" s="55" customFormat="1" ht="114" customHeight="1">
      <c r="A138" s="25" t="s">
        <v>643</v>
      </c>
      <c r="B138" s="23" t="s">
        <v>363</v>
      </c>
      <c r="C138" s="29" t="s">
        <v>144</v>
      </c>
      <c r="D138" s="29" t="s">
        <v>1540</v>
      </c>
      <c r="E138" s="29" t="s">
        <v>311</v>
      </c>
      <c r="F138" s="29"/>
      <c r="G138" s="29" t="s">
        <v>1541</v>
      </c>
      <c r="H138" s="29"/>
      <c r="I138" s="140" t="s">
        <v>103</v>
      </c>
      <c r="J138" s="29"/>
      <c r="K138" s="23" t="s">
        <v>154</v>
      </c>
      <c r="L138" s="25">
        <v>0</v>
      </c>
      <c r="M138" s="23">
        <v>231010000</v>
      </c>
      <c r="N138" s="23" t="s">
        <v>146</v>
      </c>
      <c r="O138" s="25" t="s">
        <v>184</v>
      </c>
      <c r="P138" s="23" t="s">
        <v>146</v>
      </c>
      <c r="Q138" s="23" t="s">
        <v>148</v>
      </c>
      <c r="R138" s="23" t="s">
        <v>166</v>
      </c>
      <c r="S138" s="23" t="s">
        <v>159</v>
      </c>
      <c r="T138" s="24">
        <v>715</v>
      </c>
      <c r="U138" s="23" t="s">
        <v>56</v>
      </c>
      <c r="V138" s="27">
        <v>4</v>
      </c>
      <c r="W138" s="26">
        <v>2500</v>
      </c>
      <c r="X138" s="27">
        <f t="shared" si="5"/>
        <v>10000</v>
      </c>
      <c r="Y138" s="27">
        <f t="shared" si="6"/>
        <v>11200.000000000002</v>
      </c>
      <c r="Z138" s="23"/>
      <c r="AA138" s="23" t="s">
        <v>945</v>
      </c>
      <c r="AB138" s="23"/>
      <c r="AC138" s="54"/>
    </row>
    <row r="139" spans="1:29" s="55" customFormat="1" ht="114" customHeight="1">
      <c r="A139" s="25" t="s">
        <v>644</v>
      </c>
      <c r="B139" s="23" t="s">
        <v>363</v>
      </c>
      <c r="C139" s="29" t="s">
        <v>144</v>
      </c>
      <c r="D139" s="29" t="s">
        <v>1542</v>
      </c>
      <c r="E139" s="29" t="s">
        <v>444</v>
      </c>
      <c r="F139" s="29"/>
      <c r="G139" s="29" t="s">
        <v>1543</v>
      </c>
      <c r="H139" s="29"/>
      <c r="I139" s="140" t="s">
        <v>959</v>
      </c>
      <c r="J139" s="29"/>
      <c r="K139" s="23" t="s">
        <v>154</v>
      </c>
      <c r="L139" s="25">
        <v>0</v>
      </c>
      <c r="M139" s="23">
        <v>231010000</v>
      </c>
      <c r="N139" s="23" t="s">
        <v>146</v>
      </c>
      <c r="O139" s="25" t="s">
        <v>184</v>
      </c>
      <c r="P139" s="23" t="s">
        <v>146</v>
      </c>
      <c r="Q139" s="23" t="s">
        <v>148</v>
      </c>
      <c r="R139" s="23" t="s">
        <v>166</v>
      </c>
      <c r="S139" s="23" t="s">
        <v>159</v>
      </c>
      <c r="T139" s="24" t="s">
        <v>37</v>
      </c>
      <c r="U139" s="23" t="s">
        <v>156</v>
      </c>
      <c r="V139" s="27">
        <v>10</v>
      </c>
      <c r="W139" s="26">
        <v>4000</v>
      </c>
      <c r="X139" s="27">
        <f t="shared" si="5"/>
        <v>40000</v>
      </c>
      <c r="Y139" s="27">
        <f t="shared" si="6"/>
        <v>44800.00000000001</v>
      </c>
      <c r="Z139" s="23"/>
      <c r="AA139" s="23"/>
      <c r="AB139" s="23"/>
      <c r="AC139" s="54"/>
    </row>
    <row r="140" spans="1:29" s="55" customFormat="1" ht="102" customHeight="1">
      <c r="A140" s="25" t="s">
        <v>645</v>
      </c>
      <c r="B140" s="23" t="s">
        <v>363</v>
      </c>
      <c r="C140" s="23" t="s">
        <v>144</v>
      </c>
      <c r="D140" s="29" t="s">
        <v>1544</v>
      </c>
      <c r="E140" s="29" t="s">
        <v>312</v>
      </c>
      <c r="F140" s="29"/>
      <c r="G140" s="29" t="s">
        <v>313</v>
      </c>
      <c r="H140" s="23"/>
      <c r="I140" s="137" t="s">
        <v>314</v>
      </c>
      <c r="J140" s="25"/>
      <c r="K140" s="23" t="s">
        <v>154</v>
      </c>
      <c r="L140" s="25">
        <v>0</v>
      </c>
      <c r="M140" s="23">
        <v>231010000</v>
      </c>
      <c r="N140" s="23" t="s">
        <v>146</v>
      </c>
      <c r="O140" s="25" t="s">
        <v>155</v>
      </c>
      <c r="P140" s="23" t="s">
        <v>146</v>
      </c>
      <c r="Q140" s="23" t="s">
        <v>148</v>
      </c>
      <c r="R140" s="23" t="s">
        <v>166</v>
      </c>
      <c r="S140" s="23" t="s">
        <v>159</v>
      </c>
      <c r="T140" s="24" t="s">
        <v>37</v>
      </c>
      <c r="U140" s="23" t="s">
        <v>156</v>
      </c>
      <c r="V140" s="27">
        <v>5</v>
      </c>
      <c r="W140" s="26">
        <v>350</v>
      </c>
      <c r="X140" s="27">
        <v>0</v>
      </c>
      <c r="Y140" s="27">
        <f t="shared" si="6"/>
        <v>0</v>
      </c>
      <c r="Z140" s="26"/>
      <c r="AA140" s="23" t="s">
        <v>945</v>
      </c>
      <c r="AB140" s="23">
        <v>11</v>
      </c>
      <c r="AC140" s="54"/>
    </row>
    <row r="141" spans="1:29" s="55" customFormat="1" ht="102" customHeight="1">
      <c r="A141" s="25" t="s">
        <v>2606</v>
      </c>
      <c r="B141" s="23" t="s">
        <v>363</v>
      </c>
      <c r="C141" s="23" t="s">
        <v>144</v>
      </c>
      <c r="D141" s="29" t="s">
        <v>1544</v>
      </c>
      <c r="E141" s="29" t="s">
        <v>312</v>
      </c>
      <c r="F141" s="29"/>
      <c r="G141" s="29" t="s">
        <v>313</v>
      </c>
      <c r="H141" s="23"/>
      <c r="I141" s="137" t="s">
        <v>314</v>
      </c>
      <c r="J141" s="25"/>
      <c r="K141" s="23" t="s">
        <v>154</v>
      </c>
      <c r="L141" s="25">
        <v>0</v>
      </c>
      <c r="M141" s="23">
        <v>231010000</v>
      </c>
      <c r="N141" s="23" t="s">
        <v>146</v>
      </c>
      <c r="O141" s="25" t="s">
        <v>212</v>
      </c>
      <c r="P141" s="23" t="s">
        <v>146</v>
      </c>
      <c r="Q141" s="23" t="s">
        <v>148</v>
      </c>
      <c r="R141" s="23" t="s">
        <v>166</v>
      </c>
      <c r="S141" s="23" t="s">
        <v>159</v>
      </c>
      <c r="T141" s="24" t="s">
        <v>37</v>
      </c>
      <c r="U141" s="23" t="s">
        <v>156</v>
      </c>
      <c r="V141" s="27">
        <v>5</v>
      </c>
      <c r="W141" s="26">
        <v>350</v>
      </c>
      <c r="X141" s="27">
        <f>W141*V141</f>
        <v>1750</v>
      </c>
      <c r="Y141" s="27">
        <f t="shared" si="6"/>
        <v>1960.0000000000002</v>
      </c>
      <c r="Z141" s="26"/>
      <c r="AA141" s="23" t="s">
        <v>945</v>
      </c>
      <c r="AB141" s="23"/>
      <c r="AC141" s="54"/>
    </row>
    <row r="142" spans="1:29" s="55" customFormat="1" ht="84" customHeight="1">
      <c r="A142" s="25" t="s">
        <v>646</v>
      </c>
      <c r="B142" s="23" t="s">
        <v>363</v>
      </c>
      <c r="C142" s="23" t="s">
        <v>144</v>
      </c>
      <c r="D142" s="29" t="s">
        <v>1545</v>
      </c>
      <c r="E142" s="29" t="s">
        <v>312</v>
      </c>
      <c r="F142" s="29"/>
      <c r="G142" s="29" t="s">
        <v>315</v>
      </c>
      <c r="H142" s="23"/>
      <c r="I142" s="137" t="s">
        <v>316</v>
      </c>
      <c r="J142" s="25"/>
      <c r="K142" s="23" t="s">
        <v>154</v>
      </c>
      <c r="L142" s="25">
        <v>0</v>
      </c>
      <c r="M142" s="23">
        <v>231010000</v>
      </c>
      <c r="N142" s="23" t="s">
        <v>146</v>
      </c>
      <c r="O142" s="25" t="s">
        <v>155</v>
      </c>
      <c r="P142" s="23" t="s">
        <v>146</v>
      </c>
      <c r="Q142" s="23" t="s">
        <v>148</v>
      </c>
      <c r="R142" s="23" t="s">
        <v>166</v>
      </c>
      <c r="S142" s="23" t="s">
        <v>159</v>
      </c>
      <c r="T142" s="24" t="s">
        <v>37</v>
      </c>
      <c r="U142" s="23" t="s">
        <v>156</v>
      </c>
      <c r="V142" s="27">
        <v>5</v>
      </c>
      <c r="W142" s="26">
        <v>400</v>
      </c>
      <c r="X142" s="27">
        <v>0</v>
      </c>
      <c r="Y142" s="27">
        <f t="shared" si="6"/>
        <v>0</v>
      </c>
      <c r="Z142" s="26"/>
      <c r="AA142" s="23" t="s">
        <v>945</v>
      </c>
      <c r="AB142" s="23">
        <v>11</v>
      </c>
      <c r="AC142" s="54"/>
    </row>
    <row r="143" spans="1:29" s="55" customFormat="1" ht="84" customHeight="1">
      <c r="A143" s="25" t="s">
        <v>2607</v>
      </c>
      <c r="B143" s="23" t="s">
        <v>363</v>
      </c>
      <c r="C143" s="23" t="s">
        <v>144</v>
      </c>
      <c r="D143" s="29" t="s">
        <v>1545</v>
      </c>
      <c r="E143" s="29" t="s">
        <v>312</v>
      </c>
      <c r="F143" s="29"/>
      <c r="G143" s="29" t="s">
        <v>315</v>
      </c>
      <c r="H143" s="23"/>
      <c r="I143" s="137" t="s">
        <v>316</v>
      </c>
      <c r="J143" s="25"/>
      <c r="K143" s="23" t="s">
        <v>154</v>
      </c>
      <c r="L143" s="25">
        <v>0</v>
      </c>
      <c r="M143" s="23">
        <v>231010000</v>
      </c>
      <c r="N143" s="23" t="s">
        <v>146</v>
      </c>
      <c r="O143" s="25" t="s">
        <v>212</v>
      </c>
      <c r="P143" s="23" t="s">
        <v>146</v>
      </c>
      <c r="Q143" s="23" t="s">
        <v>148</v>
      </c>
      <c r="R143" s="23" t="s">
        <v>166</v>
      </c>
      <c r="S143" s="23" t="s">
        <v>159</v>
      </c>
      <c r="T143" s="24" t="s">
        <v>37</v>
      </c>
      <c r="U143" s="23" t="s">
        <v>156</v>
      </c>
      <c r="V143" s="27">
        <v>5</v>
      </c>
      <c r="W143" s="26">
        <v>400</v>
      </c>
      <c r="X143" s="27">
        <f>W143*V143</f>
        <v>2000</v>
      </c>
      <c r="Y143" s="27">
        <f t="shared" si="6"/>
        <v>2240</v>
      </c>
      <c r="Z143" s="26"/>
      <c r="AA143" s="23" t="s">
        <v>945</v>
      </c>
      <c r="AB143" s="23"/>
      <c r="AC143" s="54"/>
    </row>
    <row r="144" spans="1:29" s="55" customFormat="1" ht="139.5" customHeight="1">
      <c r="A144" s="25" t="s">
        <v>647</v>
      </c>
      <c r="B144" s="23" t="s">
        <v>363</v>
      </c>
      <c r="C144" s="23" t="s">
        <v>144</v>
      </c>
      <c r="D144" s="29" t="s">
        <v>1546</v>
      </c>
      <c r="E144" s="29" t="s">
        <v>312</v>
      </c>
      <c r="F144" s="29"/>
      <c r="G144" s="29" t="s">
        <v>1547</v>
      </c>
      <c r="H144" s="23"/>
      <c r="I144" s="137" t="s">
        <v>960</v>
      </c>
      <c r="J144" s="25"/>
      <c r="K144" s="23" t="s">
        <v>154</v>
      </c>
      <c r="L144" s="25">
        <v>0</v>
      </c>
      <c r="M144" s="23">
        <v>231010000</v>
      </c>
      <c r="N144" s="23" t="s">
        <v>146</v>
      </c>
      <c r="O144" s="25" t="s">
        <v>155</v>
      </c>
      <c r="P144" s="23" t="s">
        <v>146</v>
      </c>
      <c r="Q144" s="23" t="s">
        <v>148</v>
      </c>
      <c r="R144" s="23" t="s">
        <v>166</v>
      </c>
      <c r="S144" s="23" t="s">
        <v>159</v>
      </c>
      <c r="T144" s="24" t="s">
        <v>37</v>
      </c>
      <c r="U144" s="23" t="s">
        <v>156</v>
      </c>
      <c r="V144" s="27">
        <v>5</v>
      </c>
      <c r="W144" s="26">
        <v>450</v>
      </c>
      <c r="X144" s="27">
        <v>0</v>
      </c>
      <c r="Y144" s="27">
        <f t="shared" si="6"/>
        <v>0</v>
      </c>
      <c r="Z144" s="26"/>
      <c r="AA144" s="23" t="s">
        <v>945</v>
      </c>
      <c r="AB144" s="23">
        <v>11</v>
      </c>
      <c r="AC144" s="54"/>
    </row>
    <row r="145" spans="1:29" s="55" customFormat="1" ht="139.5" customHeight="1">
      <c r="A145" s="25" t="s">
        <v>2608</v>
      </c>
      <c r="B145" s="23" t="s">
        <v>363</v>
      </c>
      <c r="C145" s="23" t="s">
        <v>144</v>
      </c>
      <c r="D145" s="29" t="s">
        <v>1546</v>
      </c>
      <c r="E145" s="29" t="s">
        <v>312</v>
      </c>
      <c r="F145" s="29"/>
      <c r="G145" s="29" t="s">
        <v>1547</v>
      </c>
      <c r="H145" s="23"/>
      <c r="I145" s="137" t="s">
        <v>960</v>
      </c>
      <c r="J145" s="25"/>
      <c r="K145" s="23" t="s">
        <v>154</v>
      </c>
      <c r="L145" s="25">
        <v>0</v>
      </c>
      <c r="M145" s="23">
        <v>231010000</v>
      </c>
      <c r="N145" s="23" t="s">
        <v>146</v>
      </c>
      <c r="O145" s="25" t="s">
        <v>212</v>
      </c>
      <c r="P145" s="23" t="s">
        <v>146</v>
      </c>
      <c r="Q145" s="23" t="s">
        <v>148</v>
      </c>
      <c r="R145" s="23" t="s">
        <v>166</v>
      </c>
      <c r="S145" s="23" t="s">
        <v>159</v>
      </c>
      <c r="T145" s="24" t="s">
        <v>37</v>
      </c>
      <c r="U145" s="23" t="s">
        <v>156</v>
      </c>
      <c r="V145" s="27">
        <v>5</v>
      </c>
      <c r="W145" s="26">
        <v>450</v>
      </c>
      <c r="X145" s="27">
        <f>W145*V145</f>
        <v>2250</v>
      </c>
      <c r="Y145" s="27">
        <f t="shared" si="6"/>
        <v>2520.0000000000005</v>
      </c>
      <c r="Z145" s="26"/>
      <c r="AA145" s="23" t="s">
        <v>945</v>
      </c>
      <c r="AB145" s="23"/>
      <c r="AC145" s="54"/>
    </row>
    <row r="146" spans="1:29" s="55" customFormat="1" ht="153">
      <c r="A146" s="25" t="s">
        <v>648</v>
      </c>
      <c r="B146" s="23" t="s">
        <v>363</v>
      </c>
      <c r="C146" s="23" t="s">
        <v>144</v>
      </c>
      <c r="D146" s="29" t="s">
        <v>1548</v>
      </c>
      <c r="E146" s="29" t="s">
        <v>317</v>
      </c>
      <c r="F146" s="29"/>
      <c r="G146" s="29" t="s">
        <v>1549</v>
      </c>
      <c r="H146" s="23"/>
      <c r="I146" s="137" t="s">
        <v>318</v>
      </c>
      <c r="J146" s="25"/>
      <c r="K146" s="23" t="s">
        <v>154</v>
      </c>
      <c r="L146" s="25">
        <v>0</v>
      </c>
      <c r="M146" s="23">
        <v>231010000</v>
      </c>
      <c r="N146" s="23" t="s">
        <v>146</v>
      </c>
      <c r="O146" s="25" t="s">
        <v>157</v>
      </c>
      <c r="P146" s="23" t="s">
        <v>146</v>
      </c>
      <c r="Q146" s="23" t="s">
        <v>148</v>
      </c>
      <c r="R146" s="23" t="s">
        <v>166</v>
      </c>
      <c r="S146" s="23" t="s">
        <v>159</v>
      </c>
      <c r="T146" s="48" t="s">
        <v>199</v>
      </c>
      <c r="U146" s="23" t="s">
        <v>1550</v>
      </c>
      <c r="V146" s="27">
        <v>200</v>
      </c>
      <c r="W146" s="26">
        <v>134</v>
      </c>
      <c r="X146" s="27">
        <f t="shared" si="5"/>
        <v>26800</v>
      </c>
      <c r="Y146" s="27">
        <f t="shared" si="6"/>
        <v>30016.000000000004</v>
      </c>
      <c r="Z146" s="26"/>
      <c r="AA146" s="23" t="s">
        <v>945</v>
      </c>
      <c r="AB146" s="23"/>
      <c r="AC146" s="54"/>
    </row>
    <row r="147" spans="1:29" s="55" customFormat="1" ht="53.25" customHeight="1">
      <c r="A147" s="25" t="s">
        <v>649</v>
      </c>
      <c r="B147" s="23" t="s">
        <v>143</v>
      </c>
      <c r="C147" s="23" t="s">
        <v>144</v>
      </c>
      <c r="D147" s="29" t="s">
        <v>1551</v>
      </c>
      <c r="E147" s="29" t="s">
        <v>1552</v>
      </c>
      <c r="F147" s="29"/>
      <c r="G147" s="29" t="s">
        <v>1553</v>
      </c>
      <c r="H147" s="23"/>
      <c r="I147" s="52" t="s">
        <v>961</v>
      </c>
      <c r="J147" s="23"/>
      <c r="K147" s="23" t="s">
        <v>154</v>
      </c>
      <c r="L147" s="89">
        <v>0</v>
      </c>
      <c r="M147" s="23">
        <v>231010000</v>
      </c>
      <c r="N147" s="23" t="s">
        <v>146</v>
      </c>
      <c r="O147" s="50" t="s">
        <v>162</v>
      </c>
      <c r="P147" s="23" t="s">
        <v>242</v>
      </c>
      <c r="Q147" s="23" t="s">
        <v>148</v>
      </c>
      <c r="R147" s="23" t="s">
        <v>166</v>
      </c>
      <c r="S147" s="23" t="s">
        <v>159</v>
      </c>
      <c r="T147" s="23">
        <v>113</v>
      </c>
      <c r="U147" s="23" t="s">
        <v>1554</v>
      </c>
      <c r="V147" s="53">
        <v>3</v>
      </c>
      <c r="W147" s="26">
        <v>50000</v>
      </c>
      <c r="X147" s="27">
        <f t="shared" si="5"/>
        <v>150000</v>
      </c>
      <c r="Y147" s="27">
        <f t="shared" si="6"/>
        <v>168000.00000000003</v>
      </c>
      <c r="Z147" s="26"/>
      <c r="AA147" s="23" t="s">
        <v>945</v>
      </c>
      <c r="AB147" s="23"/>
      <c r="AC147" s="54"/>
    </row>
    <row r="148" spans="1:29" s="55" customFormat="1" ht="47.25" customHeight="1">
      <c r="A148" s="25" t="s">
        <v>650</v>
      </c>
      <c r="B148" s="23" t="s">
        <v>143</v>
      </c>
      <c r="C148" s="23" t="s">
        <v>144</v>
      </c>
      <c r="D148" s="29" t="s">
        <v>1551</v>
      </c>
      <c r="E148" s="29" t="s">
        <v>1552</v>
      </c>
      <c r="F148" s="29"/>
      <c r="G148" s="29" t="s">
        <v>1553</v>
      </c>
      <c r="H148" s="23"/>
      <c r="I148" s="23" t="s">
        <v>962</v>
      </c>
      <c r="J148" s="23"/>
      <c r="K148" s="23" t="s">
        <v>154</v>
      </c>
      <c r="L148" s="89">
        <v>0</v>
      </c>
      <c r="M148" s="23">
        <v>231010000</v>
      </c>
      <c r="N148" s="23" t="s">
        <v>146</v>
      </c>
      <c r="O148" s="50" t="s">
        <v>162</v>
      </c>
      <c r="P148" s="23" t="s">
        <v>242</v>
      </c>
      <c r="Q148" s="23" t="s">
        <v>148</v>
      </c>
      <c r="R148" s="23" t="s">
        <v>166</v>
      </c>
      <c r="S148" s="23" t="s">
        <v>159</v>
      </c>
      <c r="T148" s="23">
        <v>113</v>
      </c>
      <c r="U148" s="23" t="s">
        <v>1554</v>
      </c>
      <c r="V148" s="53">
        <v>3</v>
      </c>
      <c r="W148" s="26">
        <v>50000</v>
      </c>
      <c r="X148" s="27">
        <f t="shared" si="5"/>
        <v>150000</v>
      </c>
      <c r="Y148" s="27">
        <f t="shared" si="6"/>
        <v>168000.00000000003</v>
      </c>
      <c r="Z148" s="26"/>
      <c r="AA148" s="23" t="s">
        <v>945</v>
      </c>
      <c r="AB148" s="23"/>
      <c r="AC148" s="54"/>
    </row>
    <row r="149" spans="1:29" s="55" customFormat="1" ht="38.25" customHeight="1">
      <c r="A149" s="25" t="s">
        <v>651</v>
      </c>
      <c r="B149" s="23" t="s">
        <v>143</v>
      </c>
      <c r="C149" s="23" t="s">
        <v>144</v>
      </c>
      <c r="D149" s="29" t="s">
        <v>1551</v>
      </c>
      <c r="E149" s="29" t="s">
        <v>1552</v>
      </c>
      <c r="F149" s="29"/>
      <c r="G149" s="29" t="s">
        <v>1553</v>
      </c>
      <c r="H149" s="23"/>
      <c r="I149" s="23" t="s">
        <v>963</v>
      </c>
      <c r="J149" s="23"/>
      <c r="K149" s="23" t="s">
        <v>154</v>
      </c>
      <c r="L149" s="89">
        <v>0</v>
      </c>
      <c r="M149" s="24" t="s">
        <v>921</v>
      </c>
      <c r="N149" s="23" t="s">
        <v>146</v>
      </c>
      <c r="O149" s="50" t="s">
        <v>162</v>
      </c>
      <c r="P149" s="23" t="s">
        <v>242</v>
      </c>
      <c r="Q149" s="23" t="s">
        <v>148</v>
      </c>
      <c r="R149" s="23" t="s">
        <v>166</v>
      </c>
      <c r="S149" s="23" t="s">
        <v>159</v>
      </c>
      <c r="T149" s="23">
        <v>113</v>
      </c>
      <c r="U149" s="23" t="s">
        <v>1554</v>
      </c>
      <c r="V149" s="53">
        <v>1</v>
      </c>
      <c r="W149" s="26">
        <v>50000</v>
      </c>
      <c r="X149" s="27">
        <f t="shared" si="5"/>
        <v>50000</v>
      </c>
      <c r="Y149" s="27">
        <f t="shared" si="6"/>
        <v>56000.00000000001</v>
      </c>
      <c r="Z149" s="26"/>
      <c r="AA149" s="23" t="s">
        <v>945</v>
      </c>
      <c r="AB149" s="23"/>
      <c r="AC149" s="54"/>
    </row>
    <row r="150" spans="1:29" s="55" customFormat="1" ht="39.75" customHeight="1">
      <c r="A150" s="25" t="s">
        <v>652</v>
      </c>
      <c r="B150" s="23" t="s">
        <v>143</v>
      </c>
      <c r="C150" s="23" t="s">
        <v>144</v>
      </c>
      <c r="D150" s="29" t="s">
        <v>1555</v>
      </c>
      <c r="E150" s="29" t="s">
        <v>1556</v>
      </c>
      <c r="F150" s="29"/>
      <c r="G150" s="23" t="s">
        <v>1557</v>
      </c>
      <c r="H150" s="23"/>
      <c r="I150" s="52"/>
      <c r="J150" s="23"/>
      <c r="K150" s="23" t="s">
        <v>154</v>
      </c>
      <c r="L150" s="89">
        <v>0</v>
      </c>
      <c r="M150" s="23">
        <v>231010000</v>
      </c>
      <c r="N150" s="23" t="s">
        <v>146</v>
      </c>
      <c r="O150" s="50" t="s">
        <v>162</v>
      </c>
      <c r="P150" s="23" t="s">
        <v>242</v>
      </c>
      <c r="Q150" s="23" t="s">
        <v>148</v>
      </c>
      <c r="R150" s="23" t="s">
        <v>166</v>
      </c>
      <c r="S150" s="23" t="s">
        <v>159</v>
      </c>
      <c r="T150" s="23">
        <v>5108</v>
      </c>
      <c r="U150" s="23" t="s">
        <v>448</v>
      </c>
      <c r="V150" s="53">
        <v>4</v>
      </c>
      <c r="W150" s="26">
        <v>1000</v>
      </c>
      <c r="X150" s="27">
        <f t="shared" si="5"/>
        <v>4000</v>
      </c>
      <c r="Y150" s="27">
        <f t="shared" si="6"/>
        <v>4480</v>
      </c>
      <c r="Z150" s="26"/>
      <c r="AA150" s="23" t="s">
        <v>945</v>
      </c>
      <c r="AB150" s="23"/>
      <c r="AC150" s="54"/>
    </row>
    <row r="151" spans="1:29" s="55" customFormat="1" ht="123" customHeight="1">
      <c r="A151" s="25" t="s">
        <v>653</v>
      </c>
      <c r="B151" s="23" t="s">
        <v>143</v>
      </c>
      <c r="C151" s="23" t="s">
        <v>144</v>
      </c>
      <c r="D151" s="51" t="s">
        <v>1558</v>
      </c>
      <c r="E151" s="23" t="s">
        <v>1221</v>
      </c>
      <c r="F151" s="23"/>
      <c r="G151" s="23" t="s">
        <v>1559</v>
      </c>
      <c r="H151" s="23"/>
      <c r="I151" s="52"/>
      <c r="J151" s="23"/>
      <c r="K151" s="23" t="s">
        <v>154</v>
      </c>
      <c r="L151" s="89">
        <v>0</v>
      </c>
      <c r="M151" s="23">
        <v>231010000</v>
      </c>
      <c r="N151" s="23" t="s">
        <v>146</v>
      </c>
      <c r="O151" s="50" t="s">
        <v>162</v>
      </c>
      <c r="P151" s="23" t="s">
        <v>242</v>
      </c>
      <c r="Q151" s="23" t="s">
        <v>148</v>
      </c>
      <c r="R151" s="23" t="s">
        <v>166</v>
      </c>
      <c r="S151" s="23" t="s">
        <v>159</v>
      </c>
      <c r="T151" s="23">
        <v>166</v>
      </c>
      <c r="U151" s="23" t="s">
        <v>165</v>
      </c>
      <c r="V151" s="53">
        <v>15</v>
      </c>
      <c r="W151" s="26">
        <v>200</v>
      </c>
      <c r="X151" s="27">
        <f t="shared" si="5"/>
        <v>3000</v>
      </c>
      <c r="Y151" s="27">
        <f t="shared" si="6"/>
        <v>3360.0000000000005</v>
      </c>
      <c r="Z151" s="26"/>
      <c r="AA151" s="23" t="s">
        <v>945</v>
      </c>
      <c r="AB151" s="23"/>
      <c r="AC151" s="54"/>
    </row>
    <row r="152" spans="1:29" s="55" customFormat="1" ht="123" customHeight="1">
      <c r="A152" s="25" t="s">
        <v>654</v>
      </c>
      <c r="B152" s="23" t="s">
        <v>143</v>
      </c>
      <c r="C152" s="23" t="s">
        <v>144</v>
      </c>
      <c r="D152" s="51" t="s">
        <v>1560</v>
      </c>
      <c r="E152" s="51" t="s">
        <v>452</v>
      </c>
      <c r="F152" s="23"/>
      <c r="G152" s="23" t="s">
        <v>1561</v>
      </c>
      <c r="H152" s="23"/>
      <c r="I152" s="23" t="s">
        <v>965</v>
      </c>
      <c r="J152" s="23"/>
      <c r="K152" s="23" t="s">
        <v>154</v>
      </c>
      <c r="L152" s="89">
        <v>0</v>
      </c>
      <c r="M152" s="23">
        <v>231010000</v>
      </c>
      <c r="N152" s="23" t="s">
        <v>146</v>
      </c>
      <c r="O152" s="50" t="s">
        <v>162</v>
      </c>
      <c r="P152" s="23" t="s">
        <v>242</v>
      </c>
      <c r="Q152" s="23" t="s">
        <v>148</v>
      </c>
      <c r="R152" s="23" t="s">
        <v>166</v>
      </c>
      <c r="S152" s="23" t="s">
        <v>159</v>
      </c>
      <c r="T152" s="48" t="s">
        <v>61</v>
      </c>
      <c r="U152" s="23" t="s">
        <v>8</v>
      </c>
      <c r="V152" s="53">
        <v>56</v>
      </c>
      <c r="W152" s="26">
        <v>2000</v>
      </c>
      <c r="X152" s="27">
        <f t="shared" si="5"/>
        <v>112000</v>
      </c>
      <c r="Y152" s="27">
        <f t="shared" si="6"/>
        <v>125440.00000000001</v>
      </c>
      <c r="Z152" s="26"/>
      <c r="AA152" s="23" t="s">
        <v>945</v>
      </c>
      <c r="AB152" s="23"/>
      <c r="AC152" s="54"/>
    </row>
    <row r="153" spans="1:29" s="55" customFormat="1" ht="123" customHeight="1">
      <c r="A153" s="25" t="s">
        <v>655</v>
      </c>
      <c r="B153" s="23" t="s">
        <v>143</v>
      </c>
      <c r="C153" s="23" t="s">
        <v>144</v>
      </c>
      <c r="D153" s="51" t="s">
        <v>2203</v>
      </c>
      <c r="E153" s="51" t="s">
        <v>1229</v>
      </c>
      <c r="F153" s="23"/>
      <c r="G153" s="23" t="s">
        <v>1562</v>
      </c>
      <c r="H153" s="23"/>
      <c r="I153" s="23" t="s">
        <v>966</v>
      </c>
      <c r="J153" s="23"/>
      <c r="K153" s="23" t="s">
        <v>154</v>
      </c>
      <c r="L153" s="89">
        <v>0</v>
      </c>
      <c r="M153" s="24" t="s">
        <v>921</v>
      </c>
      <c r="N153" s="23" t="s">
        <v>146</v>
      </c>
      <c r="O153" s="50" t="s">
        <v>162</v>
      </c>
      <c r="P153" s="23" t="s">
        <v>242</v>
      </c>
      <c r="Q153" s="23" t="s">
        <v>148</v>
      </c>
      <c r="R153" s="23" t="s">
        <v>166</v>
      </c>
      <c r="S153" s="23" t="s">
        <v>159</v>
      </c>
      <c r="T153" s="23">
        <v>796</v>
      </c>
      <c r="U153" s="23" t="s">
        <v>156</v>
      </c>
      <c r="V153" s="53">
        <v>5000</v>
      </c>
      <c r="W153" s="26">
        <v>30</v>
      </c>
      <c r="X153" s="27">
        <f>W153*V153</f>
        <v>150000</v>
      </c>
      <c r="Y153" s="27">
        <f>X153*1.12</f>
        <v>168000.00000000003</v>
      </c>
      <c r="Z153" s="26"/>
      <c r="AA153" s="23"/>
      <c r="AB153" s="23"/>
      <c r="AC153" s="54"/>
    </row>
    <row r="154" spans="1:29" s="55" customFormat="1" ht="123" customHeight="1">
      <c r="A154" s="25" t="s">
        <v>656</v>
      </c>
      <c r="B154" s="23" t="s">
        <v>143</v>
      </c>
      <c r="C154" s="23" t="s">
        <v>144</v>
      </c>
      <c r="D154" s="51" t="s">
        <v>1563</v>
      </c>
      <c r="E154" s="51" t="s">
        <v>1229</v>
      </c>
      <c r="F154" s="23"/>
      <c r="G154" s="23" t="s">
        <v>1564</v>
      </c>
      <c r="H154" s="23"/>
      <c r="I154" s="23" t="s">
        <v>967</v>
      </c>
      <c r="J154" s="23"/>
      <c r="K154" s="23" t="s">
        <v>154</v>
      </c>
      <c r="L154" s="89">
        <v>0</v>
      </c>
      <c r="M154" s="23">
        <v>231010000</v>
      </c>
      <c r="N154" s="23" t="s">
        <v>146</v>
      </c>
      <c r="O154" s="50" t="s">
        <v>162</v>
      </c>
      <c r="P154" s="23" t="s">
        <v>242</v>
      </c>
      <c r="Q154" s="23" t="s">
        <v>148</v>
      </c>
      <c r="R154" s="23" t="s">
        <v>166</v>
      </c>
      <c r="S154" s="23" t="s">
        <v>159</v>
      </c>
      <c r="T154" s="23">
        <v>798</v>
      </c>
      <c r="U154" s="23" t="s">
        <v>1565</v>
      </c>
      <c r="V154" s="53">
        <v>5</v>
      </c>
      <c r="W154" s="26">
        <v>30</v>
      </c>
      <c r="X154" s="27">
        <f t="shared" si="5"/>
        <v>150</v>
      </c>
      <c r="Y154" s="27">
        <f t="shared" si="6"/>
        <v>168.00000000000003</v>
      </c>
      <c r="Z154" s="26"/>
      <c r="AA154" s="23" t="s">
        <v>945</v>
      </c>
      <c r="AB154" s="23"/>
      <c r="AC154" s="54"/>
    </row>
    <row r="155" spans="1:29" s="42" customFormat="1" ht="89.25">
      <c r="A155" s="25" t="s">
        <v>657</v>
      </c>
      <c r="B155" s="23" t="s">
        <v>143</v>
      </c>
      <c r="C155" s="23" t="s">
        <v>144</v>
      </c>
      <c r="D155" s="51" t="s">
        <v>1566</v>
      </c>
      <c r="E155" s="51" t="s">
        <v>1567</v>
      </c>
      <c r="F155" s="23"/>
      <c r="G155" s="23" t="s">
        <v>1568</v>
      </c>
      <c r="H155" s="23"/>
      <c r="I155" s="23" t="s">
        <v>968</v>
      </c>
      <c r="J155" s="23"/>
      <c r="K155" s="23" t="s">
        <v>154</v>
      </c>
      <c r="L155" s="89">
        <v>0</v>
      </c>
      <c r="M155" s="23">
        <v>231010000</v>
      </c>
      <c r="N155" s="23" t="s">
        <v>146</v>
      </c>
      <c r="O155" s="50" t="s">
        <v>162</v>
      </c>
      <c r="P155" s="23" t="s">
        <v>242</v>
      </c>
      <c r="Q155" s="23" t="s">
        <v>148</v>
      </c>
      <c r="R155" s="23" t="s">
        <v>166</v>
      </c>
      <c r="S155" s="23" t="s">
        <v>159</v>
      </c>
      <c r="T155" s="23">
        <v>796</v>
      </c>
      <c r="U155" s="23" t="s">
        <v>156</v>
      </c>
      <c r="V155" s="53">
        <v>100</v>
      </c>
      <c r="W155" s="26">
        <v>400</v>
      </c>
      <c r="X155" s="27">
        <v>0</v>
      </c>
      <c r="Y155" s="27">
        <f>X155*1.12</f>
        <v>0</v>
      </c>
      <c r="Z155" s="26"/>
      <c r="AA155" s="23" t="s">
        <v>945</v>
      </c>
      <c r="AB155" s="99" t="s">
        <v>2404</v>
      </c>
      <c r="AC155" s="54"/>
    </row>
    <row r="156" spans="1:29" s="55" customFormat="1" ht="123" customHeight="1">
      <c r="A156" s="25" t="s">
        <v>658</v>
      </c>
      <c r="B156" s="23" t="s">
        <v>143</v>
      </c>
      <c r="C156" s="23" t="s">
        <v>144</v>
      </c>
      <c r="D156" s="51" t="s">
        <v>1569</v>
      </c>
      <c r="E156" s="51" t="s">
        <v>1570</v>
      </c>
      <c r="F156" s="23"/>
      <c r="G156" s="23" t="s">
        <v>1571</v>
      </c>
      <c r="H156" s="23"/>
      <c r="I156" s="23" t="s">
        <v>969</v>
      </c>
      <c r="J156" s="23"/>
      <c r="K156" s="23" t="s">
        <v>154</v>
      </c>
      <c r="L156" s="89">
        <v>0</v>
      </c>
      <c r="M156" s="24" t="s">
        <v>921</v>
      </c>
      <c r="N156" s="23" t="s">
        <v>146</v>
      </c>
      <c r="O156" s="50" t="s">
        <v>162</v>
      </c>
      <c r="P156" s="23" t="s">
        <v>242</v>
      </c>
      <c r="Q156" s="23" t="s">
        <v>148</v>
      </c>
      <c r="R156" s="23" t="s">
        <v>166</v>
      </c>
      <c r="S156" s="23" t="s">
        <v>159</v>
      </c>
      <c r="T156" s="23">
        <v>796</v>
      </c>
      <c r="U156" s="23" t="s">
        <v>156</v>
      </c>
      <c r="V156" s="53">
        <v>10</v>
      </c>
      <c r="W156" s="26">
        <v>200</v>
      </c>
      <c r="X156" s="27">
        <f t="shared" si="5"/>
        <v>2000</v>
      </c>
      <c r="Y156" s="27">
        <f t="shared" si="6"/>
        <v>2240</v>
      </c>
      <c r="Z156" s="26"/>
      <c r="AA156" s="23" t="s">
        <v>945</v>
      </c>
      <c r="AB156" s="23"/>
      <c r="AC156" s="54"/>
    </row>
    <row r="157" spans="1:29" s="42" customFormat="1" ht="89.25">
      <c r="A157" s="25" t="s">
        <v>659</v>
      </c>
      <c r="B157" s="23" t="s">
        <v>143</v>
      </c>
      <c r="C157" s="23" t="s">
        <v>144</v>
      </c>
      <c r="D157" s="51" t="s">
        <v>1572</v>
      </c>
      <c r="E157" s="51" t="s">
        <v>1573</v>
      </c>
      <c r="F157" s="23"/>
      <c r="G157" s="23" t="s">
        <v>1574</v>
      </c>
      <c r="H157" s="23"/>
      <c r="I157" s="23"/>
      <c r="J157" s="23"/>
      <c r="K157" s="23" t="s">
        <v>154</v>
      </c>
      <c r="L157" s="89">
        <v>0</v>
      </c>
      <c r="M157" s="23">
        <v>231010000</v>
      </c>
      <c r="N157" s="23" t="s">
        <v>146</v>
      </c>
      <c r="O157" s="50" t="s">
        <v>162</v>
      </c>
      <c r="P157" s="23" t="s">
        <v>242</v>
      </c>
      <c r="Q157" s="23" t="s">
        <v>148</v>
      </c>
      <c r="R157" s="23" t="s">
        <v>166</v>
      </c>
      <c r="S157" s="23" t="s">
        <v>159</v>
      </c>
      <c r="T157" s="48" t="s">
        <v>61</v>
      </c>
      <c r="U157" s="23" t="s">
        <v>8</v>
      </c>
      <c r="V157" s="53">
        <v>50</v>
      </c>
      <c r="W157" s="26">
        <v>200</v>
      </c>
      <c r="X157" s="27">
        <v>0</v>
      </c>
      <c r="Y157" s="27">
        <f>X157*1.12</f>
        <v>0</v>
      </c>
      <c r="Z157" s="26"/>
      <c r="AA157" s="23" t="s">
        <v>945</v>
      </c>
      <c r="AB157" s="99" t="s">
        <v>2404</v>
      </c>
      <c r="AC157" s="54"/>
    </row>
    <row r="158" spans="1:29" s="55" customFormat="1" ht="123" customHeight="1">
      <c r="A158" s="25" t="s">
        <v>660</v>
      </c>
      <c r="B158" s="23" t="s">
        <v>143</v>
      </c>
      <c r="C158" s="23" t="s">
        <v>144</v>
      </c>
      <c r="D158" s="51" t="s">
        <v>1575</v>
      </c>
      <c r="E158" s="51" t="s">
        <v>1576</v>
      </c>
      <c r="F158" s="23"/>
      <c r="G158" s="23" t="s">
        <v>1577</v>
      </c>
      <c r="H158" s="23"/>
      <c r="I158" s="23" t="s">
        <v>964</v>
      </c>
      <c r="J158" s="23"/>
      <c r="K158" s="23" t="s">
        <v>154</v>
      </c>
      <c r="L158" s="89">
        <v>0</v>
      </c>
      <c r="M158" s="23">
        <v>231010000</v>
      </c>
      <c r="N158" s="23" t="s">
        <v>146</v>
      </c>
      <c r="O158" s="50" t="s">
        <v>162</v>
      </c>
      <c r="P158" s="23" t="s">
        <v>242</v>
      </c>
      <c r="Q158" s="23" t="s">
        <v>148</v>
      </c>
      <c r="R158" s="23" t="s">
        <v>166</v>
      </c>
      <c r="S158" s="23" t="s">
        <v>159</v>
      </c>
      <c r="T158" s="48">
        <v>169</v>
      </c>
      <c r="U158" s="23" t="s">
        <v>1578</v>
      </c>
      <c r="V158" s="53">
        <v>0.5</v>
      </c>
      <c r="W158" s="26">
        <v>200000</v>
      </c>
      <c r="X158" s="27">
        <f t="shared" si="5"/>
        <v>100000</v>
      </c>
      <c r="Y158" s="27">
        <f t="shared" si="6"/>
        <v>112000.00000000001</v>
      </c>
      <c r="Z158" s="26"/>
      <c r="AA158" s="23" t="s">
        <v>945</v>
      </c>
      <c r="AB158" s="23"/>
      <c r="AC158" s="54"/>
    </row>
    <row r="159" spans="1:29" s="55" customFormat="1" ht="123" customHeight="1">
      <c r="A159" s="25" t="s">
        <v>661</v>
      </c>
      <c r="B159" s="23" t="s">
        <v>143</v>
      </c>
      <c r="C159" s="23" t="s">
        <v>144</v>
      </c>
      <c r="D159" s="51" t="s">
        <v>1579</v>
      </c>
      <c r="E159" s="51" t="s">
        <v>1159</v>
      </c>
      <c r="F159" s="23"/>
      <c r="G159" s="23" t="s">
        <v>1580</v>
      </c>
      <c r="H159" s="23"/>
      <c r="I159" s="23" t="s">
        <v>970</v>
      </c>
      <c r="J159" s="23"/>
      <c r="K159" s="23" t="s">
        <v>154</v>
      </c>
      <c r="L159" s="89">
        <v>0</v>
      </c>
      <c r="M159" s="24" t="s">
        <v>921</v>
      </c>
      <c r="N159" s="23" t="s">
        <v>146</v>
      </c>
      <c r="O159" s="50" t="s">
        <v>162</v>
      </c>
      <c r="P159" s="23" t="s">
        <v>242</v>
      </c>
      <c r="Q159" s="23" t="s">
        <v>148</v>
      </c>
      <c r="R159" s="23" t="s">
        <v>166</v>
      </c>
      <c r="S159" s="23" t="s">
        <v>159</v>
      </c>
      <c r="T159" s="48">
        <v>168</v>
      </c>
      <c r="U159" s="23" t="s">
        <v>222</v>
      </c>
      <c r="V159" s="53">
        <v>1</v>
      </c>
      <c r="W159" s="26">
        <v>150000</v>
      </c>
      <c r="X159" s="27">
        <f t="shared" si="5"/>
        <v>150000</v>
      </c>
      <c r="Y159" s="27">
        <f t="shared" si="6"/>
        <v>168000.00000000003</v>
      </c>
      <c r="Z159" s="26"/>
      <c r="AA159" s="23" t="s">
        <v>945</v>
      </c>
      <c r="AB159" s="23"/>
      <c r="AC159" s="54"/>
    </row>
    <row r="160" spans="1:29" s="55" customFormat="1" ht="123" customHeight="1">
      <c r="A160" s="25" t="s">
        <v>662</v>
      </c>
      <c r="B160" s="23" t="s">
        <v>143</v>
      </c>
      <c r="C160" s="23" t="s">
        <v>144</v>
      </c>
      <c r="D160" s="51" t="s">
        <v>1581</v>
      </c>
      <c r="E160" s="51" t="s">
        <v>1582</v>
      </c>
      <c r="F160" s="23"/>
      <c r="G160" s="23" t="s">
        <v>1583</v>
      </c>
      <c r="H160" s="23"/>
      <c r="I160" s="23"/>
      <c r="J160" s="23"/>
      <c r="K160" s="23" t="s">
        <v>154</v>
      </c>
      <c r="L160" s="89">
        <v>0</v>
      </c>
      <c r="M160" s="23">
        <v>231010000</v>
      </c>
      <c r="N160" s="23" t="s">
        <v>146</v>
      </c>
      <c r="O160" s="50" t="s">
        <v>162</v>
      </c>
      <c r="P160" s="23" t="s">
        <v>242</v>
      </c>
      <c r="Q160" s="23" t="s">
        <v>148</v>
      </c>
      <c r="R160" s="23" t="s">
        <v>166</v>
      </c>
      <c r="S160" s="23" t="s">
        <v>159</v>
      </c>
      <c r="T160" s="48">
        <v>796</v>
      </c>
      <c r="U160" s="23" t="s">
        <v>156</v>
      </c>
      <c r="V160" s="53">
        <v>18</v>
      </c>
      <c r="W160" s="26">
        <v>2000</v>
      </c>
      <c r="X160" s="27">
        <f t="shared" si="5"/>
        <v>36000</v>
      </c>
      <c r="Y160" s="27">
        <f t="shared" si="6"/>
        <v>40320.00000000001</v>
      </c>
      <c r="Z160" s="26"/>
      <c r="AA160" s="23" t="s">
        <v>945</v>
      </c>
      <c r="AB160" s="23"/>
      <c r="AC160" s="54"/>
    </row>
    <row r="161" spans="1:29" s="55" customFormat="1" ht="123" customHeight="1">
      <c r="A161" s="25" t="s">
        <v>663</v>
      </c>
      <c r="B161" s="23" t="s">
        <v>143</v>
      </c>
      <c r="C161" s="23" t="s">
        <v>144</v>
      </c>
      <c r="D161" s="51" t="s">
        <v>1584</v>
      </c>
      <c r="E161" s="51" t="s">
        <v>1585</v>
      </c>
      <c r="F161" s="23"/>
      <c r="G161" s="23" t="s">
        <v>1586</v>
      </c>
      <c r="H161" s="23"/>
      <c r="I161" s="23"/>
      <c r="J161" s="23"/>
      <c r="K161" s="23" t="s">
        <v>154</v>
      </c>
      <c r="L161" s="89">
        <v>0</v>
      </c>
      <c r="M161" s="23">
        <v>231010000</v>
      </c>
      <c r="N161" s="23" t="s">
        <v>146</v>
      </c>
      <c r="O161" s="50" t="s">
        <v>162</v>
      </c>
      <c r="P161" s="23" t="s">
        <v>242</v>
      </c>
      <c r="Q161" s="23" t="s">
        <v>148</v>
      </c>
      <c r="R161" s="23" t="s">
        <v>166</v>
      </c>
      <c r="S161" s="23" t="s">
        <v>159</v>
      </c>
      <c r="T161" s="48">
        <v>796</v>
      </c>
      <c r="U161" s="23" t="s">
        <v>156</v>
      </c>
      <c r="V161" s="53">
        <v>3</v>
      </c>
      <c r="W161" s="26">
        <v>70000</v>
      </c>
      <c r="X161" s="27">
        <f t="shared" si="5"/>
        <v>210000</v>
      </c>
      <c r="Y161" s="27">
        <f t="shared" si="6"/>
        <v>235200.00000000003</v>
      </c>
      <c r="Z161" s="26"/>
      <c r="AA161" s="23" t="s">
        <v>945</v>
      </c>
      <c r="AB161" s="23"/>
      <c r="AC161" s="54"/>
    </row>
    <row r="162" spans="1:29" s="55" customFormat="1" ht="123" customHeight="1">
      <c r="A162" s="25" t="s">
        <v>664</v>
      </c>
      <c r="B162" s="23" t="s">
        <v>143</v>
      </c>
      <c r="C162" s="23" t="s">
        <v>144</v>
      </c>
      <c r="D162" s="51" t="s">
        <v>1587</v>
      </c>
      <c r="E162" s="51" t="s">
        <v>1588</v>
      </c>
      <c r="F162" s="23"/>
      <c r="G162" s="23" t="s">
        <v>1589</v>
      </c>
      <c r="H162" s="23"/>
      <c r="I162" s="23"/>
      <c r="J162" s="23"/>
      <c r="K162" s="23" t="s">
        <v>154</v>
      </c>
      <c r="L162" s="89">
        <v>0</v>
      </c>
      <c r="M162" s="24" t="s">
        <v>921</v>
      </c>
      <c r="N162" s="23" t="s">
        <v>146</v>
      </c>
      <c r="O162" s="50" t="s">
        <v>162</v>
      </c>
      <c r="P162" s="23" t="s">
        <v>242</v>
      </c>
      <c r="Q162" s="23" t="s">
        <v>148</v>
      </c>
      <c r="R162" s="23" t="s">
        <v>166</v>
      </c>
      <c r="S162" s="23" t="s">
        <v>159</v>
      </c>
      <c r="T162" s="48">
        <v>168</v>
      </c>
      <c r="U162" s="23" t="s">
        <v>222</v>
      </c>
      <c r="V162" s="53">
        <v>6</v>
      </c>
      <c r="W162" s="26">
        <v>20000</v>
      </c>
      <c r="X162" s="27">
        <f t="shared" si="5"/>
        <v>120000</v>
      </c>
      <c r="Y162" s="27">
        <f t="shared" si="6"/>
        <v>134400</v>
      </c>
      <c r="Z162" s="26"/>
      <c r="AA162" s="23" t="s">
        <v>945</v>
      </c>
      <c r="AB162" s="23"/>
      <c r="AC162" s="54"/>
    </row>
    <row r="163" spans="1:29" s="55" customFormat="1" ht="123" customHeight="1">
      <c r="A163" s="25" t="s">
        <v>665</v>
      </c>
      <c r="B163" s="23" t="s">
        <v>143</v>
      </c>
      <c r="C163" s="23" t="s">
        <v>144</v>
      </c>
      <c r="D163" s="51" t="s">
        <v>1590</v>
      </c>
      <c r="E163" s="51" t="s">
        <v>1591</v>
      </c>
      <c r="F163" s="23"/>
      <c r="G163" s="23" t="s">
        <v>1592</v>
      </c>
      <c r="H163" s="23"/>
      <c r="I163" s="23"/>
      <c r="J163" s="23"/>
      <c r="K163" s="23" t="s">
        <v>154</v>
      </c>
      <c r="L163" s="89">
        <v>0</v>
      </c>
      <c r="M163" s="23">
        <v>231010000</v>
      </c>
      <c r="N163" s="23" t="s">
        <v>146</v>
      </c>
      <c r="O163" s="50" t="s">
        <v>162</v>
      </c>
      <c r="P163" s="23" t="s">
        <v>242</v>
      </c>
      <c r="Q163" s="23" t="s">
        <v>148</v>
      </c>
      <c r="R163" s="23" t="s">
        <v>166</v>
      </c>
      <c r="S163" s="23" t="s">
        <v>159</v>
      </c>
      <c r="T163" s="48">
        <v>113</v>
      </c>
      <c r="U163" s="23" t="s">
        <v>1554</v>
      </c>
      <c r="V163" s="53">
        <f>1.5+9</f>
        <v>10.5</v>
      </c>
      <c r="W163" s="26">
        <f>X163/V163</f>
        <v>7857.142857142857</v>
      </c>
      <c r="X163" s="27">
        <f>10500+72000</f>
        <v>82500</v>
      </c>
      <c r="Y163" s="27">
        <f t="shared" si="6"/>
        <v>92400.00000000001</v>
      </c>
      <c r="Z163" s="26"/>
      <c r="AA163" s="23" t="s">
        <v>945</v>
      </c>
      <c r="AB163" s="23"/>
      <c r="AC163" s="54"/>
    </row>
    <row r="164" spans="1:29" s="42" customFormat="1" ht="89.25">
      <c r="A164" s="25" t="s">
        <v>666</v>
      </c>
      <c r="B164" s="23" t="s">
        <v>143</v>
      </c>
      <c r="C164" s="23" t="s">
        <v>144</v>
      </c>
      <c r="D164" s="51" t="s">
        <v>1593</v>
      </c>
      <c r="E164" s="51" t="s">
        <v>923</v>
      </c>
      <c r="F164" s="23"/>
      <c r="G164" s="23" t="s">
        <v>1594</v>
      </c>
      <c r="H164" s="23"/>
      <c r="I164" s="23"/>
      <c r="J164" s="23"/>
      <c r="K164" s="23" t="s">
        <v>154</v>
      </c>
      <c r="L164" s="89">
        <v>0</v>
      </c>
      <c r="M164" s="23">
        <v>231010000</v>
      </c>
      <c r="N164" s="23" t="s">
        <v>146</v>
      </c>
      <c r="O164" s="50" t="s">
        <v>162</v>
      </c>
      <c r="P164" s="23" t="s">
        <v>242</v>
      </c>
      <c r="Q164" s="23" t="s">
        <v>148</v>
      </c>
      <c r="R164" s="23" t="s">
        <v>166</v>
      </c>
      <c r="S164" s="23" t="s">
        <v>159</v>
      </c>
      <c r="T164" s="48">
        <v>166</v>
      </c>
      <c r="U164" s="23" t="s">
        <v>165</v>
      </c>
      <c r="V164" s="53">
        <v>100</v>
      </c>
      <c r="W164" s="26">
        <v>150</v>
      </c>
      <c r="X164" s="27">
        <v>0</v>
      </c>
      <c r="Y164" s="27">
        <f t="shared" si="6"/>
        <v>0</v>
      </c>
      <c r="Z164" s="26"/>
      <c r="AA164" s="23" t="s">
        <v>945</v>
      </c>
      <c r="AB164" s="23" t="s">
        <v>2822</v>
      </c>
      <c r="AC164" s="54"/>
    </row>
    <row r="165" spans="1:29" s="42" customFormat="1" ht="76.5">
      <c r="A165" s="25" t="s">
        <v>2714</v>
      </c>
      <c r="B165" s="23" t="s">
        <v>143</v>
      </c>
      <c r="C165" s="23" t="s">
        <v>144</v>
      </c>
      <c r="D165" s="51" t="s">
        <v>1593</v>
      </c>
      <c r="E165" s="51" t="s">
        <v>923</v>
      </c>
      <c r="F165" s="23"/>
      <c r="G165" s="23" t="s">
        <v>1594</v>
      </c>
      <c r="H165" s="23"/>
      <c r="I165" s="23"/>
      <c r="J165" s="23"/>
      <c r="K165" s="23" t="s">
        <v>145</v>
      </c>
      <c r="L165" s="89">
        <v>0</v>
      </c>
      <c r="M165" s="23">
        <v>231010000</v>
      </c>
      <c r="N165" s="23" t="s">
        <v>146</v>
      </c>
      <c r="O165" s="50" t="s">
        <v>430</v>
      </c>
      <c r="P165" s="23" t="s">
        <v>242</v>
      </c>
      <c r="Q165" s="23" t="s">
        <v>148</v>
      </c>
      <c r="R165" s="23" t="s">
        <v>166</v>
      </c>
      <c r="S165" s="23" t="s">
        <v>149</v>
      </c>
      <c r="T165" s="48">
        <v>166</v>
      </c>
      <c r="U165" s="23" t="s">
        <v>165</v>
      </c>
      <c r="V165" s="53">
        <v>400</v>
      </c>
      <c r="W165" s="26">
        <v>105</v>
      </c>
      <c r="X165" s="27">
        <f>W165*V165</f>
        <v>42000</v>
      </c>
      <c r="Y165" s="27">
        <f>X165*1.12</f>
        <v>47040.00000000001</v>
      </c>
      <c r="Z165" s="26"/>
      <c r="AA165" s="23" t="s">
        <v>945</v>
      </c>
      <c r="AB165" s="23"/>
      <c r="AC165" s="54"/>
    </row>
    <row r="166" spans="1:29" s="55" customFormat="1" ht="123" customHeight="1">
      <c r="A166" s="25" t="s">
        <v>667</v>
      </c>
      <c r="B166" s="23" t="s">
        <v>143</v>
      </c>
      <c r="C166" s="23" t="s">
        <v>144</v>
      </c>
      <c r="D166" s="51" t="s">
        <v>1595</v>
      </c>
      <c r="E166" s="51" t="s">
        <v>971</v>
      </c>
      <c r="F166" s="23"/>
      <c r="G166" s="23" t="s">
        <v>1596</v>
      </c>
      <c r="H166" s="23"/>
      <c r="I166" s="23" t="s">
        <v>972</v>
      </c>
      <c r="J166" s="23"/>
      <c r="K166" s="23" t="s">
        <v>154</v>
      </c>
      <c r="L166" s="89">
        <v>0</v>
      </c>
      <c r="M166" s="23">
        <v>231010000</v>
      </c>
      <c r="N166" s="23" t="s">
        <v>146</v>
      </c>
      <c r="O166" s="50" t="s">
        <v>162</v>
      </c>
      <c r="P166" s="23" t="s">
        <v>242</v>
      </c>
      <c r="Q166" s="23" t="s">
        <v>148</v>
      </c>
      <c r="R166" s="23" t="s">
        <v>166</v>
      </c>
      <c r="S166" s="23" t="s">
        <v>159</v>
      </c>
      <c r="T166" s="48">
        <v>113</v>
      </c>
      <c r="U166" s="23" t="s">
        <v>1554</v>
      </c>
      <c r="V166" s="53">
        <v>12</v>
      </c>
      <c r="W166" s="26">
        <v>8000</v>
      </c>
      <c r="X166" s="27">
        <f t="shared" si="5"/>
        <v>96000</v>
      </c>
      <c r="Y166" s="27">
        <f t="shared" si="6"/>
        <v>107520.00000000001</v>
      </c>
      <c r="Z166" s="26"/>
      <c r="AA166" s="23" t="s">
        <v>945</v>
      </c>
      <c r="AB166" s="23"/>
      <c r="AC166" s="54"/>
    </row>
    <row r="167" spans="1:29" ht="42.75" customHeight="1">
      <c r="A167" s="25" t="s">
        <v>668</v>
      </c>
      <c r="B167" s="23" t="s">
        <v>143</v>
      </c>
      <c r="C167" s="23" t="s">
        <v>144</v>
      </c>
      <c r="D167" s="57" t="s">
        <v>1494</v>
      </c>
      <c r="E167" s="57" t="s">
        <v>213</v>
      </c>
      <c r="F167" s="57"/>
      <c r="G167" s="57" t="s">
        <v>1499</v>
      </c>
      <c r="H167" s="57"/>
      <c r="I167" s="28" t="s">
        <v>1498</v>
      </c>
      <c r="J167" s="28"/>
      <c r="K167" s="23" t="s">
        <v>154</v>
      </c>
      <c r="L167" s="25">
        <v>0</v>
      </c>
      <c r="M167" s="25">
        <v>231010000</v>
      </c>
      <c r="N167" s="23" t="s">
        <v>146</v>
      </c>
      <c r="O167" s="25" t="s">
        <v>426</v>
      </c>
      <c r="P167" s="23" t="s">
        <v>146</v>
      </c>
      <c r="Q167" s="23" t="s">
        <v>148</v>
      </c>
      <c r="R167" s="23" t="s">
        <v>166</v>
      </c>
      <c r="S167" s="23" t="s">
        <v>159</v>
      </c>
      <c r="T167" s="59" t="s">
        <v>186</v>
      </c>
      <c r="U167" s="122" t="s">
        <v>165</v>
      </c>
      <c r="V167" s="27">
        <v>80</v>
      </c>
      <c r="W167" s="26">
        <v>1161</v>
      </c>
      <c r="X167" s="27">
        <f>V167*W167</f>
        <v>92880</v>
      </c>
      <c r="Y167" s="27">
        <f>X167*1.12</f>
        <v>104025.6</v>
      </c>
      <c r="Z167" s="23"/>
      <c r="AA167" s="23" t="s">
        <v>945</v>
      </c>
      <c r="AB167" s="23"/>
      <c r="AC167" s="69"/>
    </row>
    <row r="168" spans="1:29" ht="37.5" customHeight="1">
      <c r="A168" s="25" t="s">
        <v>669</v>
      </c>
      <c r="B168" s="23" t="s">
        <v>143</v>
      </c>
      <c r="C168" s="23" t="s">
        <v>144</v>
      </c>
      <c r="D168" s="57" t="s">
        <v>1494</v>
      </c>
      <c r="E168" s="57" t="s">
        <v>213</v>
      </c>
      <c r="F168" s="57"/>
      <c r="G168" s="57" t="s">
        <v>1499</v>
      </c>
      <c r="H168" s="57"/>
      <c r="I168" s="57" t="s">
        <v>1495</v>
      </c>
      <c r="J168" s="28"/>
      <c r="K168" s="23" t="s">
        <v>154</v>
      </c>
      <c r="L168" s="25">
        <v>0</v>
      </c>
      <c r="M168" s="25">
        <v>231010000</v>
      </c>
      <c r="N168" s="23" t="s">
        <v>146</v>
      </c>
      <c r="O168" s="25" t="s">
        <v>426</v>
      </c>
      <c r="P168" s="23" t="s">
        <v>146</v>
      </c>
      <c r="Q168" s="23" t="s">
        <v>148</v>
      </c>
      <c r="R168" s="23" t="s">
        <v>166</v>
      </c>
      <c r="S168" s="23" t="s">
        <v>159</v>
      </c>
      <c r="T168" s="59" t="s">
        <v>186</v>
      </c>
      <c r="U168" s="122" t="s">
        <v>165</v>
      </c>
      <c r="V168" s="27">
        <v>450</v>
      </c>
      <c r="W168" s="26">
        <v>1161</v>
      </c>
      <c r="X168" s="27">
        <f aca="true" t="shared" si="8" ref="X168:X177">V168*W168</f>
        <v>522450</v>
      </c>
      <c r="Y168" s="27">
        <f aca="true" t="shared" si="9" ref="Y168:Y247">X168*1.12</f>
        <v>585144</v>
      </c>
      <c r="Z168" s="23"/>
      <c r="AA168" s="23" t="s">
        <v>945</v>
      </c>
      <c r="AB168" s="23"/>
      <c r="AC168" s="69"/>
    </row>
    <row r="169" spans="1:29" ht="31.5" customHeight="1">
      <c r="A169" s="25" t="s">
        <v>670</v>
      </c>
      <c r="B169" s="23" t="s">
        <v>143</v>
      </c>
      <c r="C169" s="23" t="s">
        <v>144</v>
      </c>
      <c r="D169" s="57" t="s">
        <v>1494</v>
      </c>
      <c r="E169" s="57" t="s">
        <v>213</v>
      </c>
      <c r="F169" s="57"/>
      <c r="G169" s="57" t="s">
        <v>1499</v>
      </c>
      <c r="H169" s="57"/>
      <c r="I169" s="57" t="s">
        <v>1496</v>
      </c>
      <c r="J169" s="57"/>
      <c r="K169" s="23" t="s">
        <v>154</v>
      </c>
      <c r="L169" s="25">
        <v>0</v>
      </c>
      <c r="M169" s="25">
        <v>231010000</v>
      </c>
      <c r="N169" s="23" t="s">
        <v>146</v>
      </c>
      <c r="O169" s="25" t="s">
        <v>426</v>
      </c>
      <c r="P169" s="23" t="s">
        <v>146</v>
      </c>
      <c r="Q169" s="23" t="s">
        <v>148</v>
      </c>
      <c r="R169" s="23" t="s">
        <v>166</v>
      </c>
      <c r="S169" s="23" t="s">
        <v>159</v>
      </c>
      <c r="T169" s="59" t="s">
        <v>186</v>
      </c>
      <c r="U169" s="122" t="s">
        <v>165</v>
      </c>
      <c r="V169" s="27">
        <v>1690</v>
      </c>
      <c r="W169" s="26">
        <v>1045</v>
      </c>
      <c r="X169" s="27">
        <f t="shared" si="8"/>
        <v>1766050</v>
      </c>
      <c r="Y169" s="27">
        <f t="shared" si="9"/>
        <v>1977976.0000000002</v>
      </c>
      <c r="Z169" s="23"/>
      <c r="AA169" s="23" t="s">
        <v>945</v>
      </c>
      <c r="AB169" s="23"/>
      <c r="AC169" s="69"/>
    </row>
    <row r="170" spans="1:32" ht="36.75" customHeight="1">
      <c r="A170" s="25" t="s">
        <v>671</v>
      </c>
      <c r="B170" s="23" t="s">
        <v>143</v>
      </c>
      <c r="C170" s="23" t="s">
        <v>144</v>
      </c>
      <c r="D170" s="57" t="s">
        <v>1494</v>
      </c>
      <c r="E170" s="57" t="s">
        <v>213</v>
      </c>
      <c r="F170" s="57"/>
      <c r="G170" s="57" t="s">
        <v>1499</v>
      </c>
      <c r="H170" s="57"/>
      <c r="I170" s="57" t="s">
        <v>1497</v>
      </c>
      <c r="J170" s="57"/>
      <c r="K170" s="23" t="s">
        <v>154</v>
      </c>
      <c r="L170" s="25">
        <v>0</v>
      </c>
      <c r="M170" s="25">
        <v>231010000</v>
      </c>
      <c r="N170" s="23" t="s">
        <v>146</v>
      </c>
      <c r="O170" s="25" t="s">
        <v>426</v>
      </c>
      <c r="P170" s="23" t="s">
        <v>146</v>
      </c>
      <c r="Q170" s="23" t="s">
        <v>148</v>
      </c>
      <c r="R170" s="23" t="s">
        <v>166</v>
      </c>
      <c r="S170" s="23" t="s">
        <v>159</v>
      </c>
      <c r="T170" s="59" t="s">
        <v>186</v>
      </c>
      <c r="U170" s="122" t="s">
        <v>165</v>
      </c>
      <c r="V170" s="27">
        <v>5100</v>
      </c>
      <c r="W170" s="26">
        <v>1045</v>
      </c>
      <c r="X170" s="27">
        <f t="shared" si="8"/>
        <v>5329500</v>
      </c>
      <c r="Y170" s="27">
        <f t="shared" si="9"/>
        <v>5969040.000000001</v>
      </c>
      <c r="Z170" s="23"/>
      <c r="AA170" s="23" t="s">
        <v>945</v>
      </c>
      <c r="AB170" s="23"/>
      <c r="AC170" s="69"/>
      <c r="AF170" s="68"/>
    </row>
    <row r="171" spans="1:32" ht="80.25" customHeight="1">
      <c r="A171" s="25" t="s">
        <v>672</v>
      </c>
      <c r="B171" s="23" t="s">
        <v>143</v>
      </c>
      <c r="C171" s="23" t="s">
        <v>144</v>
      </c>
      <c r="D171" s="57" t="s">
        <v>1477</v>
      </c>
      <c r="E171" s="57" t="s">
        <v>45</v>
      </c>
      <c r="F171" s="57"/>
      <c r="G171" s="57" t="s">
        <v>1478</v>
      </c>
      <c r="H171" s="23"/>
      <c r="I171" s="23" t="s">
        <v>46</v>
      </c>
      <c r="J171" s="23"/>
      <c r="K171" s="23" t="s">
        <v>154</v>
      </c>
      <c r="L171" s="25">
        <v>0</v>
      </c>
      <c r="M171" s="25">
        <v>231010000</v>
      </c>
      <c r="N171" s="23" t="s">
        <v>146</v>
      </c>
      <c r="O171" s="25" t="s">
        <v>426</v>
      </c>
      <c r="P171" s="23" t="s">
        <v>146</v>
      </c>
      <c r="Q171" s="23" t="s">
        <v>148</v>
      </c>
      <c r="R171" s="23" t="s">
        <v>166</v>
      </c>
      <c r="S171" s="23" t="s">
        <v>159</v>
      </c>
      <c r="T171" s="24">
        <v>796</v>
      </c>
      <c r="U171" s="23" t="s">
        <v>251</v>
      </c>
      <c r="V171" s="27">
        <v>600</v>
      </c>
      <c r="W171" s="27">
        <v>1392</v>
      </c>
      <c r="X171" s="27">
        <v>0</v>
      </c>
      <c r="Y171" s="27">
        <f t="shared" si="9"/>
        <v>0</v>
      </c>
      <c r="Z171" s="25"/>
      <c r="AA171" s="23" t="s">
        <v>945</v>
      </c>
      <c r="AB171" s="23" t="s">
        <v>2438</v>
      </c>
      <c r="AC171" s="69"/>
      <c r="AE171" s="68"/>
      <c r="AF171" s="68"/>
    </row>
    <row r="172" spans="1:32" ht="85.5" customHeight="1">
      <c r="A172" s="25" t="s">
        <v>2434</v>
      </c>
      <c r="B172" s="23" t="s">
        <v>143</v>
      </c>
      <c r="C172" s="23" t="s">
        <v>144</v>
      </c>
      <c r="D172" s="57" t="s">
        <v>2435</v>
      </c>
      <c r="E172" s="57" t="s">
        <v>45</v>
      </c>
      <c r="F172" s="57"/>
      <c r="G172" s="57" t="s">
        <v>2436</v>
      </c>
      <c r="H172" s="23"/>
      <c r="I172" s="23" t="s">
        <v>2437</v>
      </c>
      <c r="J172" s="23"/>
      <c r="K172" s="23" t="s">
        <v>154</v>
      </c>
      <c r="L172" s="25">
        <v>0</v>
      </c>
      <c r="M172" s="25">
        <v>231010000</v>
      </c>
      <c r="N172" s="23" t="s">
        <v>146</v>
      </c>
      <c r="O172" s="25" t="s">
        <v>426</v>
      </c>
      <c r="P172" s="23" t="s">
        <v>146</v>
      </c>
      <c r="Q172" s="23" t="s">
        <v>148</v>
      </c>
      <c r="R172" s="23" t="s">
        <v>166</v>
      </c>
      <c r="S172" s="23" t="s">
        <v>159</v>
      </c>
      <c r="T172" s="24">
        <v>796</v>
      </c>
      <c r="U172" s="23" t="s">
        <v>251</v>
      </c>
      <c r="V172" s="27">
        <v>600</v>
      </c>
      <c r="W172" s="27">
        <v>1392</v>
      </c>
      <c r="X172" s="27">
        <f>V172*W172</f>
        <v>835200</v>
      </c>
      <c r="Y172" s="27">
        <f t="shared" si="9"/>
        <v>935424.0000000001</v>
      </c>
      <c r="Z172" s="25"/>
      <c r="AA172" s="23" t="s">
        <v>945</v>
      </c>
      <c r="AB172" s="23"/>
      <c r="AC172" s="69"/>
      <c r="AE172" s="68"/>
      <c r="AF172" s="68"/>
    </row>
    <row r="173" spans="1:32" ht="51" customHeight="1">
      <c r="A173" s="25" t="s">
        <v>673</v>
      </c>
      <c r="B173" s="23" t="s">
        <v>143</v>
      </c>
      <c r="C173" s="23" t="s">
        <v>144</v>
      </c>
      <c r="D173" s="58" t="s">
        <v>1895</v>
      </c>
      <c r="E173" s="141" t="s">
        <v>224</v>
      </c>
      <c r="F173" s="141"/>
      <c r="G173" s="141" t="s">
        <v>1896</v>
      </c>
      <c r="H173" s="142"/>
      <c r="I173" s="23"/>
      <c r="J173" s="23"/>
      <c r="K173" s="23" t="s">
        <v>154</v>
      </c>
      <c r="L173" s="23">
        <v>0</v>
      </c>
      <c r="M173" s="25">
        <v>231010000</v>
      </c>
      <c r="N173" s="23" t="s">
        <v>146</v>
      </c>
      <c r="O173" s="25" t="s">
        <v>426</v>
      </c>
      <c r="P173" s="23" t="s">
        <v>146</v>
      </c>
      <c r="Q173" s="23" t="s">
        <v>148</v>
      </c>
      <c r="R173" s="50" t="s">
        <v>166</v>
      </c>
      <c r="S173" s="23" t="s">
        <v>159</v>
      </c>
      <c r="T173" s="57" t="s">
        <v>186</v>
      </c>
      <c r="U173" s="57" t="s">
        <v>461</v>
      </c>
      <c r="V173" s="27">
        <v>1000</v>
      </c>
      <c r="W173" s="26">
        <v>928</v>
      </c>
      <c r="X173" s="27">
        <f t="shared" si="8"/>
        <v>928000</v>
      </c>
      <c r="Y173" s="27">
        <f t="shared" si="9"/>
        <v>1039360.0000000001</v>
      </c>
      <c r="Z173" s="23"/>
      <c r="AA173" s="23" t="s">
        <v>945</v>
      </c>
      <c r="AB173" s="23"/>
      <c r="AC173" s="69"/>
      <c r="AF173" s="68"/>
    </row>
    <row r="174" spans="1:32" ht="100.5" customHeight="1">
      <c r="A174" s="25" t="s">
        <v>674</v>
      </c>
      <c r="B174" s="23" t="s">
        <v>143</v>
      </c>
      <c r="C174" s="23" t="s">
        <v>144</v>
      </c>
      <c r="D174" s="58" t="s">
        <v>1479</v>
      </c>
      <c r="E174" s="141" t="s">
        <v>1286</v>
      </c>
      <c r="F174" s="141"/>
      <c r="G174" s="141" t="s">
        <v>1480</v>
      </c>
      <c r="H174" s="142"/>
      <c r="I174" s="23" t="s">
        <v>12</v>
      </c>
      <c r="J174" s="23"/>
      <c r="K174" s="23" t="s">
        <v>2205</v>
      </c>
      <c r="L174" s="23">
        <v>0</v>
      </c>
      <c r="M174" s="25">
        <v>231010000</v>
      </c>
      <c r="N174" s="23" t="s">
        <v>146</v>
      </c>
      <c r="O174" s="25" t="s">
        <v>191</v>
      </c>
      <c r="P174" s="23" t="s">
        <v>146</v>
      </c>
      <c r="Q174" s="23" t="s">
        <v>148</v>
      </c>
      <c r="R174" s="50" t="s">
        <v>2391</v>
      </c>
      <c r="S174" s="23" t="s">
        <v>159</v>
      </c>
      <c r="T174" s="57" t="s">
        <v>196</v>
      </c>
      <c r="U174" s="57" t="s">
        <v>222</v>
      </c>
      <c r="V174" s="27">
        <v>45</v>
      </c>
      <c r="W174" s="26">
        <f>94000*5</f>
        <v>470000</v>
      </c>
      <c r="X174" s="27">
        <f t="shared" si="8"/>
        <v>21150000</v>
      </c>
      <c r="Y174" s="27">
        <f t="shared" si="9"/>
        <v>23688000.000000004</v>
      </c>
      <c r="Z174" s="23"/>
      <c r="AA174" s="23" t="s">
        <v>945</v>
      </c>
      <c r="AB174" s="23"/>
      <c r="AC174" s="69"/>
      <c r="AF174" s="68"/>
    </row>
    <row r="175" spans="1:31" s="55" customFormat="1" ht="95.25" customHeight="1">
      <c r="A175" s="25" t="s">
        <v>675</v>
      </c>
      <c r="B175" s="23" t="s">
        <v>143</v>
      </c>
      <c r="C175" s="23" t="s">
        <v>144</v>
      </c>
      <c r="D175" s="58" t="s">
        <v>1481</v>
      </c>
      <c r="E175" s="141" t="s">
        <v>106</v>
      </c>
      <c r="F175" s="141"/>
      <c r="G175" s="141" t="s">
        <v>1482</v>
      </c>
      <c r="H175" s="23"/>
      <c r="I175" s="28" t="s">
        <v>107</v>
      </c>
      <c r="J175" s="28"/>
      <c r="K175" s="23" t="s">
        <v>154</v>
      </c>
      <c r="L175" s="25">
        <v>0</v>
      </c>
      <c r="M175" s="25">
        <v>231010000</v>
      </c>
      <c r="N175" s="23" t="s">
        <v>146</v>
      </c>
      <c r="O175" s="25" t="s">
        <v>401</v>
      </c>
      <c r="P175" s="23" t="s">
        <v>146</v>
      </c>
      <c r="Q175" s="23" t="s">
        <v>148</v>
      </c>
      <c r="R175" s="23" t="s">
        <v>166</v>
      </c>
      <c r="S175" s="23" t="s">
        <v>159</v>
      </c>
      <c r="T175" s="57" t="s">
        <v>181</v>
      </c>
      <c r="U175" s="57" t="s">
        <v>182</v>
      </c>
      <c r="V175" s="27">
        <v>66</v>
      </c>
      <c r="W175" s="26">
        <v>3192</v>
      </c>
      <c r="X175" s="27">
        <f t="shared" si="8"/>
        <v>210672</v>
      </c>
      <c r="Y175" s="27">
        <f t="shared" si="9"/>
        <v>235952.64</v>
      </c>
      <c r="Z175" s="23"/>
      <c r="AA175" s="23" t="s">
        <v>945</v>
      </c>
      <c r="AB175" s="23"/>
      <c r="AC175" s="69"/>
      <c r="AD175" s="47"/>
      <c r="AE175" s="143"/>
    </row>
    <row r="176" spans="1:30" s="55" customFormat="1" ht="99.75" customHeight="1">
      <c r="A176" s="25" t="s">
        <v>676</v>
      </c>
      <c r="B176" s="23" t="s">
        <v>143</v>
      </c>
      <c r="C176" s="23" t="s">
        <v>144</v>
      </c>
      <c r="D176" s="58" t="s">
        <v>1483</v>
      </c>
      <c r="E176" s="141" t="s">
        <v>240</v>
      </c>
      <c r="F176" s="141"/>
      <c r="G176" s="141" t="s">
        <v>1484</v>
      </c>
      <c r="H176" s="23"/>
      <c r="I176" s="23" t="s">
        <v>241</v>
      </c>
      <c r="J176" s="23"/>
      <c r="K176" s="23" t="s">
        <v>145</v>
      </c>
      <c r="L176" s="89">
        <v>0</v>
      </c>
      <c r="M176" s="25">
        <v>231010000</v>
      </c>
      <c r="N176" s="23" t="s">
        <v>146</v>
      </c>
      <c r="O176" s="50" t="s">
        <v>155</v>
      </c>
      <c r="P176" s="23" t="s">
        <v>242</v>
      </c>
      <c r="Q176" s="23" t="s">
        <v>148</v>
      </c>
      <c r="R176" s="23" t="s">
        <v>166</v>
      </c>
      <c r="S176" s="23" t="s">
        <v>159</v>
      </c>
      <c r="T176" s="23">
        <v>796</v>
      </c>
      <c r="U176" s="23" t="s">
        <v>156</v>
      </c>
      <c r="V176" s="53">
        <v>4</v>
      </c>
      <c r="W176" s="26">
        <v>8000</v>
      </c>
      <c r="X176" s="27">
        <f t="shared" si="8"/>
        <v>32000</v>
      </c>
      <c r="Y176" s="27">
        <f t="shared" si="9"/>
        <v>35840</v>
      </c>
      <c r="Z176" s="26"/>
      <c r="AA176" s="23" t="s">
        <v>945</v>
      </c>
      <c r="AB176" s="23"/>
      <c r="AC176" s="69"/>
      <c r="AD176" s="47"/>
    </row>
    <row r="177" spans="1:30" s="55" customFormat="1" ht="129.75" customHeight="1">
      <c r="A177" s="25" t="s">
        <v>677</v>
      </c>
      <c r="B177" s="23" t="s">
        <v>363</v>
      </c>
      <c r="C177" s="23" t="s">
        <v>144</v>
      </c>
      <c r="D177" s="58" t="s">
        <v>1168</v>
      </c>
      <c r="E177" s="141" t="s">
        <v>64</v>
      </c>
      <c r="F177" s="141"/>
      <c r="G177" s="141" t="s">
        <v>1169</v>
      </c>
      <c r="H177" s="57"/>
      <c r="I177" s="25"/>
      <c r="J177" s="25"/>
      <c r="K177" s="23" t="s">
        <v>154</v>
      </c>
      <c r="L177" s="25">
        <v>90</v>
      </c>
      <c r="M177" s="23">
        <v>231010000</v>
      </c>
      <c r="N177" s="23" t="s">
        <v>146</v>
      </c>
      <c r="O177" s="25" t="s">
        <v>155</v>
      </c>
      <c r="P177" s="23" t="s">
        <v>146</v>
      </c>
      <c r="Q177" s="23" t="s">
        <v>148</v>
      </c>
      <c r="R177" s="23" t="s">
        <v>166</v>
      </c>
      <c r="S177" s="23" t="s">
        <v>944</v>
      </c>
      <c r="T177" s="24">
        <v>796</v>
      </c>
      <c r="U177" s="23" t="s">
        <v>156</v>
      </c>
      <c r="V177" s="27">
        <v>4</v>
      </c>
      <c r="W177" s="125">
        <v>42900</v>
      </c>
      <c r="X177" s="27">
        <f t="shared" si="8"/>
        <v>171600</v>
      </c>
      <c r="Y177" s="27">
        <f t="shared" si="9"/>
        <v>192192.00000000003</v>
      </c>
      <c r="Z177" s="26" t="s">
        <v>152</v>
      </c>
      <c r="AA177" s="23" t="s">
        <v>945</v>
      </c>
      <c r="AB177" s="23"/>
      <c r="AC177" s="69"/>
      <c r="AD177" s="47"/>
    </row>
    <row r="178" spans="1:28" s="42" customFormat="1" ht="89.25">
      <c r="A178" s="25" t="s">
        <v>678</v>
      </c>
      <c r="B178" s="23" t="s">
        <v>143</v>
      </c>
      <c r="C178" s="23" t="s">
        <v>144</v>
      </c>
      <c r="D178" s="82" t="s">
        <v>1354</v>
      </c>
      <c r="E178" s="82" t="s">
        <v>270</v>
      </c>
      <c r="F178" s="82"/>
      <c r="G178" s="82" t="s">
        <v>1355</v>
      </c>
      <c r="H178" s="82"/>
      <c r="I178" s="82"/>
      <c r="J178" s="23"/>
      <c r="K178" s="23" t="s">
        <v>154</v>
      </c>
      <c r="L178" s="83" t="s">
        <v>13</v>
      </c>
      <c r="M178" s="24" t="s">
        <v>921</v>
      </c>
      <c r="N178" s="23" t="s">
        <v>146</v>
      </c>
      <c r="O178" s="83" t="s">
        <v>221</v>
      </c>
      <c r="P178" s="23" t="s">
        <v>146</v>
      </c>
      <c r="Q178" s="23" t="s">
        <v>148</v>
      </c>
      <c r="R178" s="29" t="s">
        <v>480</v>
      </c>
      <c r="S178" s="84" t="s">
        <v>159</v>
      </c>
      <c r="T178" s="83" t="s">
        <v>39</v>
      </c>
      <c r="U178" s="83" t="s">
        <v>206</v>
      </c>
      <c r="V178" s="86">
        <v>100</v>
      </c>
      <c r="W178" s="87">
        <v>2200</v>
      </c>
      <c r="X178" s="86">
        <f>W178*V178</f>
        <v>220000</v>
      </c>
      <c r="Y178" s="86">
        <f t="shared" si="9"/>
        <v>246400.00000000003</v>
      </c>
      <c r="Z178" s="85"/>
      <c r="AA178" s="23" t="s">
        <v>945</v>
      </c>
      <c r="AB178" s="23"/>
    </row>
    <row r="179" spans="1:28" s="42" customFormat="1" ht="39" customHeight="1">
      <c r="A179" s="25" t="s">
        <v>679</v>
      </c>
      <c r="B179" s="23" t="s">
        <v>143</v>
      </c>
      <c r="C179" s="23" t="s">
        <v>144</v>
      </c>
      <c r="D179" s="82" t="s">
        <v>1356</v>
      </c>
      <c r="E179" s="82" t="s">
        <v>1357</v>
      </c>
      <c r="F179" s="82"/>
      <c r="G179" s="82" t="s">
        <v>1358</v>
      </c>
      <c r="H179" s="82"/>
      <c r="I179" s="82"/>
      <c r="J179" s="23"/>
      <c r="K179" s="23" t="s">
        <v>154</v>
      </c>
      <c r="L179" s="83" t="s">
        <v>13</v>
      </c>
      <c r="M179" s="24" t="s">
        <v>921</v>
      </c>
      <c r="N179" s="23" t="s">
        <v>146</v>
      </c>
      <c r="O179" s="82" t="s">
        <v>157</v>
      </c>
      <c r="P179" s="23" t="s">
        <v>146</v>
      </c>
      <c r="Q179" s="23" t="s">
        <v>148</v>
      </c>
      <c r="R179" s="29" t="s">
        <v>480</v>
      </c>
      <c r="S179" s="84" t="s">
        <v>159</v>
      </c>
      <c r="T179" s="83" t="s">
        <v>181</v>
      </c>
      <c r="U179" s="85" t="s">
        <v>174</v>
      </c>
      <c r="V179" s="86">
        <v>100</v>
      </c>
      <c r="W179" s="87">
        <v>90</v>
      </c>
      <c r="X179" s="86">
        <v>0</v>
      </c>
      <c r="Y179" s="86">
        <f t="shared" si="9"/>
        <v>0</v>
      </c>
      <c r="Z179" s="85"/>
      <c r="AA179" s="23" t="s">
        <v>945</v>
      </c>
      <c r="AB179" s="23" t="s">
        <v>2406</v>
      </c>
    </row>
    <row r="180" spans="1:28" s="42" customFormat="1" ht="39" customHeight="1">
      <c r="A180" s="25" t="s">
        <v>2835</v>
      </c>
      <c r="B180" s="23" t="s">
        <v>143</v>
      </c>
      <c r="C180" s="23" t="s">
        <v>144</v>
      </c>
      <c r="D180" s="82" t="s">
        <v>1356</v>
      </c>
      <c r="E180" s="82" t="s">
        <v>1357</v>
      </c>
      <c r="F180" s="82"/>
      <c r="G180" s="82" t="s">
        <v>1358</v>
      </c>
      <c r="H180" s="82"/>
      <c r="I180" s="82"/>
      <c r="J180" s="23"/>
      <c r="K180" s="23" t="s">
        <v>154</v>
      </c>
      <c r="L180" s="83" t="s">
        <v>13</v>
      </c>
      <c r="M180" s="24" t="s">
        <v>921</v>
      </c>
      <c r="N180" s="23" t="s">
        <v>146</v>
      </c>
      <c r="O180" s="82" t="s">
        <v>157</v>
      </c>
      <c r="P180" s="23" t="s">
        <v>146</v>
      </c>
      <c r="Q180" s="23" t="s">
        <v>148</v>
      </c>
      <c r="R180" s="29" t="s">
        <v>480</v>
      </c>
      <c r="S180" s="84" t="s">
        <v>159</v>
      </c>
      <c r="T180" s="83" t="s">
        <v>181</v>
      </c>
      <c r="U180" s="85" t="s">
        <v>174</v>
      </c>
      <c r="V180" s="86">
        <v>100</v>
      </c>
      <c r="W180" s="87">
        <v>70</v>
      </c>
      <c r="X180" s="86">
        <f>W180*V180</f>
        <v>7000</v>
      </c>
      <c r="Y180" s="86">
        <f t="shared" si="9"/>
        <v>7840.000000000001</v>
      </c>
      <c r="Z180" s="85"/>
      <c r="AA180" s="23" t="s">
        <v>945</v>
      </c>
      <c r="AB180" s="23"/>
    </row>
    <row r="181" spans="1:28" s="42" customFormat="1" ht="39" customHeight="1">
      <c r="A181" s="25" t="s">
        <v>680</v>
      </c>
      <c r="B181" s="23" t="s">
        <v>143</v>
      </c>
      <c r="C181" s="23" t="s">
        <v>144</v>
      </c>
      <c r="D181" s="82" t="s">
        <v>1359</v>
      </c>
      <c r="E181" s="82" t="s">
        <v>1360</v>
      </c>
      <c r="F181" s="82"/>
      <c r="G181" s="82" t="s">
        <v>1361</v>
      </c>
      <c r="H181" s="82"/>
      <c r="I181" s="82" t="s">
        <v>271</v>
      </c>
      <c r="J181" s="23"/>
      <c r="K181" s="23" t="s">
        <v>154</v>
      </c>
      <c r="L181" s="83" t="s">
        <v>13</v>
      </c>
      <c r="M181" s="24" t="s">
        <v>921</v>
      </c>
      <c r="N181" s="23" t="s">
        <v>146</v>
      </c>
      <c r="O181" s="83" t="s">
        <v>157</v>
      </c>
      <c r="P181" s="23" t="s">
        <v>146</v>
      </c>
      <c r="Q181" s="23" t="s">
        <v>148</v>
      </c>
      <c r="R181" s="29" t="s">
        <v>480</v>
      </c>
      <c r="S181" s="84" t="s">
        <v>159</v>
      </c>
      <c r="T181" s="83" t="s">
        <v>181</v>
      </c>
      <c r="U181" s="85" t="s">
        <v>174</v>
      </c>
      <c r="V181" s="86">
        <v>60</v>
      </c>
      <c r="W181" s="87">
        <v>50</v>
      </c>
      <c r="X181" s="86">
        <v>0</v>
      </c>
      <c r="Y181" s="86">
        <f t="shared" si="9"/>
        <v>0</v>
      </c>
      <c r="Z181" s="85"/>
      <c r="AA181" s="23" t="s">
        <v>945</v>
      </c>
      <c r="AB181" s="23" t="s">
        <v>2404</v>
      </c>
    </row>
    <row r="182" spans="1:28" s="42" customFormat="1" ht="39" customHeight="1">
      <c r="A182" s="25" t="s">
        <v>2976</v>
      </c>
      <c r="B182" s="23" t="s">
        <v>143</v>
      </c>
      <c r="C182" s="23" t="s">
        <v>144</v>
      </c>
      <c r="D182" s="82" t="s">
        <v>1359</v>
      </c>
      <c r="E182" s="82" t="s">
        <v>1360</v>
      </c>
      <c r="F182" s="82"/>
      <c r="G182" s="82" t="s">
        <v>1361</v>
      </c>
      <c r="H182" s="82"/>
      <c r="I182" s="82" t="s">
        <v>271</v>
      </c>
      <c r="J182" s="23"/>
      <c r="K182" s="23" t="s">
        <v>154</v>
      </c>
      <c r="L182" s="83" t="s">
        <v>13</v>
      </c>
      <c r="M182" s="24" t="s">
        <v>921</v>
      </c>
      <c r="N182" s="23" t="s">
        <v>146</v>
      </c>
      <c r="O182" s="83" t="s">
        <v>157</v>
      </c>
      <c r="P182" s="23" t="s">
        <v>146</v>
      </c>
      <c r="Q182" s="23" t="s">
        <v>148</v>
      </c>
      <c r="R182" s="29" t="s">
        <v>480</v>
      </c>
      <c r="S182" s="84" t="s">
        <v>159</v>
      </c>
      <c r="T182" s="83" t="s">
        <v>181</v>
      </c>
      <c r="U182" s="85" t="s">
        <v>174</v>
      </c>
      <c r="V182" s="86">
        <v>60</v>
      </c>
      <c r="W182" s="87">
        <v>50</v>
      </c>
      <c r="X182" s="86">
        <v>0</v>
      </c>
      <c r="Y182" s="86">
        <f t="shared" si="9"/>
        <v>0</v>
      </c>
      <c r="Z182" s="85"/>
      <c r="AA182" s="23" t="s">
        <v>945</v>
      </c>
      <c r="AB182" s="23" t="s">
        <v>2404</v>
      </c>
    </row>
    <row r="183" spans="1:28" s="42" customFormat="1" ht="39" customHeight="1">
      <c r="A183" s="25" t="s">
        <v>681</v>
      </c>
      <c r="B183" s="23" t="s">
        <v>143</v>
      </c>
      <c r="C183" s="23" t="s">
        <v>144</v>
      </c>
      <c r="D183" s="82" t="s">
        <v>1362</v>
      </c>
      <c r="E183" s="82" t="s">
        <v>1363</v>
      </c>
      <c r="F183" s="82"/>
      <c r="G183" s="82" t="s">
        <v>1355</v>
      </c>
      <c r="H183" s="82"/>
      <c r="I183" s="82" t="s">
        <v>982</v>
      </c>
      <c r="J183" s="23"/>
      <c r="K183" s="23" t="s">
        <v>154</v>
      </c>
      <c r="L183" s="83" t="s">
        <v>13</v>
      </c>
      <c r="M183" s="24" t="s">
        <v>921</v>
      </c>
      <c r="N183" s="23" t="s">
        <v>146</v>
      </c>
      <c r="O183" s="83" t="s">
        <v>157</v>
      </c>
      <c r="P183" s="23" t="s">
        <v>146</v>
      </c>
      <c r="Q183" s="23" t="s">
        <v>148</v>
      </c>
      <c r="R183" s="29" t="s">
        <v>480</v>
      </c>
      <c r="S183" s="84" t="s">
        <v>159</v>
      </c>
      <c r="T183" s="83" t="s">
        <v>181</v>
      </c>
      <c r="U183" s="85" t="s">
        <v>174</v>
      </c>
      <c r="V183" s="86">
        <v>15</v>
      </c>
      <c r="W183" s="87">
        <v>700</v>
      </c>
      <c r="X183" s="86">
        <v>0</v>
      </c>
      <c r="Y183" s="86">
        <f t="shared" si="9"/>
        <v>0</v>
      </c>
      <c r="Z183" s="85"/>
      <c r="AA183" s="23" t="s">
        <v>945</v>
      </c>
      <c r="AB183" s="23" t="s">
        <v>2423</v>
      </c>
    </row>
    <row r="184" spans="1:28" s="42" customFormat="1" ht="39" customHeight="1">
      <c r="A184" s="25" t="s">
        <v>2913</v>
      </c>
      <c r="B184" s="23" t="s">
        <v>143</v>
      </c>
      <c r="C184" s="23" t="s">
        <v>144</v>
      </c>
      <c r="D184" s="82" t="s">
        <v>1362</v>
      </c>
      <c r="E184" s="82" t="s">
        <v>1363</v>
      </c>
      <c r="F184" s="82"/>
      <c r="G184" s="82" t="s">
        <v>1355</v>
      </c>
      <c r="H184" s="82"/>
      <c r="I184" s="82" t="s">
        <v>982</v>
      </c>
      <c r="J184" s="23"/>
      <c r="K184" s="23" t="s">
        <v>154</v>
      </c>
      <c r="L184" s="83" t="s">
        <v>13</v>
      </c>
      <c r="M184" s="24" t="s">
        <v>921</v>
      </c>
      <c r="N184" s="23" t="s">
        <v>146</v>
      </c>
      <c r="O184" s="83" t="s">
        <v>157</v>
      </c>
      <c r="P184" s="23" t="s">
        <v>146</v>
      </c>
      <c r="Q184" s="23" t="s">
        <v>148</v>
      </c>
      <c r="R184" s="29" t="s">
        <v>480</v>
      </c>
      <c r="S184" s="84" t="s">
        <v>159</v>
      </c>
      <c r="T184" s="83" t="s">
        <v>181</v>
      </c>
      <c r="U184" s="85" t="s">
        <v>174</v>
      </c>
      <c r="V184" s="86">
        <v>2</v>
      </c>
      <c r="W184" s="87">
        <v>1200</v>
      </c>
      <c r="X184" s="86">
        <f>W184*V184</f>
        <v>2400</v>
      </c>
      <c r="Y184" s="86">
        <f>X184*1.12</f>
        <v>2688.0000000000005</v>
      </c>
      <c r="Z184" s="85"/>
      <c r="AA184" s="23" t="s">
        <v>945</v>
      </c>
      <c r="AB184" s="23"/>
    </row>
    <row r="185" spans="1:28" s="42" customFormat="1" ht="39" customHeight="1">
      <c r="A185" s="25" t="s">
        <v>682</v>
      </c>
      <c r="B185" s="23" t="s">
        <v>143</v>
      </c>
      <c r="C185" s="23" t="s">
        <v>144</v>
      </c>
      <c r="D185" s="23" t="s">
        <v>1638</v>
      </c>
      <c r="E185" s="23" t="s">
        <v>1639</v>
      </c>
      <c r="F185" s="23"/>
      <c r="G185" s="23" t="s">
        <v>1640</v>
      </c>
      <c r="H185" s="28"/>
      <c r="I185" s="23"/>
      <c r="J185" s="23"/>
      <c r="K185" s="23" t="s">
        <v>154</v>
      </c>
      <c r="L185" s="23" t="s">
        <v>13</v>
      </c>
      <c r="M185" s="24" t="s">
        <v>921</v>
      </c>
      <c r="N185" s="23" t="s">
        <v>146</v>
      </c>
      <c r="O185" s="23" t="s">
        <v>157</v>
      </c>
      <c r="P185" s="23" t="s">
        <v>146</v>
      </c>
      <c r="Q185" s="23" t="s">
        <v>148</v>
      </c>
      <c r="R185" s="29" t="s">
        <v>480</v>
      </c>
      <c r="S185" s="84" t="s">
        <v>159</v>
      </c>
      <c r="T185" s="24" t="s">
        <v>37</v>
      </c>
      <c r="U185" s="23" t="s">
        <v>156</v>
      </c>
      <c r="V185" s="26">
        <v>15</v>
      </c>
      <c r="W185" s="26">
        <v>250</v>
      </c>
      <c r="X185" s="86">
        <v>0</v>
      </c>
      <c r="Y185" s="86">
        <f>X185*1.12</f>
        <v>0</v>
      </c>
      <c r="Z185" s="88"/>
      <c r="AA185" s="23" t="s">
        <v>945</v>
      </c>
      <c r="AB185" s="23" t="s">
        <v>2406</v>
      </c>
    </row>
    <row r="186" spans="1:28" s="42" customFormat="1" ht="39" customHeight="1">
      <c r="A186" s="25" t="s">
        <v>2836</v>
      </c>
      <c r="B186" s="23" t="s">
        <v>143</v>
      </c>
      <c r="C186" s="23" t="s">
        <v>144</v>
      </c>
      <c r="D186" s="23" t="s">
        <v>1638</v>
      </c>
      <c r="E186" s="23" t="s">
        <v>1639</v>
      </c>
      <c r="F186" s="23"/>
      <c r="G186" s="23" t="s">
        <v>1640</v>
      </c>
      <c r="H186" s="28"/>
      <c r="I186" s="23"/>
      <c r="J186" s="23"/>
      <c r="K186" s="23" t="s">
        <v>154</v>
      </c>
      <c r="L186" s="23" t="s">
        <v>13</v>
      </c>
      <c r="M186" s="24" t="s">
        <v>921</v>
      </c>
      <c r="N186" s="23" t="s">
        <v>146</v>
      </c>
      <c r="O186" s="23" t="s">
        <v>157</v>
      </c>
      <c r="P186" s="23" t="s">
        <v>146</v>
      </c>
      <c r="Q186" s="23" t="s">
        <v>148</v>
      </c>
      <c r="R186" s="29" t="s">
        <v>480</v>
      </c>
      <c r="S186" s="84" t="s">
        <v>159</v>
      </c>
      <c r="T186" s="24" t="s">
        <v>37</v>
      </c>
      <c r="U186" s="23" t="s">
        <v>156</v>
      </c>
      <c r="V186" s="26">
        <v>15</v>
      </c>
      <c r="W186" s="26">
        <v>200</v>
      </c>
      <c r="X186" s="86">
        <f>W186*V186</f>
        <v>3000</v>
      </c>
      <c r="Y186" s="86">
        <f>X186*1.12</f>
        <v>3360.0000000000005</v>
      </c>
      <c r="Z186" s="88"/>
      <c r="AA186" s="23" t="s">
        <v>945</v>
      </c>
      <c r="AB186" s="23"/>
    </row>
    <row r="187" spans="1:28" s="42" customFormat="1" ht="39" customHeight="1">
      <c r="A187" s="25" t="s">
        <v>683</v>
      </c>
      <c r="B187" s="23" t="s">
        <v>143</v>
      </c>
      <c r="C187" s="23" t="s">
        <v>144</v>
      </c>
      <c r="D187" s="23" t="s">
        <v>1364</v>
      </c>
      <c r="E187" s="23" t="s">
        <v>1365</v>
      </c>
      <c r="F187" s="23"/>
      <c r="G187" s="23" t="s">
        <v>1366</v>
      </c>
      <c r="H187" s="28"/>
      <c r="I187" s="23"/>
      <c r="J187" s="23"/>
      <c r="K187" s="23" t="s">
        <v>154</v>
      </c>
      <c r="L187" s="23">
        <v>0</v>
      </c>
      <c r="M187" s="24" t="s">
        <v>921</v>
      </c>
      <c r="N187" s="23" t="s">
        <v>146</v>
      </c>
      <c r="O187" s="23" t="s">
        <v>157</v>
      </c>
      <c r="P187" s="23" t="s">
        <v>146</v>
      </c>
      <c r="Q187" s="23" t="s">
        <v>148</v>
      </c>
      <c r="R187" s="29" t="s">
        <v>480</v>
      </c>
      <c r="S187" s="84" t="s">
        <v>159</v>
      </c>
      <c r="T187" s="24" t="s">
        <v>181</v>
      </c>
      <c r="U187" s="23" t="s">
        <v>174</v>
      </c>
      <c r="V187" s="26">
        <v>2</v>
      </c>
      <c r="W187" s="26">
        <v>500</v>
      </c>
      <c r="X187" s="86">
        <v>0</v>
      </c>
      <c r="Y187" s="86">
        <f>X187*1.12</f>
        <v>0</v>
      </c>
      <c r="Z187" s="88"/>
      <c r="AA187" s="23" t="s">
        <v>945</v>
      </c>
      <c r="AB187" s="23" t="s">
        <v>2406</v>
      </c>
    </row>
    <row r="188" spans="1:28" s="42" customFormat="1" ht="39" customHeight="1">
      <c r="A188" s="25" t="s">
        <v>2837</v>
      </c>
      <c r="B188" s="23" t="s">
        <v>143</v>
      </c>
      <c r="C188" s="23" t="s">
        <v>144</v>
      </c>
      <c r="D188" s="23" t="s">
        <v>1364</v>
      </c>
      <c r="E188" s="23" t="s">
        <v>1365</v>
      </c>
      <c r="F188" s="23"/>
      <c r="G188" s="23" t="s">
        <v>1366</v>
      </c>
      <c r="H188" s="28"/>
      <c r="I188" s="23"/>
      <c r="J188" s="23"/>
      <c r="K188" s="23" t="s">
        <v>154</v>
      </c>
      <c r="L188" s="23">
        <v>0</v>
      </c>
      <c r="M188" s="24" t="s">
        <v>921</v>
      </c>
      <c r="N188" s="23" t="s">
        <v>146</v>
      </c>
      <c r="O188" s="23" t="s">
        <v>157</v>
      </c>
      <c r="P188" s="23" t="s">
        <v>146</v>
      </c>
      <c r="Q188" s="23" t="s">
        <v>148</v>
      </c>
      <c r="R188" s="29" t="s">
        <v>480</v>
      </c>
      <c r="S188" s="84" t="s">
        <v>159</v>
      </c>
      <c r="T188" s="24" t="s">
        <v>181</v>
      </c>
      <c r="U188" s="23" t="s">
        <v>174</v>
      </c>
      <c r="V188" s="26">
        <v>2</v>
      </c>
      <c r="W188" s="26">
        <v>700</v>
      </c>
      <c r="X188" s="86">
        <f>W188*V188</f>
        <v>1400</v>
      </c>
      <c r="Y188" s="86">
        <f>X188*1.12</f>
        <v>1568.0000000000002</v>
      </c>
      <c r="Z188" s="88"/>
      <c r="AA188" s="23" t="s">
        <v>945</v>
      </c>
      <c r="AB188" s="23"/>
    </row>
    <row r="189" spans="1:28" s="42" customFormat="1" ht="89.25">
      <c r="A189" s="25" t="s">
        <v>684</v>
      </c>
      <c r="B189" s="23" t="s">
        <v>143</v>
      </c>
      <c r="C189" s="23" t="s">
        <v>144</v>
      </c>
      <c r="D189" s="23" t="s">
        <v>1368</v>
      </c>
      <c r="E189" s="23" t="s">
        <v>1367</v>
      </c>
      <c r="F189" s="23"/>
      <c r="G189" s="23" t="s">
        <v>1369</v>
      </c>
      <c r="H189" s="28"/>
      <c r="I189" s="23" t="s">
        <v>983</v>
      </c>
      <c r="J189" s="23"/>
      <c r="K189" s="23" t="s">
        <v>154</v>
      </c>
      <c r="L189" s="25">
        <v>0</v>
      </c>
      <c r="M189" s="24" t="s">
        <v>921</v>
      </c>
      <c r="N189" s="23" t="s">
        <v>146</v>
      </c>
      <c r="O189" s="25" t="s">
        <v>157</v>
      </c>
      <c r="P189" s="23" t="s">
        <v>146</v>
      </c>
      <c r="Q189" s="23" t="s">
        <v>345</v>
      </c>
      <c r="R189" s="29" t="s">
        <v>480</v>
      </c>
      <c r="S189" s="84" t="s">
        <v>159</v>
      </c>
      <c r="T189" s="24" t="s">
        <v>39</v>
      </c>
      <c r="U189" s="23" t="s">
        <v>273</v>
      </c>
      <c r="V189" s="27">
        <v>100</v>
      </c>
      <c r="W189" s="26">
        <v>100</v>
      </c>
      <c r="X189" s="86">
        <f>W189*V189</f>
        <v>10000</v>
      </c>
      <c r="Y189" s="86">
        <f t="shared" si="9"/>
        <v>11200.000000000002</v>
      </c>
      <c r="Z189" s="23"/>
      <c r="AA189" s="23" t="s">
        <v>945</v>
      </c>
      <c r="AB189" s="23"/>
    </row>
    <row r="190" spans="1:28" s="42" customFormat="1" ht="39" customHeight="1">
      <c r="A190" s="25" t="s">
        <v>685</v>
      </c>
      <c r="B190" s="23" t="s">
        <v>143</v>
      </c>
      <c r="C190" s="23" t="s">
        <v>144</v>
      </c>
      <c r="D190" s="23" t="s">
        <v>1370</v>
      </c>
      <c r="E190" s="23" t="s">
        <v>1371</v>
      </c>
      <c r="F190" s="23"/>
      <c r="G190" s="23" t="s">
        <v>1372</v>
      </c>
      <c r="H190" s="28"/>
      <c r="I190" s="23"/>
      <c r="J190" s="23"/>
      <c r="K190" s="23" t="s">
        <v>154</v>
      </c>
      <c r="L190" s="25">
        <v>0</v>
      </c>
      <c r="M190" s="24" t="s">
        <v>921</v>
      </c>
      <c r="N190" s="23" t="s">
        <v>146</v>
      </c>
      <c r="O190" s="25" t="s">
        <v>157</v>
      </c>
      <c r="P190" s="23" t="s">
        <v>146</v>
      </c>
      <c r="Q190" s="23" t="s">
        <v>148</v>
      </c>
      <c r="R190" s="29" t="s">
        <v>480</v>
      </c>
      <c r="S190" s="84" t="s">
        <v>159</v>
      </c>
      <c r="T190" s="24" t="s">
        <v>39</v>
      </c>
      <c r="U190" s="85" t="s">
        <v>206</v>
      </c>
      <c r="V190" s="27">
        <v>3</v>
      </c>
      <c r="W190" s="26">
        <v>350</v>
      </c>
      <c r="X190" s="86">
        <v>0</v>
      </c>
      <c r="Y190" s="86">
        <f t="shared" si="9"/>
        <v>0</v>
      </c>
      <c r="Z190" s="23"/>
      <c r="AA190" s="23" t="s">
        <v>945</v>
      </c>
      <c r="AB190" s="23" t="s">
        <v>2406</v>
      </c>
    </row>
    <row r="191" spans="1:28" s="42" customFormat="1" ht="39" customHeight="1">
      <c r="A191" s="25" t="s">
        <v>2838</v>
      </c>
      <c r="B191" s="23" t="s">
        <v>143</v>
      </c>
      <c r="C191" s="23" t="s">
        <v>144</v>
      </c>
      <c r="D191" s="23" t="s">
        <v>1370</v>
      </c>
      <c r="E191" s="23" t="s">
        <v>1371</v>
      </c>
      <c r="F191" s="23"/>
      <c r="G191" s="23" t="s">
        <v>1372</v>
      </c>
      <c r="H191" s="28"/>
      <c r="I191" s="23"/>
      <c r="J191" s="23"/>
      <c r="K191" s="23" t="s">
        <v>154</v>
      </c>
      <c r="L191" s="25">
        <v>0</v>
      </c>
      <c r="M191" s="24" t="s">
        <v>921</v>
      </c>
      <c r="N191" s="23" t="s">
        <v>146</v>
      </c>
      <c r="O191" s="25" t="s">
        <v>157</v>
      </c>
      <c r="P191" s="23" t="s">
        <v>146</v>
      </c>
      <c r="Q191" s="23" t="s">
        <v>148</v>
      </c>
      <c r="R191" s="29" t="s">
        <v>480</v>
      </c>
      <c r="S191" s="84" t="s">
        <v>159</v>
      </c>
      <c r="T191" s="24" t="s">
        <v>39</v>
      </c>
      <c r="U191" s="85" t="s">
        <v>206</v>
      </c>
      <c r="V191" s="27">
        <v>3</v>
      </c>
      <c r="W191" s="26">
        <v>200</v>
      </c>
      <c r="X191" s="86">
        <f>W191*V191</f>
        <v>600</v>
      </c>
      <c r="Y191" s="86">
        <f t="shared" si="9"/>
        <v>672.0000000000001</v>
      </c>
      <c r="Z191" s="23"/>
      <c r="AA191" s="23" t="s">
        <v>945</v>
      </c>
      <c r="AB191" s="23"/>
    </row>
    <row r="192" spans="1:28" s="42" customFormat="1" ht="39" customHeight="1">
      <c r="A192" s="25" t="s">
        <v>686</v>
      </c>
      <c r="B192" s="23" t="s">
        <v>143</v>
      </c>
      <c r="C192" s="23" t="s">
        <v>144</v>
      </c>
      <c r="D192" s="23" t="s">
        <v>1641</v>
      </c>
      <c r="E192" s="23" t="s">
        <v>1642</v>
      </c>
      <c r="F192" s="23"/>
      <c r="G192" s="23" t="s">
        <v>1643</v>
      </c>
      <c r="H192" s="28"/>
      <c r="I192" s="23"/>
      <c r="J192" s="23"/>
      <c r="K192" s="23" t="s">
        <v>154</v>
      </c>
      <c r="L192" s="25">
        <v>0</v>
      </c>
      <c r="M192" s="24" t="s">
        <v>921</v>
      </c>
      <c r="N192" s="23" t="s">
        <v>146</v>
      </c>
      <c r="O192" s="25" t="s">
        <v>157</v>
      </c>
      <c r="P192" s="23" t="s">
        <v>146</v>
      </c>
      <c r="Q192" s="23" t="s">
        <v>148</v>
      </c>
      <c r="R192" s="29" t="s">
        <v>480</v>
      </c>
      <c r="S192" s="84" t="s">
        <v>159</v>
      </c>
      <c r="T192" s="24" t="s">
        <v>37</v>
      </c>
      <c r="U192" s="85" t="s">
        <v>156</v>
      </c>
      <c r="V192" s="27">
        <v>15</v>
      </c>
      <c r="W192" s="26">
        <v>150</v>
      </c>
      <c r="X192" s="86">
        <v>0</v>
      </c>
      <c r="Y192" s="86">
        <f t="shared" si="9"/>
        <v>0</v>
      </c>
      <c r="Z192" s="23"/>
      <c r="AA192" s="23" t="s">
        <v>945</v>
      </c>
      <c r="AB192" s="23" t="s">
        <v>2406</v>
      </c>
    </row>
    <row r="193" spans="1:28" s="42" customFormat="1" ht="39" customHeight="1">
      <c r="A193" s="25" t="s">
        <v>2839</v>
      </c>
      <c r="B193" s="23" t="s">
        <v>143</v>
      </c>
      <c r="C193" s="23" t="s">
        <v>144</v>
      </c>
      <c r="D193" s="23" t="s">
        <v>1641</v>
      </c>
      <c r="E193" s="23" t="s">
        <v>1642</v>
      </c>
      <c r="F193" s="23"/>
      <c r="G193" s="23" t="s">
        <v>1643</v>
      </c>
      <c r="H193" s="28"/>
      <c r="I193" s="23"/>
      <c r="J193" s="23"/>
      <c r="K193" s="23" t="s">
        <v>154</v>
      </c>
      <c r="L193" s="25">
        <v>0</v>
      </c>
      <c r="M193" s="24" t="s">
        <v>921</v>
      </c>
      <c r="N193" s="23" t="s">
        <v>146</v>
      </c>
      <c r="O193" s="25" t="s">
        <v>157</v>
      </c>
      <c r="P193" s="23" t="s">
        <v>146</v>
      </c>
      <c r="Q193" s="23" t="s">
        <v>148</v>
      </c>
      <c r="R193" s="29" t="s">
        <v>480</v>
      </c>
      <c r="S193" s="84" t="s">
        <v>159</v>
      </c>
      <c r="T193" s="24" t="s">
        <v>37</v>
      </c>
      <c r="U193" s="85" t="s">
        <v>156</v>
      </c>
      <c r="V193" s="27">
        <v>15</v>
      </c>
      <c r="W193" s="26">
        <v>100</v>
      </c>
      <c r="X193" s="86">
        <f>W193*V193</f>
        <v>1500</v>
      </c>
      <c r="Y193" s="86">
        <f t="shared" si="9"/>
        <v>1680.0000000000002</v>
      </c>
      <c r="Z193" s="23"/>
      <c r="AA193" s="23" t="s">
        <v>945</v>
      </c>
      <c r="AB193" s="23"/>
    </row>
    <row r="194" spans="1:28" s="42" customFormat="1" ht="61.5" customHeight="1">
      <c r="A194" s="25" t="s">
        <v>687</v>
      </c>
      <c r="B194" s="23" t="s">
        <v>143</v>
      </c>
      <c r="C194" s="23" t="s">
        <v>144</v>
      </c>
      <c r="D194" s="23" t="s">
        <v>1373</v>
      </c>
      <c r="E194" s="28" t="s">
        <v>1375</v>
      </c>
      <c r="F194" s="28"/>
      <c r="G194" s="23" t="s">
        <v>1376</v>
      </c>
      <c r="H194" s="28"/>
      <c r="I194" s="23" t="s">
        <v>1374</v>
      </c>
      <c r="J194" s="23"/>
      <c r="K194" s="23" t="s">
        <v>154</v>
      </c>
      <c r="L194" s="25">
        <v>0</v>
      </c>
      <c r="M194" s="24" t="s">
        <v>921</v>
      </c>
      <c r="N194" s="23" t="s">
        <v>146</v>
      </c>
      <c r="O194" s="25" t="s">
        <v>157</v>
      </c>
      <c r="P194" s="23" t="s">
        <v>146</v>
      </c>
      <c r="Q194" s="23" t="s">
        <v>148</v>
      </c>
      <c r="R194" s="29" t="s">
        <v>480</v>
      </c>
      <c r="S194" s="84" t="s">
        <v>159</v>
      </c>
      <c r="T194" s="24" t="s">
        <v>37</v>
      </c>
      <c r="U194" s="23" t="s">
        <v>156</v>
      </c>
      <c r="V194" s="27">
        <v>100</v>
      </c>
      <c r="W194" s="26">
        <v>30</v>
      </c>
      <c r="X194" s="86">
        <f>W194*V194</f>
        <v>3000</v>
      </c>
      <c r="Y194" s="86">
        <f t="shared" si="9"/>
        <v>3360.0000000000005</v>
      </c>
      <c r="Z194" s="23"/>
      <c r="AA194" s="23" t="s">
        <v>945</v>
      </c>
      <c r="AB194" s="23"/>
    </row>
    <row r="195" spans="1:28" s="42" customFormat="1" ht="39" customHeight="1">
      <c r="A195" s="25" t="s">
        <v>688</v>
      </c>
      <c r="B195" s="23" t="s">
        <v>143</v>
      </c>
      <c r="C195" s="23" t="s">
        <v>144</v>
      </c>
      <c r="D195" s="23" t="s">
        <v>1377</v>
      </c>
      <c r="E195" s="28" t="s">
        <v>984</v>
      </c>
      <c r="F195" s="28"/>
      <c r="G195" s="23" t="s">
        <v>1366</v>
      </c>
      <c r="H195" s="28"/>
      <c r="I195" s="23"/>
      <c r="J195" s="23"/>
      <c r="K195" s="23" t="s">
        <v>154</v>
      </c>
      <c r="L195" s="25">
        <v>0</v>
      </c>
      <c r="M195" s="24" t="s">
        <v>921</v>
      </c>
      <c r="N195" s="23" t="s">
        <v>146</v>
      </c>
      <c r="O195" s="25" t="s">
        <v>157</v>
      </c>
      <c r="P195" s="23" t="s">
        <v>146</v>
      </c>
      <c r="Q195" s="23" t="s">
        <v>148</v>
      </c>
      <c r="R195" s="29" t="s">
        <v>480</v>
      </c>
      <c r="S195" s="84" t="s">
        <v>159</v>
      </c>
      <c r="T195" s="24" t="s">
        <v>39</v>
      </c>
      <c r="U195" s="23" t="s">
        <v>273</v>
      </c>
      <c r="V195" s="27">
        <v>50</v>
      </c>
      <c r="W195" s="26">
        <v>60</v>
      </c>
      <c r="X195" s="86">
        <v>0</v>
      </c>
      <c r="Y195" s="86">
        <f t="shared" si="9"/>
        <v>0</v>
      </c>
      <c r="Z195" s="23"/>
      <c r="AA195" s="23" t="s">
        <v>945</v>
      </c>
      <c r="AB195" s="23">
        <v>18.19</v>
      </c>
    </row>
    <row r="196" spans="1:28" s="42" customFormat="1" ht="39" customHeight="1">
      <c r="A196" s="25" t="s">
        <v>2840</v>
      </c>
      <c r="B196" s="23" t="s">
        <v>143</v>
      </c>
      <c r="C196" s="23" t="s">
        <v>144</v>
      </c>
      <c r="D196" s="23" t="s">
        <v>1377</v>
      </c>
      <c r="E196" s="28" t="s">
        <v>984</v>
      </c>
      <c r="F196" s="28"/>
      <c r="G196" s="23" t="s">
        <v>1366</v>
      </c>
      <c r="H196" s="28"/>
      <c r="I196" s="23"/>
      <c r="J196" s="23"/>
      <c r="K196" s="23" t="s">
        <v>154</v>
      </c>
      <c r="L196" s="25">
        <v>0</v>
      </c>
      <c r="M196" s="24" t="s">
        <v>921</v>
      </c>
      <c r="N196" s="23" t="s">
        <v>146</v>
      </c>
      <c r="O196" s="25" t="s">
        <v>157</v>
      </c>
      <c r="P196" s="23" t="s">
        <v>146</v>
      </c>
      <c r="Q196" s="23" t="s">
        <v>148</v>
      </c>
      <c r="R196" s="29" t="s">
        <v>480</v>
      </c>
      <c r="S196" s="84" t="s">
        <v>159</v>
      </c>
      <c r="T196" s="24" t="s">
        <v>39</v>
      </c>
      <c r="U196" s="23" t="s">
        <v>273</v>
      </c>
      <c r="V196" s="27">
        <v>25</v>
      </c>
      <c r="W196" s="26">
        <v>120</v>
      </c>
      <c r="X196" s="86">
        <f>W196*V196</f>
        <v>3000</v>
      </c>
      <c r="Y196" s="86">
        <f t="shared" si="9"/>
        <v>3360.0000000000005</v>
      </c>
      <c r="Z196" s="23"/>
      <c r="AA196" s="23" t="s">
        <v>945</v>
      </c>
      <c r="AB196" s="23"/>
    </row>
    <row r="197" spans="1:28" s="42" customFormat="1" ht="39" customHeight="1">
      <c r="A197" s="25" t="s">
        <v>689</v>
      </c>
      <c r="B197" s="23" t="s">
        <v>143</v>
      </c>
      <c r="C197" s="23" t="s">
        <v>144</v>
      </c>
      <c r="D197" s="23" t="s">
        <v>1378</v>
      </c>
      <c r="E197" s="28" t="s">
        <v>274</v>
      </c>
      <c r="F197" s="28"/>
      <c r="G197" s="23" t="s">
        <v>1366</v>
      </c>
      <c r="H197" s="23"/>
      <c r="I197" s="23" t="s">
        <v>275</v>
      </c>
      <c r="J197" s="23"/>
      <c r="K197" s="23" t="s">
        <v>154</v>
      </c>
      <c r="L197" s="25">
        <v>0</v>
      </c>
      <c r="M197" s="24" t="s">
        <v>921</v>
      </c>
      <c r="N197" s="23" t="s">
        <v>146</v>
      </c>
      <c r="O197" s="25" t="s">
        <v>157</v>
      </c>
      <c r="P197" s="23" t="s">
        <v>146</v>
      </c>
      <c r="Q197" s="23" t="s">
        <v>148</v>
      </c>
      <c r="R197" s="29" t="s">
        <v>480</v>
      </c>
      <c r="S197" s="84" t="s">
        <v>159</v>
      </c>
      <c r="T197" s="24">
        <v>796</v>
      </c>
      <c r="U197" s="23" t="s">
        <v>156</v>
      </c>
      <c r="V197" s="27">
        <v>5</v>
      </c>
      <c r="W197" s="26">
        <v>250</v>
      </c>
      <c r="X197" s="86">
        <v>0</v>
      </c>
      <c r="Y197" s="86">
        <f t="shared" si="9"/>
        <v>0</v>
      </c>
      <c r="Z197" s="23"/>
      <c r="AA197" s="23" t="s">
        <v>945</v>
      </c>
      <c r="AB197" s="23" t="s">
        <v>2404</v>
      </c>
    </row>
    <row r="198" spans="1:28" s="42" customFormat="1" ht="39" customHeight="1">
      <c r="A198" s="25" t="s">
        <v>2977</v>
      </c>
      <c r="B198" s="23" t="s">
        <v>143</v>
      </c>
      <c r="C198" s="23" t="s">
        <v>144</v>
      </c>
      <c r="D198" s="23" t="s">
        <v>1378</v>
      </c>
      <c r="E198" s="28" t="s">
        <v>274</v>
      </c>
      <c r="F198" s="28"/>
      <c r="G198" s="23" t="s">
        <v>1366</v>
      </c>
      <c r="H198" s="23"/>
      <c r="I198" s="23" t="s">
        <v>275</v>
      </c>
      <c r="J198" s="23"/>
      <c r="K198" s="23" t="s">
        <v>154</v>
      </c>
      <c r="L198" s="25">
        <v>0</v>
      </c>
      <c r="M198" s="24" t="s">
        <v>921</v>
      </c>
      <c r="N198" s="23" t="s">
        <v>146</v>
      </c>
      <c r="O198" s="25" t="s">
        <v>157</v>
      </c>
      <c r="P198" s="23" t="s">
        <v>146</v>
      </c>
      <c r="Q198" s="23" t="s">
        <v>148</v>
      </c>
      <c r="R198" s="29" t="s">
        <v>480</v>
      </c>
      <c r="S198" s="84" t="s">
        <v>159</v>
      </c>
      <c r="T198" s="24">
        <v>796</v>
      </c>
      <c r="U198" s="23" t="s">
        <v>156</v>
      </c>
      <c r="V198" s="27">
        <v>5</v>
      </c>
      <c r="W198" s="26">
        <v>250</v>
      </c>
      <c r="X198" s="86">
        <v>0</v>
      </c>
      <c r="Y198" s="86">
        <f t="shared" si="9"/>
        <v>0</v>
      </c>
      <c r="Z198" s="23"/>
      <c r="AA198" s="23" t="s">
        <v>945</v>
      </c>
      <c r="AB198" s="23" t="s">
        <v>2404</v>
      </c>
    </row>
    <row r="199" spans="1:28" s="42" customFormat="1" ht="39" customHeight="1">
      <c r="A199" s="25" t="s">
        <v>690</v>
      </c>
      <c r="B199" s="23" t="s">
        <v>143</v>
      </c>
      <c r="C199" s="23" t="s">
        <v>144</v>
      </c>
      <c r="D199" s="23" t="s">
        <v>1379</v>
      </c>
      <c r="E199" s="28" t="s">
        <v>276</v>
      </c>
      <c r="F199" s="28"/>
      <c r="G199" s="23" t="s">
        <v>1361</v>
      </c>
      <c r="H199" s="28"/>
      <c r="I199" s="23" t="s">
        <v>277</v>
      </c>
      <c r="J199" s="23"/>
      <c r="K199" s="23" t="s">
        <v>154</v>
      </c>
      <c r="L199" s="25">
        <v>0</v>
      </c>
      <c r="M199" s="24" t="s">
        <v>921</v>
      </c>
      <c r="N199" s="23" t="s">
        <v>146</v>
      </c>
      <c r="O199" s="25" t="s">
        <v>157</v>
      </c>
      <c r="P199" s="23" t="s">
        <v>146</v>
      </c>
      <c r="Q199" s="23" t="s">
        <v>148</v>
      </c>
      <c r="R199" s="29" t="s">
        <v>480</v>
      </c>
      <c r="S199" s="84" t="s">
        <v>159</v>
      </c>
      <c r="T199" s="24" t="s">
        <v>181</v>
      </c>
      <c r="U199" s="23" t="s">
        <v>182</v>
      </c>
      <c r="V199" s="27">
        <v>20</v>
      </c>
      <c r="W199" s="26">
        <v>300</v>
      </c>
      <c r="X199" s="86">
        <v>0</v>
      </c>
      <c r="Y199" s="86">
        <f t="shared" si="9"/>
        <v>0</v>
      </c>
      <c r="Z199" s="23"/>
      <c r="AA199" s="23" t="s">
        <v>945</v>
      </c>
      <c r="AB199" s="23" t="s">
        <v>2423</v>
      </c>
    </row>
    <row r="200" spans="1:28" s="42" customFormat="1" ht="39" customHeight="1">
      <c r="A200" s="25" t="s">
        <v>2842</v>
      </c>
      <c r="B200" s="23" t="s">
        <v>143</v>
      </c>
      <c r="C200" s="23" t="s">
        <v>144</v>
      </c>
      <c r="D200" s="23" t="s">
        <v>1379</v>
      </c>
      <c r="E200" s="28" t="s">
        <v>276</v>
      </c>
      <c r="F200" s="28"/>
      <c r="G200" s="23" t="s">
        <v>1361</v>
      </c>
      <c r="H200" s="28"/>
      <c r="I200" s="23" t="s">
        <v>277</v>
      </c>
      <c r="J200" s="23"/>
      <c r="K200" s="23" t="s">
        <v>154</v>
      </c>
      <c r="L200" s="25">
        <v>0</v>
      </c>
      <c r="M200" s="24" t="s">
        <v>921</v>
      </c>
      <c r="N200" s="23" t="s">
        <v>146</v>
      </c>
      <c r="O200" s="25" t="s">
        <v>157</v>
      </c>
      <c r="P200" s="23" t="s">
        <v>146</v>
      </c>
      <c r="Q200" s="23" t="s">
        <v>148</v>
      </c>
      <c r="R200" s="29" t="s">
        <v>480</v>
      </c>
      <c r="S200" s="84" t="s">
        <v>159</v>
      </c>
      <c r="T200" s="24" t="s">
        <v>181</v>
      </c>
      <c r="U200" s="23" t="s">
        <v>182</v>
      </c>
      <c r="V200" s="27">
        <v>2</v>
      </c>
      <c r="W200" s="26">
        <v>500</v>
      </c>
      <c r="X200" s="86">
        <f>W200*V200</f>
        <v>1000</v>
      </c>
      <c r="Y200" s="86">
        <f t="shared" si="9"/>
        <v>1120</v>
      </c>
      <c r="Z200" s="23"/>
      <c r="AA200" s="23" t="s">
        <v>945</v>
      </c>
      <c r="AB200" s="23"/>
    </row>
    <row r="201" spans="1:28" s="42" customFormat="1" ht="39" customHeight="1">
      <c r="A201" s="25" t="s">
        <v>691</v>
      </c>
      <c r="B201" s="23" t="s">
        <v>143</v>
      </c>
      <c r="C201" s="23" t="s">
        <v>144</v>
      </c>
      <c r="D201" s="23" t="s">
        <v>1380</v>
      </c>
      <c r="E201" s="28" t="s">
        <v>278</v>
      </c>
      <c r="F201" s="28"/>
      <c r="G201" s="23" t="s">
        <v>1361</v>
      </c>
      <c r="H201" s="28"/>
      <c r="I201" s="23" t="s">
        <v>279</v>
      </c>
      <c r="J201" s="23"/>
      <c r="K201" s="23" t="s">
        <v>154</v>
      </c>
      <c r="L201" s="25">
        <v>0</v>
      </c>
      <c r="M201" s="24" t="s">
        <v>921</v>
      </c>
      <c r="N201" s="23" t="s">
        <v>146</v>
      </c>
      <c r="O201" s="25" t="s">
        <v>157</v>
      </c>
      <c r="P201" s="23" t="s">
        <v>146</v>
      </c>
      <c r="Q201" s="23" t="s">
        <v>148</v>
      </c>
      <c r="R201" s="29" t="s">
        <v>480</v>
      </c>
      <c r="S201" s="84" t="s">
        <v>159</v>
      </c>
      <c r="T201" s="24" t="s">
        <v>181</v>
      </c>
      <c r="U201" s="23" t="s">
        <v>182</v>
      </c>
      <c r="V201" s="27">
        <v>50</v>
      </c>
      <c r="W201" s="26">
        <v>40</v>
      </c>
      <c r="X201" s="86">
        <v>0</v>
      </c>
      <c r="Y201" s="86">
        <f t="shared" si="9"/>
        <v>0</v>
      </c>
      <c r="Z201" s="23"/>
      <c r="AA201" s="23" t="s">
        <v>945</v>
      </c>
      <c r="AB201" s="23" t="s">
        <v>2404</v>
      </c>
    </row>
    <row r="202" spans="1:28" s="42" customFormat="1" ht="39" customHeight="1">
      <c r="A202" s="25" t="s">
        <v>2978</v>
      </c>
      <c r="B202" s="23" t="s">
        <v>143</v>
      </c>
      <c r="C202" s="23" t="s">
        <v>144</v>
      </c>
      <c r="D202" s="23" t="s">
        <v>1380</v>
      </c>
      <c r="E202" s="28" t="s">
        <v>278</v>
      </c>
      <c r="F202" s="28"/>
      <c r="G202" s="23" t="s">
        <v>1361</v>
      </c>
      <c r="H202" s="28"/>
      <c r="I202" s="23" t="s">
        <v>279</v>
      </c>
      <c r="J202" s="23"/>
      <c r="K202" s="23" t="s">
        <v>154</v>
      </c>
      <c r="L202" s="25">
        <v>0</v>
      </c>
      <c r="M202" s="24" t="s">
        <v>921</v>
      </c>
      <c r="N202" s="23" t="s">
        <v>146</v>
      </c>
      <c r="O202" s="25" t="s">
        <v>157</v>
      </c>
      <c r="P202" s="23" t="s">
        <v>146</v>
      </c>
      <c r="Q202" s="23" t="s">
        <v>148</v>
      </c>
      <c r="R202" s="29" t="s">
        <v>480</v>
      </c>
      <c r="S202" s="84" t="s">
        <v>159</v>
      </c>
      <c r="T202" s="24" t="s">
        <v>181</v>
      </c>
      <c r="U202" s="23" t="s">
        <v>182</v>
      </c>
      <c r="V202" s="27">
        <v>50</v>
      </c>
      <c r="W202" s="26">
        <v>40</v>
      </c>
      <c r="X202" s="86">
        <v>0</v>
      </c>
      <c r="Y202" s="86">
        <f t="shared" si="9"/>
        <v>0</v>
      </c>
      <c r="Z202" s="23"/>
      <c r="AA202" s="23" t="s">
        <v>945</v>
      </c>
      <c r="AB202" s="23" t="s">
        <v>2404</v>
      </c>
    </row>
    <row r="203" spans="1:28" s="42" customFormat="1" ht="39" customHeight="1">
      <c r="A203" s="25" t="s">
        <v>692</v>
      </c>
      <c r="B203" s="23" t="s">
        <v>143</v>
      </c>
      <c r="C203" s="23" t="s">
        <v>144</v>
      </c>
      <c r="D203" s="23" t="s">
        <v>1381</v>
      </c>
      <c r="E203" s="28" t="s">
        <v>346</v>
      </c>
      <c r="F203" s="28"/>
      <c r="G203" s="23" t="s">
        <v>1366</v>
      </c>
      <c r="H203" s="28"/>
      <c r="I203" s="23" t="s">
        <v>347</v>
      </c>
      <c r="J203" s="23"/>
      <c r="K203" s="23" t="s">
        <v>154</v>
      </c>
      <c r="L203" s="25">
        <v>0</v>
      </c>
      <c r="M203" s="24" t="s">
        <v>921</v>
      </c>
      <c r="N203" s="23" t="s">
        <v>146</v>
      </c>
      <c r="O203" s="25" t="s">
        <v>157</v>
      </c>
      <c r="P203" s="23" t="s">
        <v>146</v>
      </c>
      <c r="Q203" s="23" t="s">
        <v>148</v>
      </c>
      <c r="R203" s="29" t="s">
        <v>480</v>
      </c>
      <c r="S203" s="84" t="s">
        <v>159</v>
      </c>
      <c r="T203" s="24" t="s">
        <v>39</v>
      </c>
      <c r="U203" s="23" t="s">
        <v>206</v>
      </c>
      <c r="V203" s="26">
        <v>50</v>
      </c>
      <c r="W203" s="26">
        <v>60</v>
      </c>
      <c r="X203" s="86">
        <v>0</v>
      </c>
      <c r="Y203" s="86">
        <f t="shared" si="9"/>
        <v>0</v>
      </c>
      <c r="Z203" s="23"/>
      <c r="AA203" s="23" t="s">
        <v>945</v>
      </c>
      <c r="AB203" s="23" t="s">
        <v>2540</v>
      </c>
    </row>
    <row r="204" spans="1:28" s="42" customFormat="1" ht="39" customHeight="1">
      <c r="A204" s="25" t="s">
        <v>2841</v>
      </c>
      <c r="B204" s="23" t="s">
        <v>143</v>
      </c>
      <c r="C204" s="23" t="s">
        <v>144</v>
      </c>
      <c r="D204" s="23" t="s">
        <v>1381</v>
      </c>
      <c r="E204" s="28" t="s">
        <v>346</v>
      </c>
      <c r="F204" s="28"/>
      <c r="G204" s="23" t="s">
        <v>1366</v>
      </c>
      <c r="H204" s="28"/>
      <c r="I204" s="23" t="s">
        <v>347</v>
      </c>
      <c r="J204" s="23"/>
      <c r="K204" s="23" t="s">
        <v>154</v>
      </c>
      <c r="L204" s="25">
        <v>0</v>
      </c>
      <c r="M204" s="24" t="s">
        <v>921</v>
      </c>
      <c r="N204" s="23" t="s">
        <v>146</v>
      </c>
      <c r="O204" s="25" t="s">
        <v>157</v>
      </c>
      <c r="P204" s="23" t="s">
        <v>146</v>
      </c>
      <c r="Q204" s="23" t="s">
        <v>148</v>
      </c>
      <c r="R204" s="29" t="s">
        <v>480</v>
      </c>
      <c r="S204" s="84" t="s">
        <v>159</v>
      </c>
      <c r="T204" s="24" t="s">
        <v>39</v>
      </c>
      <c r="U204" s="23" t="s">
        <v>206</v>
      </c>
      <c r="V204" s="26">
        <v>5</v>
      </c>
      <c r="W204" s="26">
        <v>60</v>
      </c>
      <c r="X204" s="86">
        <f>W204*V204</f>
        <v>300</v>
      </c>
      <c r="Y204" s="86">
        <f t="shared" si="9"/>
        <v>336.00000000000006</v>
      </c>
      <c r="Z204" s="23"/>
      <c r="AA204" s="23" t="s">
        <v>945</v>
      </c>
      <c r="AB204" s="23"/>
    </row>
    <row r="205" spans="1:28" s="42" customFormat="1" ht="39" customHeight="1">
      <c r="A205" s="25" t="s">
        <v>693</v>
      </c>
      <c r="B205" s="23" t="s">
        <v>143</v>
      </c>
      <c r="C205" s="23" t="s">
        <v>144</v>
      </c>
      <c r="D205" s="23" t="s">
        <v>1382</v>
      </c>
      <c r="E205" s="28" t="s">
        <v>1383</v>
      </c>
      <c r="F205" s="28"/>
      <c r="G205" s="23" t="s">
        <v>1366</v>
      </c>
      <c r="H205" s="28"/>
      <c r="I205" s="23" t="s">
        <v>280</v>
      </c>
      <c r="J205" s="23"/>
      <c r="K205" s="23" t="s">
        <v>154</v>
      </c>
      <c r="L205" s="25">
        <v>0</v>
      </c>
      <c r="M205" s="24" t="s">
        <v>921</v>
      </c>
      <c r="N205" s="23" t="s">
        <v>146</v>
      </c>
      <c r="O205" s="25" t="s">
        <v>157</v>
      </c>
      <c r="P205" s="23" t="s">
        <v>146</v>
      </c>
      <c r="Q205" s="23" t="s">
        <v>148</v>
      </c>
      <c r="R205" s="29" t="s">
        <v>480</v>
      </c>
      <c r="S205" s="84" t="s">
        <v>159</v>
      </c>
      <c r="T205" s="24" t="s">
        <v>39</v>
      </c>
      <c r="U205" s="23" t="s">
        <v>206</v>
      </c>
      <c r="V205" s="27">
        <v>5</v>
      </c>
      <c r="W205" s="26">
        <v>600</v>
      </c>
      <c r="X205" s="86">
        <v>0</v>
      </c>
      <c r="Y205" s="86">
        <f t="shared" si="9"/>
        <v>0</v>
      </c>
      <c r="Z205" s="23"/>
      <c r="AA205" s="23" t="s">
        <v>945</v>
      </c>
      <c r="AB205" s="23" t="s">
        <v>2423</v>
      </c>
    </row>
    <row r="206" spans="1:28" s="42" customFormat="1" ht="39" customHeight="1">
      <c r="A206" s="25" t="s">
        <v>2843</v>
      </c>
      <c r="B206" s="23" t="s">
        <v>143</v>
      </c>
      <c r="C206" s="23" t="s">
        <v>144</v>
      </c>
      <c r="D206" s="23" t="s">
        <v>1382</v>
      </c>
      <c r="E206" s="28" t="s">
        <v>1383</v>
      </c>
      <c r="F206" s="28"/>
      <c r="G206" s="23" t="s">
        <v>1366</v>
      </c>
      <c r="H206" s="28"/>
      <c r="I206" s="23" t="s">
        <v>280</v>
      </c>
      <c r="J206" s="23"/>
      <c r="K206" s="23" t="s">
        <v>154</v>
      </c>
      <c r="L206" s="25">
        <v>0</v>
      </c>
      <c r="M206" s="24" t="s">
        <v>921</v>
      </c>
      <c r="N206" s="23" t="s">
        <v>146</v>
      </c>
      <c r="O206" s="25" t="s">
        <v>157</v>
      </c>
      <c r="P206" s="23" t="s">
        <v>146</v>
      </c>
      <c r="Q206" s="23" t="s">
        <v>148</v>
      </c>
      <c r="R206" s="29" t="s">
        <v>480</v>
      </c>
      <c r="S206" s="84" t="s">
        <v>159</v>
      </c>
      <c r="T206" s="24" t="s">
        <v>39</v>
      </c>
      <c r="U206" s="23" t="s">
        <v>206</v>
      </c>
      <c r="V206" s="27">
        <v>3</v>
      </c>
      <c r="W206" s="26">
        <v>300</v>
      </c>
      <c r="X206" s="86">
        <f>W206*V206</f>
        <v>900</v>
      </c>
      <c r="Y206" s="86">
        <f t="shared" si="9"/>
        <v>1008.0000000000001</v>
      </c>
      <c r="Z206" s="23"/>
      <c r="AA206" s="23" t="s">
        <v>945</v>
      </c>
      <c r="AB206" s="23"/>
    </row>
    <row r="207" spans="1:28" s="42" customFormat="1" ht="39" customHeight="1">
      <c r="A207" s="25" t="s">
        <v>694</v>
      </c>
      <c r="B207" s="23" t="s">
        <v>143</v>
      </c>
      <c r="C207" s="23" t="s">
        <v>144</v>
      </c>
      <c r="D207" s="23" t="s">
        <v>1384</v>
      </c>
      <c r="E207" s="28" t="s">
        <v>1385</v>
      </c>
      <c r="F207" s="28"/>
      <c r="G207" s="23" t="s">
        <v>1361</v>
      </c>
      <c r="H207" s="28"/>
      <c r="I207" s="23" t="s">
        <v>1386</v>
      </c>
      <c r="J207" s="23"/>
      <c r="K207" s="23" t="s">
        <v>154</v>
      </c>
      <c r="L207" s="25">
        <v>0</v>
      </c>
      <c r="M207" s="24" t="s">
        <v>921</v>
      </c>
      <c r="N207" s="23" t="s">
        <v>146</v>
      </c>
      <c r="O207" s="25" t="s">
        <v>157</v>
      </c>
      <c r="P207" s="23" t="s">
        <v>146</v>
      </c>
      <c r="Q207" s="23" t="s">
        <v>148</v>
      </c>
      <c r="R207" s="29" t="s">
        <v>480</v>
      </c>
      <c r="S207" s="84" t="s">
        <v>159</v>
      </c>
      <c r="T207" s="24" t="s">
        <v>181</v>
      </c>
      <c r="U207" s="23" t="s">
        <v>182</v>
      </c>
      <c r="V207" s="27">
        <v>50</v>
      </c>
      <c r="W207" s="26">
        <v>30</v>
      </c>
      <c r="X207" s="86">
        <v>0</v>
      </c>
      <c r="Y207" s="86">
        <f t="shared" si="9"/>
        <v>0</v>
      </c>
      <c r="Z207" s="23"/>
      <c r="AA207" s="23" t="s">
        <v>945</v>
      </c>
      <c r="AB207" s="23" t="s">
        <v>2404</v>
      </c>
    </row>
    <row r="208" spans="1:28" s="42" customFormat="1" ht="39" customHeight="1">
      <c r="A208" s="25" t="s">
        <v>2979</v>
      </c>
      <c r="B208" s="23" t="s">
        <v>143</v>
      </c>
      <c r="C208" s="23" t="s">
        <v>144</v>
      </c>
      <c r="D208" s="23" t="s">
        <v>1384</v>
      </c>
      <c r="E208" s="28" t="s">
        <v>1385</v>
      </c>
      <c r="F208" s="28"/>
      <c r="G208" s="23" t="s">
        <v>1361</v>
      </c>
      <c r="H208" s="28"/>
      <c r="I208" s="23" t="s">
        <v>1386</v>
      </c>
      <c r="J208" s="23"/>
      <c r="K208" s="23" t="s">
        <v>154</v>
      </c>
      <c r="L208" s="25">
        <v>0</v>
      </c>
      <c r="M208" s="24" t="s">
        <v>921</v>
      </c>
      <c r="N208" s="23" t="s">
        <v>146</v>
      </c>
      <c r="O208" s="25" t="s">
        <v>157</v>
      </c>
      <c r="P208" s="23" t="s">
        <v>146</v>
      </c>
      <c r="Q208" s="23" t="s">
        <v>148</v>
      </c>
      <c r="R208" s="29" t="s">
        <v>480</v>
      </c>
      <c r="S208" s="84" t="s">
        <v>159</v>
      </c>
      <c r="T208" s="24" t="s">
        <v>181</v>
      </c>
      <c r="U208" s="23" t="s">
        <v>182</v>
      </c>
      <c r="V208" s="27">
        <v>50</v>
      </c>
      <c r="W208" s="26">
        <v>30</v>
      </c>
      <c r="X208" s="86">
        <v>0</v>
      </c>
      <c r="Y208" s="86">
        <f t="shared" si="9"/>
        <v>0</v>
      </c>
      <c r="Z208" s="23"/>
      <c r="AA208" s="23" t="s">
        <v>945</v>
      </c>
      <c r="AB208" s="23" t="s">
        <v>2404</v>
      </c>
    </row>
    <row r="209" spans="1:28" s="42" customFormat="1" ht="39" customHeight="1">
      <c r="A209" s="25" t="s">
        <v>695</v>
      </c>
      <c r="B209" s="23" t="s">
        <v>143</v>
      </c>
      <c r="C209" s="23" t="s">
        <v>144</v>
      </c>
      <c r="D209" s="23" t="s">
        <v>1387</v>
      </c>
      <c r="E209" s="28" t="s">
        <v>1388</v>
      </c>
      <c r="F209" s="28"/>
      <c r="G209" s="23" t="s">
        <v>1389</v>
      </c>
      <c r="H209" s="28"/>
      <c r="I209" s="23" t="s">
        <v>281</v>
      </c>
      <c r="J209" s="23"/>
      <c r="K209" s="23" t="s">
        <v>154</v>
      </c>
      <c r="L209" s="25">
        <v>0</v>
      </c>
      <c r="M209" s="24" t="s">
        <v>921</v>
      </c>
      <c r="N209" s="23" t="s">
        <v>146</v>
      </c>
      <c r="O209" s="25" t="s">
        <v>157</v>
      </c>
      <c r="P209" s="23" t="s">
        <v>146</v>
      </c>
      <c r="Q209" s="23" t="s">
        <v>148</v>
      </c>
      <c r="R209" s="29" t="s">
        <v>480</v>
      </c>
      <c r="S209" s="84" t="s">
        <v>159</v>
      </c>
      <c r="T209" s="24" t="s">
        <v>181</v>
      </c>
      <c r="U209" s="23" t="s">
        <v>182</v>
      </c>
      <c r="V209" s="27">
        <v>3</v>
      </c>
      <c r="W209" s="26">
        <v>1000</v>
      </c>
      <c r="X209" s="86">
        <v>0</v>
      </c>
      <c r="Y209" s="86">
        <f t="shared" si="9"/>
        <v>0</v>
      </c>
      <c r="Z209" s="23"/>
      <c r="AA209" s="23" t="s">
        <v>945</v>
      </c>
      <c r="AB209" s="23" t="s">
        <v>2423</v>
      </c>
    </row>
    <row r="210" spans="1:28" s="42" customFormat="1" ht="39" customHeight="1">
      <c r="A210" s="25" t="s">
        <v>2844</v>
      </c>
      <c r="B210" s="23" t="s">
        <v>143</v>
      </c>
      <c r="C210" s="23" t="s">
        <v>144</v>
      </c>
      <c r="D210" s="23" t="s">
        <v>1387</v>
      </c>
      <c r="E210" s="28" t="s">
        <v>1388</v>
      </c>
      <c r="F210" s="28"/>
      <c r="G210" s="23" t="s">
        <v>1389</v>
      </c>
      <c r="H210" s="28"/>
      <c r="I210" s="23" t="s">
        <v>281</v>
      </c>
      <c r="J210" s="23"/>
      <c r="K210" s="23" t="s">
        <v>154</v>
      </c>
      <c r="L210" s="25">
        <v>0</v>
      </c>
      <c r="M210" s="24" t="s">
        <v>921</v>
      </c>
      <c r="N210" s="23" t="s">
        <v>146</v>
      </c>
      <c r="O210" s="25" t="s">
        <v>157</v>
      </c>
      <c r="P210" s="23" t="s">
        <v>146</v>
      </c>
      <c r="Q210" s="23" t="s">
        <v>148</v>
      </c>
      <c r="R210" s="29" t="s">
        <v>480</v>
      </c>
      <c r="S210" s="84" t="s">
        <v>159</v>
      </c>
      <c r="T210" s="24" t="s">
        <v>181</v>
      </c>
      <c r="U210" s="23" t="s">
        <v>182</v>
      </c>
      <c r="V210" s="27">
        <v>2</v>
      </c>
      <c r="W210" s="26">
        <v>1200</v>
      </c>
      <c r="X210" s="86">
        <f>W210*V210</f>
        <v>2400</v>
      </c>
      <c r="Y210" s="86">
        <f t="shared" si="9"/>
        <v>2688.0000000000005</v>
      </c>
      <c r="Z210" s="23"/>
      <c r="AA210" s="23" t="s">
        <v>945</v>
      </c>
      <c r="AB210" s="23"/>
    </row>
    <row r="211" spans="1:28" s="42" customFormat="1" ht="38.25" customHeight="1">
      <c r="A211" s="25" t="s">
        <v>696</v>
      </c>
      <c r="B211" s="23" t="s">
        <v>143</v>
      </c>
      <c r="C211" s="23" t="s">
        <v>144</v>
      </c>
      <c r="D211" s="23" t="s">
        <v>1390</v>
      </c>
      <c r="E211" s="28" t="s">
        <v>348</v>
      </c>
      <c r="F211" s="28"/>
      <c r="G211" s="23" t="s">
        <v>1391</v>
      </c>
      <c r="H211" s="23"/>
      <c r="I211" s="23" t="s">
        <v>349</v>
      </c>
      <c r="J211" s="23"/>
      <c r="K211" s="23" t="s">
        <v>154</v>
      </c>
      <c r="L211" s="23">
        <v>0</v>
      </c>
      <c r="M211" s="24" t="s">
        <v>921</v>
      </c>
      <c r="N211" s="23" t="s">
        <v>146</v>
      </c>
      <c r="O211" s="23" t="s">
        <v>157</v>
      </c>
      <c r="P211" s="23" t="s">
        <v>146</v>
      </c>
      <c r="Q211" s="23" t="s">
        <v>148</v>
      </c>
      <c r="R211" s="29" t="s">
        <v>480</v>
      </c>
      <c r="S211" s="84" t="s">
        <v>159</v>
      </c>
      <c r="T211" s="24" t="s">
        <v>39</v>
      </c>
      <c r="U211" s="23" t="s">
        <v>206</v>
      </c>
      <c r="V211" s="26">
        <v>2</v>
      </c>
      <c r="W211" s="26">
        <v>1500</v>
      </c>
      <c r="X211" s="86">
        <v>0</v>
      </c>
      <c r="Y211" s="86">
        <f t="shared" si="9"/>
        <v>0</v>
      </c>
      <c r="Z211" s="23"/>
      <c r="AA211" s="23" t="s">
        <v>945</v>
      </c>
      <c r="AB211" s="23">
        <v>18.19</v>
      </c>
    </row>
    <row r="212" spans="1:28" s="42" customFormat="1" ht="39" customHeight="1">
      <c r="A212" s="25" t="s">
        <v>2845</v>
      </c>
      <c r="B212" s="23" t="s">
        <v>143</v>
      </c>
      <c r="C212" s="23" t="s">
        <v>144</v>
      </c>
      <c r="D212" s="23" t="s">
        <v>1390</v>
      </c>
      <c r="E212" s="28" t="s">
        <v>348</v>
      </c>
      <c r="F212" s="28"/>
      <c r="G212" s="23" t="s">
        <v>1391</v>
      </c>
      <c r="H212" s="23"/>
      <c r="I212" s="23" t="s">
        <v>349</v>
      </c>
      <c r="J212" s="23"/>
      <c r="K212" s="23" t="s">
        <v>154</v>
      </c>
      <c r="L212" s="23">
        <v>0</v>
      </c>
      <c r="M212" s="24" t="s">
        <v>921</v>
      </c>
      <c r="N212" s="23" t="s">
        <v>146</v>
      </c>
      <c r="O212" s="23" t="s">
        <v>157</v>
      </c>
      <c r="P212" s="23" t="s">
        <v>146</v>
      </c>
      <c r="Q212" s="23" t="s">
        <v>148</v>
      </c>
      <c r="R212" s="29" t="s">
        <v>480</v>
      </c>
      <c r="S212" s="84" t="s">
        <v>159</v>
      </c>
      <c r="T212" s="24" t="s">
        <v>39</v>
      </c>
      <c r="U212" s="23" t="s">
        <v>206</v>
      </c>
      <c r="V212" s="26">
        <v>1</v>
      </c>
      <c r="W212" s="26">
        <v>3000</v>
      </c>
      <c r="X212" s="86">
        <f>W212*V212</f>
        <v>3000</v>
      </c>
      <c r="Y212" s="86">
        <f t="shared" si="9"/>
        <v>3360.0000000000005</v>
      </c>
      <c r="Z212" s="23"/>
      <c r="AA212" s="23" t="s">
        <v>945</v>
      </c>
      <c r="AB212" s="23"/>
    </row>
    <row r="213" spans="1:28" s="42" customFormat="1" ht="39" customHeight="1">
      <c r="A213" s="25" t="s">
        <v>697</v>
      </c>
      <c r="B213" s="23" t="s">
        <v>143</v>
      </c>
      <c r="C213" s="23" t="s">
        <v>144</v>
      </c>
      <c r="D213" s="23" t="s">
        <v>1392</v>
      </c>
      <c r="E213" s="28" t="s">
        <v>1394</v>
      </c>
      <c r="F213" s="28"/>
      <c r="G213" s="23" t="s">
        <v>1393</v>
      </c>
      <c r="H213" s="23"/>
      <c r="I213" s="23"/>
      <c r="J213" s="23"/>
      <c r="K213" s="23" t="s">
        <v>154</v>
      </c>
      <c r="L213" s="89">
        <v>0</v>
      </c>
      <c r="M213" s="24" t="s">
        <v>921</v>
      </c>
      <c r="N213" s="23" t="s">
        <v>146</v>
      </c>
      <c r="O213" s="23" t="s">
        <v>157</v>
      </c>
      <c r="P213" s="23" t="s">
        <v>146</v>
      </c>
      <c r="Q213" s="23" t="s">
        <v>148</v>
      </c>
      <c r="R213" s="29" t="s">
        <v>480</v>
      </c>
      <c r="S213" s="84" t="s">
        <v>159</v>
      </c>
      <c r="T213" s="24" t="s">
        <v>37</v>
      </c>
      <c r="U213" s="23" t="s">
        <v>156</v>
      </c>
      <c r="V213" s="26">
        <v>15</v>
      </c>
      <c r="W213" s="26">
        <v>1000</v>
      </c>
      <c r="X213" s="86">
        <v>0</v>
      </c>
      <c r="Y213" s="86">
        <f t="shared" si="9"/>
        <v>0</v>
      </c>
      <c r="Z213" s="23"/>
      <c r="AA213" s="23" t="s">
        <v>945</v>
      </c>
      <c r="AB213" s="23" t="s">
        <v>2423</v>
      </c>
    </row>
    <row r="214" spans="1:28" s="42" customFormat="1" ht="39" customHeight="1">
      <c r="A214" s="25" t="s">
        <v>2846</v>
      </c>
      <c r="B214" s="23" t="s">
        <v>143</v>
      </c>
      <c r="C214" s="23" t="s">
        <v>144</v>
      </c>
      <c r="D214" s="23" t="s">
        <v>1392</v>
      </c>
      <c r="E214" s="28" t="s">
        <v>1394</v>
      </c>
      <c r="F214" s="28"/>
      <c r="G214" s="23" t="s">
        <v>1393</v>
      </c>
      <c r="H214" s="23"/>
      <c r="I214" s="23"/>
      <c r="J214" s="23"/>
      <c r="K214" s="23" t="s">
        <v>154</v>
      </c>
      <c r="L214" s="89">
        <v>0</v>
      </c>
      <c r="M214" s="24" t="s">
        <v>921</v>
      </c>
      <c r="N214" s="23" t="s">
        <v>146</v>
      </c>
      <c r="O214" s="23" t="s">
        <v>157</v>
      </c>
      <c r="P214" s="23" t="s">
        <v>146</v>
      </c>
      <c r="Q214" s="23" t="s">
        <v>148</v>
      </c>
      <c r="R214" s="29" t="s">
        <v>480</v>
      </c>
      <c r="S214" s="84" t="s">
        <v>159</v>
      </c>
      <c r="T214" s="24" t="s">
        <v>37</v>
      </c>
      <c r="U214" s="23" t="s">
        <v>156</v>
      </c>
      <c r="V214" s="26">
        <v>1</v>
      </c>
      <c r="W214" s="26">
        <v>25000</v>
      </c>
      <c r="X214" s="86">
        <f>W214*V214</f>
        <v>25000</v>
      </c>
      <c r="Y214" s="86">
        <f>X214*1.12</f>
        <v>28000.000000000004</v>
      </c>
      <c r="Z214" s="23"/>
      <c r="AA214" s="23" t="s">
        <v>945</v>
      </c>
      <c r="AB214" s="23"/>
    </row>
    <row r="215" spans="1:28" s="42" customFormat="1" ht="39" customHeight="1">
      <c r="A215" s="25" t="s">
        <v>698</v>
      </c>
      <c r="B215" s="23" t="s">
        <v>143</v>
      </c>
      <c r="C215" s="23" t="s">
        <v>144</v>
      </c>
      <c r="D215" s="23" t="s">
        <v>1395</v>
      </c>
      <c r="E215" s="28" t="s">
        <v>1396</v>
      </c>
      <c r="F215" s="28"/>
      <c r="G215" s="23" t="s">
        <v>1361</v>
      </c>
      <c r="H215" s="90"/>
      <c r="I215" s="23"/>
      <c r="J215" s="23"/>
      <c r="K215" s="23" t="s">
        <v>154</v>
      </c>
      <c r="L215" s="89">
        <v>0</v>
      </c>
      <c r="M215" s="24" t="s">
        <v>921</v>
      </c>
      <c r="N215" s="23" t="s">
        <v>146</v>
      </c>
      <c r="O215" s="23" t="s">
        <v>157</v>
      </c>
      <c r="P215" s="23" t="s">
        <v>146</v>
      </c>
      <c r="Q215" s="23" t="s">
        <v>148</v>
      </c>
      <c r="R215" s="29" t="s">
        <v>480</v>
      </c>
      <c r="S215" s="84" t="s">
        <v>159</v>
      </c>
      <c r="T215" s="24" t="s">
        <v>181</v>
      </c>
      <c r="U215" s="23" t="s">
        <v>182</v>
      </c>
      <c r="V215" s="26">
        <v>50</v>
      </c>
      <c r="W215" s="26">
        <v>40</v>
      </c>
      <c r="X215" s="86">
        <v>0</v>
      </c>
      <c r="Y215" s="86">
        <v>0</v>
      </c>
      <c r="Z215" s="23"/>
      <c r="AA215" s="23" t="s">
        <v>945</v>
      </c>
      <c r="AB215" s="23" t="s">
        <v>2404</v>
      </c>
    </row>
    <row r="216" spans="1:28" s="42" customFormat="1" ht="39" customHeight="1">
      <c r="A216" s="25" t="s">
        <v>2960</v>
      </c>
      <c r="B216" s="23" t="s">
        <v>143</v>
      </c>
      <c r="C216" s="23" t="s">
        <v>144</v>
      </c>
      <c r="D216" s="23" t="s">
        <v>1395</v>
      </c>
      <c r="E216" s="28" t="s">
        <v>1396</v>
      </c>
      <c r="F216" s="28"/>
      <c r="G216" s="23" t="s">
        <v>1361</v>
      </c>
      <c r="H216" s="90"/>
      <c r="I216" s="23"/>
      <c r="J216" s="23"/>
      <c r="K216" s="23" t="s">
        <v>154</v>
      </c>
      <c r="L216" s="89">
        <v>0</v>
      </c>
      <c r="M216" s="24" t="s">
        <v>921</v>
      </c>
      <c r="N216" s="23" t="s">
        <v>146</v>
      </c>
      <c r="O216" s="23" t="s">
        <v>157</v>
      </c>
      <c r="P216" s="23" t="s">
        <v>146</v>
      </c>
      <c r="Q216" s="23" t="s">
        <v>148</v>
      </c>
      <c r="R216" s="29" t="s">
        <v>480</v>
      </c>
      <c r="S216" s="84" t="s">
        <v>159</v>
      </c>
      <c r="T216" s="24" t="s">
        <v>181</v>
      </c>
      <c r="U216" s="23" t="s">
        <v>182</v>
      </c>
      <c r="V216" s="26">
        <v>50</v>
      </c>
      <c r="W216" s="26">
        <v>40</v>
      </c>
      <c r="X216" s="86">
        <v>0</v>
      </c>
      <c r="Y216" s="86">
        <f>X216*1.12</f>
        <v>0</v>
      </c>
      <c r="Z216" s="23"/>
      <c r="AA216" s="23" t="s">
        <v>945</v>
      </c>
      <c r="AB216" s="23" t="s">
        <v>2404</v>
      </c>
    </row>
    <row r="217" spans="1:28" s="42" customFormat="1" ht="89.25">
      <c r="A217" s="25" t="s">
        <v>699</v>
      </c>
      <c r="B217" s="23" t="s">
        <v>143</v>
      </c>
      <c r="C217" s="23" t="s">
        <v>144</v>
      </c>
      <c r="D217" s="23" t="s">
        <v>1397</v>
      </c>
      <c r="E217" s="28" t="s">
        <v>1398</v>
      </c>
      <c r="F217" s="28"/>
      <c r="G217" s="23" t="s">
        <v>1399</v>
      </c>
      <c r="H217" s="25"/>
      <c r="I217" s="25" t="s">
        <v>291</v>
      </c>
      <c r="J217" s="23"/>
      <c r="K217" s="23" t="s">
        <v>154</v>
      </c>
      <c r="L217" s="89">
        <v>0</v>
      </c>
      <c r="M217" s="24" t="s">
        <v>921</v>
      </c>
      <c r="N217" s="23" t="s">
        <v>146</v>
      </c>
      <c r="O217" s="23" t="s">
        <v>157</v>
      </c>
      <c r="P217" s="23" t="s">
        <v>146</v>
      </c>
      <c r="Q217" s="23" t="s">
        <v>148</v>
      </c>
      <c r="R217" s="29" t="s">
        <v>480</v>
      </c>
      <c r="S217" s="84" t="s">
        <v>159</v>
      </c>
      <c r="T217" s="24" t="s">
        <v>181</v>
      </c>
      <c r="U217" s="23" t="s">
        <v>182</v>
      </c>
      <c r="V217" s="26">
        <v>1</v>
      </c>
      <c r="W217" s="26">
        <v>4000</v>
      </c>
      <c r="X217" s="86">
        <f>W217*V217</f>
        <v>4000</v>
      </c>
      <c r="Y217" s="86">
        <f t="shared" si="9"/>
        <v>4480</v>
      </c>
      <c r="Z217" s="23"/>
      <c r="AA217" s="23" t="s">
        <v>945</v>
      </c>
      <c r="AB217" s="23"/>
    </row>
    <row r="218" spans="1:28" s="42" customFormat="1" ht="39" customHeight="1">
      <c r="A218" s="25" t="s">
        <v>700</v>
      </c>
      <c r="B218" s="23" t="s">
        <v>143</v>
      </c>
      <c r="C218" s="23" t="s">
        <v>144</v>
      </c>
      <c r="D218" s="23" t="s">
        <v>1644</v>
      </c>
      <c r="E218" s="28" t="s">
        <v>1645</v>
      </c>
      <c r="F218" s="28"/>
      <c r="G218" s="23" t="s">
        <v>1646</v>
      </c>
      <c r="H218" s="25"/>
      <c r="I218" s="25"/>
      <c r="J218" s="23"/>
      <c r="K218" s="23" t="s">
        <v>154</v>
      </c>
      <c r="L218" s="89">
        <v>0</v>
      </c>
      <c r="M218" s="24" t="s">
        <v>921</v>
      </c>
      <c r="N218" s="23" t="s">
        <v>146</v>
      </c>
      <c r="O218" s="23" t="s">
        <v>157</v>
      </c>
      <c r="P218" s="23" t="s">
        <v>146</v>
      </c>
      <c r="Q218" s="23" t="s">
        <v>148</v>
      </c>
      <c r="R218" s="29" t="s">
        <v>480</v>
      </c>
      <c r="S218" s="84" t="s">
        <v>159</v>
      </c>
      <c r="T218" s="24" t="s">
        <v>181</v>
      </c>
      <c r="U218" s="23" t="s">
        <v>174</v>
      </c>
      <c r="V218" s="26" t="s">
        <v>350</v>
      </c>
      <c r="W218" s="26">
        <v>8</v>
      </c>
      <c r="X218" s="86">
        <v>0</v>
      </c>
      <c r="Y218" s="86">
        <f t="shared" si="9"/>
        <v>0</v>
      </c>
      <c r="Z218" s="23"/>
      <c r="AA218" s="23" t="s">
        <v>945</v>
      </c>
      <c r="AB218" s="23" t="s">
        <v>2423</v>
      </c>
    </row>
    <row r="219" spans="1:28" s="42" customFormat="1" ht="39" customHeight="1">
      <c r="A219" s="25" t="s">
        <v>2914</v>
      </c>
      <c r="B219" s="23" t="s">
        <v>143</v>
      </c>
      <c r="C219" s="23" t="s">
        <v>144</v>
      </c>
      <c r="D219" s="23" t="s">
        <v>1644</v>
      </c>
      <c r="E219" s="28" t="s">
        <v>1645</v>
      </c>
      <c r="F219" s="28"/>
      <c r="G219" s="23" t="s">
        <v>1646</v>
      </c>
      <c r="H219" s="25"/>
      <c r="I219" s="25"/>
      <c r="J219" s="23"/>
      <c r="K219" s="23" t="s">
        <v>154</v>
      </c>
      <c r="L219" s="89">
        <v>0</v>
      </c>
      <c r="M219" s="24" t="s">
        <v>921</v>
      </c>
      <c r="N219" s="23" t="s">
        <v>146</v>
      </c>
      <c r="O219" s="23" t="s">
        <v>157</v>
      </c>
      <c r="P219" s="23" t="s">
        <v>146</v>
      </c>
      <c r="Q219" s="23" t="s">
        <v>148</v>
      </c>
      <c r="R219" s="29" t="s">
        <v>480</v>
      </c>
      <c r="S219" s="84" t="s">
        <v>159</v>
      </c>
      <c r="T219" s="24" t="s">
        <v>181</v>
      </c>
      <c r="U219" s="23" t="s">
        <v>174</v>
      </c>
      <c r="V219" s="26">
        <v>200</v>
      </c>
      <c r="W219" s="26">
        <v>10</v>
      </c>
      <c r="X219" s="86">
        <f>W219*V219</f>
        <v>2000</v>
      </c>
      <c r="Y219" s="86">
        <f t="shared" si="9"/>
        <v>2240</v>
      </c>
      <c r="Z219" s="23"/>
      <c r="AA219" s="23" t="s">
        <v>945</v>
      </c>
      <c r="AB219" s="23"/>
    </row>
    <row r="220" spans="1:28" s="42" customFormat="1" ht="39" customHeight="1">
      <c r="A220" s="25" t="s">
        <v>701</v>
      </c>
      <c r="B220" s="23" t="s">
        <v>143</v>
      </c>
      <c r="C220" s="23" t="s">
        <v>144</v>
      </c>
      <c r="D220" s="23" t="s">
        <v>1400</v>
      </c>
      <c r="E220" s="28" t="s">
        <v>1401</v>
      </c>
      <c r="F220" s="28"/>
      <c r="G220" s="28" t="s">
        <v>1361</v>
      </c>
      <c r="H220" s="23"/>
      <c r="I220" s="23"/>
      <c r="J220" s="23"/>
      <c r="K220" s="23" t="s">
        <v>154</v>
      </c>
      <c r="L220" s="89">
        <v>0</v>
      </c>
      <c r="M220" s="24" t="s">
        <v>921</v>
      </c>
      <c r="N220" s="23" t="s">
        <v>146</v>
      </c>
      <c r="O220" s="23" t="s">
        <v>157</v>
      </c>
      <c r="P220" s="23" t="s">
        <v>146</v>
      </c>
      <c r="Q220" s="23" t="s">
        <v>148</v>
      </c>
      <c r="R220" s="29" t="s">
        <v>480</v>
      </c>
      <c r="S220" s="84" t="s">
        <v>159</v>
      </c>
      <c r="T220" s="24" t="s">
        <v>181</v>
      </c>
      <c r="U220" s="23" t="s">
        <v>174</v>
      </c>
      <c r="V220" s="26">
        <v>50</v>
      </c>
      <c r="W220" s="26">
        <v>60</v>
      </c>
      <c r="X220" s="86">
        <v>0</v>
      </c>
      <c r="Y220" s="86">
        <f t="shared" si="9"/>
        <v>0</v>
      </c>
      <c r="Z220" s="23"/>
      <c r="AA220" s="23" t="s">
        <v>945</v>
      </c>
      <c r="AB220" s="23" t="s">
        <v>2406</v>
      </c>
    </row>
    <row r="221" spans="1:28" s="42" customFormat="1" ht="39" customHeight="1">
      <c r="A221" s="25" t="s">
        <v>2847</v>
      </c>
      <c r="B221" s="23" t="s">
        <v>143</v>
      </c>
      <c r="C221" s="23" t="s">
        <v>144</v>
      </c>
      <c r="D221" s="23" t="s">
        <v>1400</v>
      </c>
      <c r="E221" s="28" t="s">
        <v>1401</v>
      </c>
      <c r="F221" s="28"/>
      <c r="G221" s="28" t="s">
        <v>1361</v>
      </c>
      <c r="H221" s="23"/>
      <c r="I221" s="23"/>
      <c r="J221" s="23"/>
      <c r="K221" s="23" t="s">
        <v>154</v>
      </c>
      <c r="L221" s="89">
        <v>0</v>
      </c>
      <c r="M221" s="24" t="s">
        <v>921</v>
      </c>
      <c r="N221" s="23" t="s">
        <v>146</v>
      </c>
      <c r="O221" s="23" t="s">
        <v>157</v>
      </c>
      <c r="P221" s="23" t="s">
        <v>146</v>
      </c>
      <c r="Q221" s="23" t="s">
        <v>148</v>
      </c>
      <c r="R221" s="29" t="s">
        <v>480</v>
      </c>
      <c r="S221" s="84" t="s">
        <v>159</v>
      </c>
      <c r="T221" s="24" t="s">
        <v>181</v>
      </c>
      <c r="U221" s="23" t="s">
        <v>174</v>
      </c>
      <c r="V221" s="26">
        <v>50</v>
      </c>
      <c r="W221" s="26">
        <v>100</v>
      </c>
      <c r="X221" s="86">
        <f>W221*V221</f>
        <v>5000</v>
      </c>
      <c r="Y221" s="86">
        <f t="shared" si="9"/>
        <v>5600.000000000001</v>
      </c>
      <c r="Z221" s="23"/>
      <c r="AA221" s="23" t="s">
        <v>945</v>
      </c>
      <c r="AB221" s="23"/>
    </row>
    <row r="222" spans="1:28" s="42" customFormat="1" ht="39" customHeight="1">
      <c r="A222" s="25" t="s">
        <v>702</v>
      </c>
      <c r="B222" s="23" t="s">
        <v>143</v>
      </c>
      <c r="C222" s="23" t="s">
        <v>144</v>
      </c>
      <c r="D222" s="23" t="s">
        <v>1402</v>
      </c>
      <c r="E222" s="28" t="s">
        <v>1403</v>
      </c>
      <c r="F222" s="28"/>
      <c r="G222" s="28" t="s">
        <v>1355</v>
      </c>
      <c r="H222" s="23"/>
      <c r="I222" s="23" t="s">
        <v>282</v>
      </c>
      <c r="J222" s="23"/>
      <c r="K222" s="23" t="s">
        <v>154</v>
      </c>
      <c r="L222" s="89">
        <v>0</v>
      </c>
      <c r="M222" s="24" t="s">
        <v>921</v>
      </c>
      <c r="N222" s="23" t="s">
        <v>146</v>
      </c>
      <c r="O222" s="23" t="s">
        <v>157</v>
      </c>
      <c r="P222" s="23" t="s">
        <v>146</v>
      </c>
      <c r="Q222" s="23" t="s">
        <v>148</v>
      </c>
      <c r="R222" s="29" t="s">
        <v>480</v>
      </c>
      <c r="S222" s="84" t="s">
        <v>159</v>
      </c>
      <c r="T222" s="23">
        <v>778</v>
      </c>
      <c r="U222" s="23" t="s">
        <v>182</v>
      </c>
      <c r="V222" s="26">
        <v>10</v>
      </c>
      <c r="W222" s="26">
        <v>150</v>
      </c>
      <c r="X222" s="86">
        <v>0</v>
      </c>
      <c r="Y222" s="86">
        <f t="shared" si="9"/>
        <v>0</v>
      </c>
      <c r="Z222" s="23"/>
      <c r="AA222" s="23" t="s">
        <v>945</v>
      </c>
      <c r="AB222" s="23" t="s">
        <v>2406</v>
      </c>
    </row>
    <row r="223" spans="1:28" s="42" customFormat="1" ht="39" customHeight="1">
      <c r="A223" s="25" t="s">
        <v>2848</v>
      </c>
      <c r="B223" s="23" t="s">
        <v>143</v>
      </c>
      <c r="C223" s="23" t="s">
        <v>144</v>
      </c>
      <c r="D223" s="23" t="s">
        <v>1402</v>
      </c>
      <c r="E223" s="28" t="s">
        <v>1403</v>
      </c>
      <c r="F223" s="28"/>
      <c r="G223" s="28" t="s">
        <v>1355</v>
      </c>
      <c r="H223" s="23"/>
      <c r="I223" s="23" t="s">
        <v>282</v>
      </c>
      <c r="J223" s="23"/>
      <c r="K223" s="23" t="s">
        <v>154</v>
      </c>
      <c r="L223" s="89">
        <v>0</v>
      </c>
      <c r="M223" s="24" t="s">
        <v>921</v>
      </c>
      <c r="N223" s="23" t="s">
        <v>146</v>
      </c>
      <c r="O223" s="23" t="s">
        <v>157</v>
      </c>
      <c r="P223" s="23" t="s">
        <v>146</v>
      </c>
      <c r="Q223" s="23" t="s">
        <v>148</v>
      </c>
      <c r="R223" s="29" t="s">
        <v>480</v>
      </c>
      <c r="S223" s="84" t="s">
        <v>159</v>
      </c>
      <c r="T223" s="23">
        <v>778</v>
      </c>
      <c r="U223" s="23" t="s">
        <v>182</v>
      </c>
      <c r="V223" s="26">
        <v>10</v>
      </c>
      <c r="W223" s="26">
        <v>250</v>
      </c>
      <c r="X223" s="86">
        <f>W223*V223</f>
        <v>2500</v>
      </c>
      <c r="Y223" s="86">
        <f t="shared" si="9"/>
        <v>2800.0000000000005</v>
      </c>
      <c r="Z223" s="23"/>
      <c r="AA223" s="23" t="s">
        <v>945</v>
      </c>
      <c r="AB223" s="23"/>
    </row>
    <row r="224" spans="1:28" s="42" customFormat="1" ht="39" customHeight="1">
      <c r="A224" s="25" t="s">
        <v>703</v>
      </c>
      <c r="B224" s="23" t="s">
        <v>143</v>
      </c>
      <c r="C224" s="23" t="s">
        <v>144</v>
      </c>
      <c r="D224" s="23" t="s">
        <v>1404</v>
      </c>
      <c r="E224" s="28" t="s">
        <v>1405</v>
      </c>
      <c r="F224" s="28"/>
      <c r="G224" s="28" t="s">
        <v>1361</v>
      </c>
      <c r="H224" s="23"/>
      <c r="I224" s="23" t="s">
        <v>290</v>
      </c>
      <c r="J224" s="23"/>
      <c r="K224" s="23" t="s">
        <v>154</v>
      </c>
      <c r="L224" s="89">
        <v>0</v>
      </c>
      <c r="M224" s="24" t="s">
        <v>921</v>
      </c>
      <c r="N224" s="23" t="s">
        <v>146</v>
      </c>
      <c r="O224" s="23" t="s">
        <v>157</v>
      </c>
      <c r="P224" s="23" t="s">
        <v>146</v>
      </c>
      <c r="Q224" s="23" t="s">
        <v>148</v>
      </c>
      <c r="R224" s="29" t="s">
        <v>480</v>
      </c>
      <c r="S224" s="84" t="s">
        <v>159</v>
      </c>
      <c r="T224" s="23">
        <v>778</v>
      </c>
      <c r="U224" s="23" t="s">
        <v>182</v>
      </c>
      <c r="V224" s="26" t="s">
        <v>252</v>
      </c>
      <c r="W224" s="26">
        <v>70</v>
      </c>
      <c r="X224" s="86">
        <v>0</v>
      </c>
      <c r="Y224" s="86">
        <f t="shared" si="9"/>
        <v>0</v>
      </c>
      <c r="Z224" s="23"/>
      <c r="AA224" s="23" t="s">
        <v>945</v>
      </c>
      <c r="AB224" s="23" t="s">
        <v>2423</v>
      </c>
    </row>
    <row r="225" spans="1:28" s="42" customFormat="1" ht="39" customHeight="1">
      <c r="A225" s="25" t="s">
        <v>2849</v>
      </c>
      <c r="B225" s="23" t="s">
        <v>143</v>
      </c>
      <c r="C225" s="23" t="s">
        <v>144</v>
      </c>
      <c r="D225" s="23" t="s">
        <v>1404</v>
      </c>
      <c r="E225" s="28" t="s">
        <v>1405</v>
      </c>
      <c r="F225" s="28"/>
      <c r="G225" s="28" t="s">
        <v>1361</v>
      </c>
      <c r="H225" s="23"/>
      <c r="I225" s="23" t="s">
        <v>290</v>
      </c>
      <c r="J225" s="23"/>
      <c r="K225" s="23" t="s">
        <v>154</v>
      </c>
      <c r="L225" s="89">
        <v>0</v>
      </c>
      <c r="M225" s="24" t="s">
        <v>921</v>
      </c>
      <c r="N225" s="23" t="s">
        <v>146</v>
      </c>
      <c r="O225" s="23" t="s">
        <v>157</v>
      </c>
      <c r="P225" s="23" t="s">
        <v>146</v>
      </c>
      <c r="Q225" s="23" t="s">
        <v>148</v>
      </c>
      <c r="R225" s="29" t="s">
        <v>480</v>
      </c>
      <c r="S225" s="84" t="s">
        <v>159</v>
      </c>
      <c r="T225" s="23">
        <v>778</v>
      </c>
      <c r="U225" s="23" t="s">
        <v>182</v>
      </c>
      <c r="V225" s="26">
        <v>30</v>
      </c>
      <c r="W225" s="26">
        <v>40</v>
      </c>
      <c r="X225" s="86">
        <f>W225*V225</f>
        <v>1200</v>
      </c>
      <c r="Y225" s="86">
        <f t="shared" si="9"/>
        <v>1344.0000000000002</v>
      </c>
      <c r="Z225" s="23"/>
      <c r="AA225" s="23" t="s">
        <v>945</v>
      </c>
      <c r="AB225" s="23"/>
    </row>
    <row r="226" spans="1:28" s="42" customFormat="1" ht="39" customHeight="1">
      <c r="A226" s="25" t="s">
        <v>704</v>
      </c>
      <c r="B226" s="23" t="s">
        <v>143</v>
      </c>
      <c r="C226" s="23" t="s">
        <v>144</v>
      </c>
      <c r="D226" s="23" t="s">
        <v>1407</v>
      </c>
      <c r="E226" s="28" t="s">
        <v>1357</v>
      </c>
      <c r="F226" s="28"/>
      <c r="G226" s="28" t="s">
        <v>1406</v>
      </c>
      <c r="H226" s="23"/>
      <c r="I226" s="23" t="s">
        <v>351</v>
      </c>
      <c r="J226" s="23"/>
      <c r="K226" s="23" t="s">
        <v>154</v>
      </c>
      <c r="L226" s="89">
        <v>0</v>
      </c>
      <c r="M226" s="24" t="s">
        <v>921</v>
      </c>
      <c r="N226" s="23" t="s">
        <v>146</v>
      </c>
      <c r="O226" s="23" t="s">
        <v>157</v>
      </c>
      <c r="P226" s="23" t="s">
        <v>146</v>
      </c>
      <c r="Q226" s="23" t="s">
        <v>148</v>
      </c>
      <c r="R226" s="29" t="s">
        <v>480</v>
      </c>
      <c r="S226" s="84" t="s">
        <v>159</v>
      </c>
      <c r="T226" s="23">
        <v>796</v>
      </c>
      <c r="U226" s="23" t="s">
        <v>156</v>
      </c>
      <c r="V226" s="26">
        <v>100</v>
      </c>
      <c r="W226" s="26">
        <v>120</v>
      </c>
      <c r="X226" s="86">
        <v>0</v>
      </c>
      <c r="Y226" s="86">
        <f t="shared" si="9"/>
        <v>0</v>
      </c>
      <c r="Z226" s="23"/>
      <c r="AA226" s="23" t="s">
        <v>945</v>
      </c>
      <c r="AB226" s="23" t="s">
        <v>2406</v>
      </c>
    </row>
    <row r="227" spans="1:28" s="42" customFormat="1" ht="39" customHeight="1">
      <c r="A227" s="25" t="s">
        <v>2850</v>
      </c>
      <c r="B227" s="23" t="s">
        <v>143</v>
      </c>
      <c r="C227" s="23" t="s">
        <v>144</v>
      </c>
      <c r="D227" s="23" t="s">
        <v>1407</v>
      </c>
      <c r="E227" s="28" t="s">
        <v>1357</v>
      </c>
      <c r="F227" s="28"/>
      <c r="G227" s="28" t="s">
        <v>1406</v>
      </c>
      <c r="H227" s="23"/>
      <c r="I227" s="23" t="s">
        <v>351</v>
      </c>
      <c r="J227" s="23"/>
      <c r="K227" s="23" t="s">
        <v>154</v>
      </c>
      <c r="L227" s="89">
        <v>0</v>
      </c>
      <c r="M227" s="24" t="s">
        <v>921</v>
      </c>
      <c r="N227" s="23" t="s">
        <v>146</v>
      </c>
      <c r="O227" s="23" t="s">
        <v>157</v>
      </c>
      <c r="P227" s="23" t="s">
        <v>146</v>
      </c>
      <c r="Q227" s="23" t="s">
        <v>148</v>
      </c>
      <c r="R227" s="29" t="s">
        <v>480</v>
      </c>
      <c r="S227" s="84" t="s">
        <v>159</v>
      </c>
      <c r="T227" s="23">
        <v>796</v>
      </c>
      <c r="U227" s="23" t="s">
        <v>156</v>
      </c>
      <c r="V227" s="26">
        <v>100</v>
      </c>
      <c r="W227" s="26">
        <v>80</v>
      </c>
      <c r="X227" s="86">
        <f>W227*V227</f>
        <v>8000</v>
      </c>
      <c r="Y227" s="86">
        <f t="shared" si="9"/>
        <v>8960</v>
      </c>
      <c r="Z227" s="23"/>
      <c r="AA227" s="23" t="s">
        <v>945</v>
      </c>
      <c r="AB227" s="23"/>
    </row>
    <row r="228" spans="1:28" s="42" customFormat="1" ht="41.25" customHeight="1">
      <c r="A228" s="25" t="s">
        <v>705</v>
      </c>
      <c r="B228" s="23" t="s">
        <v>143</v>
      </c>
      <c r="C228" s="23" t="s">
        <v>144</v>
      </c>
      <c r="D228" s="23" t="s">
        <v>1408</v>
      </c>
      <c r="E228" s="28" t="s">
        <v>1409</v>
      </c>
      <c r="F228" s="28"/>
      <c r="G228" s="28" t="s">
        <v>1410</v>
      </c>
      <c r="H228" s="23"/>
      <c r="I228" s="23"/>
      <c r="J228" s="23"/>
      <c r="K228" s="23" t="s">
        <v>154</v>
      </c>
      <c r="L228" s="89">
        <v>0</v>
      </c>
      <c r="M228" s="24" t="s">
        <v>921</v>
      </c>
      <c r="N228" s="23" t="s">
        <v>146</v>
      </c>
      <c r="O228" s="23" t="s">
        <v>157</v>
      </c>
      <c r="P228" s="23" t="s">
        <v>146</v>
      </c>
      <c r="Q228" s="23" t="s">
        <v>148</v>
      </c>
      <c r="R228" s="29" t="s">
        <v>480</v>
      </c>
      <c r="S228" s="84" t="s">
        <v>159</v>
      </c>
      <c r="T228" s="23">
        <v>778</v>
      </c>
      <c r="U228" s="23" t="s">
        <v>182</v>
      </c>
      <c r="V228" s="26" t="s">
        <v>283</v>
      </c>
      <c r="W228" s="26">
        <v>900</v>
      </c>
      <c r="X228" s="86">
        <v>0</v>
      </c>
      <c r="Y228" s="86">
        <f t="shared" si="9"/>
        <v>0</v>
      </c>
      <c r="Z228" s="23"/>
      <c r="AA228" s="23" t="s">
        <v>945</v>
      </c>
      <c r="AB228" s="23" t="s">
        <v>2540</v>
      </c>
    </row>
    <row r="229" spans="1:28" s="42" customFormat="1" ht="41.25" customHeight="1">
      <c r="A229" s="25" t="s">
        <v>2851</v>
      </c>
      <c r="B229" s="23" t="s">
        <v>143</v>
      </c>
      <c r="C229" s="23" t="s">
        <v>144</v>
      </c>
      <c r="D229" s="23" t="s">
        <v>1408</v>
      </c>
      <c r="E229" s="28" t="s">
        <v>1409</v>
      </c>
      <c r="F229" s="28"/>
      <c r="G229" s="28" t="s">
        <v>1410</v>
      </c>
      <c r="H229" s="23"/>
      <c r="I229" s="23"/>
      <c r="J229" s="23"/>
      <c r="K229" s="23" t="s">
        <v>154</v>
      </c>
      <c r="L229" s="89">
        <v>0</v>
      </c>
      <c r="M229" s="24" t="s">
        <v>921</v>
      </c>
      <c r="N229" s="23" t="s">
        <v>146</v>
      </c>
      <c r="O229" s="23" t="s">
        <v>157</v>
      </c>
      <c r="P229" s="23" t="s">
        <v>146</v>
      </c>
      <c r="Q229" s="23" t="s">
        <v>148</v>
      </c>
      <c r="R229" s="29" t="s">
        <v>480</v>
      </c>
      <c r="S229" s="84" t="s">
        <v>159</v>
      </c>
      <c r="T229" s="23">
        <v>778</v>
      </c>
      <c r="U229" s="23" t="s">
        <v>182</v>
      </c>
      <c r="V229" s="26">
        <v>2</v>
      </c>
      <c r="W229" s="26">
        <v>900</v>
      </c>
      <c r="X229" s="86">
        <f aca="true" t="shared" si="10" ref="X229:X235">W229*V229</f>
        <v>1800</v>
      </c>
      <c r="Y229" s="86">
        <f t="shared" si="9"/>
        <v>2016.0000000000002</v>
      </c>
      <c r="Z229" s="23"/>
      <c r="AA229" s="23" t="s">
        <v>945</v>
      </c>
      <c r="AB229" s="23"/>
    </row>
    <row r="230" spans="1:28" s="42" customFormat="1" ht="39" customHeight="1">
      <c r="A230" s="25" t="s">
        <v>706</v>
      </c>
      <c r="B230" s="23" t="s">
        <v>143</v>
      </c>
      <c r="C230" s="23" t="s">
        <v>144</v>
      </c>
      <c r="D230" s="23" t="s">
        <v>1411</v>
      </c>
      <c r="E230" s="28" t="s">
        <v>1412</v>
      </c>
      <c r="F230" s="28"/>
      <c r="G230" s="28" t="s">
        <v>1366</v>
      </c>
      <c r="H230" s="23"/>
      <c r="I230" s="23"/>
      <c r="J230" s="23"/>
      <c r="K230" s="23" t="s">
        <v>154</v>
      </c>
      <c r="L230" s="89">
        <v>0</v>
      </c>
      <c r="M230" s="24" t="s">
        <v>921</v>
      </c>
      <c r="N230" s="23" t="s">
        <v>146</v>
      </c>
      <c r="O230" s="23" t="s">
        <v>157</v>
      </c>
      <c r="P230" s="23" t="s">
        <v>146</v>
      </c>
      <c r="Q230" s="23" t="s">
        <v>148</v>
      </c>
      <c r="R230" s="29" t="s">
        <v>480</v>
      </c>
      <c r="S230" s="84" t="s">
        <v>159</v>
      </c>
      <c r="T230" s="23">
        <v>872</v>
      </c>
      <c r="U230" s="23" t="s">
        <v>985</v>
      </c>
      <c r="V230" s="26" t="s">
        <v>252</v>
      </c>
      <c r="W230" s="26">
        <v>50</v>
      </c>
      <c r="X230" s="86">
        <v>0</v>
      </c>
      <c r="Y230" s="86">
        <f t="shared" si="9"/>
        <v>0</v>
      </c>
      <c r="Z230" s="23"/>
      <c r="AA230" s="23" t="s">
        <v>945</v>
      </c>
      <c r="AB230" s="23" t="s">
        <v>2540</v>
      </c>
    </row>
    <row r="231" spans="1:28" s="42" customFormat="1" ht="39" customHeight="1">
      <c r="A231" s="25" t="s">
        <v>2852</v>
      </c>
      <c r="B231" s="23" t="s">
        <v>143</v>
      </c>
      <c r="C231" s="23" t="s">
        <v>144</v>
      </c>
      <c r="D231" s="23" t="s">
        <v>1411</v>
      </c>
      <c r="E231" s="28" t="s">
        <v>1412</v>
      </c>
      <c r="F231" s="28"/>
      <c r="G231" s="28" t="s">
        <v>1366</v>
      </c>
      <c r="H231" s="23"/>
      <c r="I231" s="23"/>
      <c r="J231" s="23"/>
      <c r="K231" s="23" t="s">
        <v>154</v>
      </c>
      <c r="L231" s="89">
        <v>0</v>
      </c>
      <c r="M231" s="24" t="s">
        <v>921</v>
      </c>
      <c r="N231" s="23" t="s">
        <v>146</v>
      </c>
      <c r="O231" s="23" t="s">
        <v>157</v>
      </c>
      <c r="P231" s="23" t="s">
        <v>146</v>
      </c>
      <c r="Q231" s="23" t="s">
        <v>148</v>
      </c>
      <c r="R231" s="29" t="s">
        <v>480</v>
      </c>
      <c r="S231" s="84" t="s">
        <v>159</v>
      </c>
      <c r="T231" s="23">
        <v>872</v>
      </c>
      <c r="U231" s="23" t="s">
        <v>985</v>
      </c>
      <c r="V231" s="26">
        <v>20</v>
      </c>
      <c r="W231" s="26">
        <v>50</v>
      </c>
      <c r="X231" s="86">
        <f t="shared" si="10"/>
        <v>1000</v>
      </c>
      <c r="Y231" s="86">
        <f t="shared" si="9"/>
        <v>1120</v>
      </c>
      <c r="Z231" s="23"/>
      <c r="AA231" s="23" t="s">
        <v>945</v>
      </c>
      <c r="AB231" s="23"/>
    </row>
    <row r="232" spans="1:28" s="42" customFormat="1" ht="39" customHeight="1">
      <c r="A232" s="25" t="s">
        <v>707</v>
      </c>
      <c r="B232" s="23" t="s">
        <v>143</v>
      </c>
      <c r="C232" s="23" t="s">
        <v>144</v>
      </c>
      <c r="D232" s="23" t="s">
        <v>1413</v>
      </c>
      <c r="E232" s="28" t="s">
        <v>1414</v>
      </c>
      <c r="F232" s="28"/>
      <c r="G232" s="28" t="s">
        <v>1361</v>
      </c>
      <c r="H232" s="23"/>
      <c r="I232" s="23"/>
      <c r="J232" s="23"/>
      <c r="K232" s="23" t="s">
        <v>154</v>
      </c>
      <c r="L232" s="89">
        <v>0</v>
      </c>
      <c r="M232" s="24" t="s">
        <v>921</v>
      </c>
      <c r="N232" s="23" t="s">
        <v>146</v>
      </c>
      <c r="O232" s="23" t="s">
        <v>157</v>
      </c>
      <c r="P232" s="23" t="s">
        <v>146</v>
      </c>
      <c r="Q232" s="23" t="s">
        <v>148</v>
      </c>
      <c r="R232" s="29" t="s">
        <v>480</v>
      </c>
      <c r="S232" s="84" t="s">
        <v>159</v>
      </c>
      <c r="T232" s="23">
        <v>778</v>
      </c>
      <c r="U232" s="23" t="s">
        <v>182</v>
      </c>
      <c r="V232" s="26" t="s">
        <v>283</v>
      </c>
      <c r="W232" s="26">
        <v>1000</v>
      </c>
      <c r="X232" s="86">
        <v>0</v>
      </c>
      <c r="Y232" s="86">
        <f t="shared" si="9"/>
        <v>0</v>
      </c>
      <c r="Z232" s="23"/>
      <c r="AA232" s="23" t="s">
        <v>945</v>
      </c>
      <c r="AB232" s="23" t="s">
        <v>2423</v>
      </c>
    </row>
    <row r="233" spans="1:28" s="42" customFormat="1" ht="39" customHeight="1">
      <c r="A233" s="25" t="s">
        <v>2853</v>
      </c>
      <c r="B233" s="23" t="s">
        <v>143</v>
      </c>
      <c r="C233" s="23" t="s">
        <v>144</v>
      </c>
      <c r="D233" s="23" t="s">
        <v>1413</v>
      </c>
      <c r="E233" s="28" t="s">
        <v>1414</v>
      </c>
      <c r="F233" s="28"/>
      <c r="G233" s="28" t="s">
        <v>1361</v>
      </c>
      <c r="H233" s="23"/>
      <c r="I233" s="23"/>
      <c r="J233" s="23"/>
      <c r="K233" s="23" t="s">
        <v>154</v>
      </c>
      <c r="L233" s="89">
        <v>0</v>
      </c>
      <c r="M233" s="24" t="s">
        <v>921</v>
      </c>
      <c r="N233" s="23" t="s">
        <v>146</v>
      </c>
      <c r="O233" s="23" t="s">
        <v>157</v>
      </c>
      <c r="P233" s="23" t="s">
        <v>146</v>
      </c>
      <c r="Q233" s="23" t="s">
        <v>148</v>
      </c>
      <c r="R233" s="29" t="s">
        <v>480</v>
      </c>
      <c r="S233" s="84" t="s">
        <v>159</v>
      </c>
      <c r="T233" s="23">
        <v>778</v>
      </c>
      <c r="U233" s="23" t="s">
        <v>182</v>
      </c>
      <c r="V233" s="26">
        <v>1</v>
      </c>
      <c r="W233" s="26">
        <v>2000</v>
      </c>
      <c r="X233" s="86">
        <f t="shared" si="10"/>
        <v>2000</v>
      </c>
      <c r="Y233" s="86">
        <f t="shared" si="9"/>
        <v>2240</v>
      </c>
      <c r="Z233" s="23"/>
      <c r="AA233" s="23" t="s">
        <v>945</v>
      </c>
      <c r="AB233" s="23"/>
    </row>
    <row r="234" spans="1:28" s="42" customFormat="1" ht="39" customHeight="1">
      <c r="A234" s="25" t="s">
        <v>708</v>
      </c>
      <c r="B234" s="23" t="s">
        <v>143</v>
      </c>
      <c r="C234" s="23" t="s">
        <v>144</v>
      </c>
      <c r="D234" s="23" t="s">
        <v>1415</v>
      </c>
      <c r="E234" s="28" t="s">
        <v>284</v>
      </c>
      <c r="F234" s="28"/>
      <c r="G234" s="28" t="s">
        <v>1416</v>
      </c>
      <c r="H234" s="23"/>
      <c r="I234" s="23"/>
      <c r="J234" s="23"/>
      <c r="K234" s="23" t="s">
        <v>154</v>
      </c>
      <c r="L234" s="89">
        <v>0</v>
      </c>
      <c r="M234" s="24" t="s">
        <v>921</v>
      </c>
      <c r="N234" s="23" t="s">
        <v>146</v>
      </c>
      <c r="O234" s="23" t="s">
        <v>157</v>
      </c>
      <c r="P234" s="23" t="s">
        <v>146</v>
      </c>
      <c r="Q234" s="23" t="s">
        <v>148</v>
      </c>
      <c r="R234" s="29" t="s">
        <v>480</v>
      </c>
      <c r="S234" s="84" t="s">
        <v>159</v>
      </c>
      <c r="T234" s="24">
        <v>796</v>
      </c>
      <c r="U234" s="23" t="s">
        <v>156</v>
      </c>
      <c r="V234" s="26" t="s">
        <v>285</v>
      </c>
      <c r="W234" s="26">
        <v>2800</v>
      </c>
      <c r="X234" s="86">
        <v>0</v>
      </c>
      <c r="Y234" s="86">
        <f t="shared" si="9"/>
        <v>0</v>
      </c>
      <c r="Z234" s="23"/>
      <c r="AA234" s="23" t="s">
        <v>945</v>
      </c>
      <c r="AB234" s="23" t="s">
        <v>2423</v>
      </c>
    </row>
    <row r="235" spans="1:28" s="42" customFormat="1" ht="39" customHeight="1">
      <c r="A235" s="25" t="s">
        <v>2854</v>
      </c>
      <c r="B235" s="23" t="s">
        <v>143</v>
      </c>
      <c r="C235" s="23" t="s">
        <v>144</v>
      </c>
      <c r="D235" s="23" t="s">
        <v>1415</v>
      </c>
      <c r="E235" s="28" t="s">
        <v>284</v>
      </c>
      <c r="F235" s="28"/>
      <c r="G235" s="28" t="s">
        <v>1416</v>
      </c>
      <c r="H235" s="23"/>
      <c r="I235" s="23"/>
      <c r="J235" s="23"/>
      <c r="K235" s="23" t="s">
        <v>154</v>
      </c>
      <c r="L235" s="89">
        <v>0</v>
      </c>
      <c r="M235" s="24" t="s">
        <v>921</v>
      </c>
      <c r="N235" s="23" t="s">
        <v>146</v>
      </c>
      <c r="O235" s="23" t="s">
        <v>157</v>
      </c>
      <c r="P235" s="23" t="s">
        <v>146</v>
      </c>
      <c r="Q235" s="23" t="s">
        <v>148</v>
      </c>
      <c r="R235" s="29" t="s">
        <v>480</v>
      </c>
      <c r="S235" s="84" t="s">
        <v>159</v>
      </c>
      <c r="T235" s="24">
        <v>796</v>
      </c>
      <c r="U235" s="23" t="s">
        <v>156</v>
      </c>
      <c r="V235" s="26">
        <v>1</v>
      </c>
      <c r="W235" s="26">
        <v>4500</v>
      </c>
      <c r="X235" s="86">
        <f t="shared" si="10"/>
        <v>4500</v>
      </c>
      <c r="Y235" s="86">
        <f t="shared" si="9"/>
        <v>5040.000000000001</v>
      </c>
      <c r="Z235" s="23"/>
      <c r="AA235" s="23" t="s">
        <v>945</v>
      </c>
      <c r="AB235" s="23"/>
    </row>
    <row r="236" spans="1:28" s="42" customFormat="1" ht="39" customHeight="1">
      <c r="A236" s="25" t="s">
        <v>709</v>
      </c>
      <c r="B236" s="23" t="s">
        <v>143</v>
      </c>
      <c r="C236" s="23" t="s">
        <v>144</v>
      </c>
      <c r="D236" s="23" t="s">
        <v>1417</v>
      </c>
      <c r="E236" s="28" t="s">
        <v>286</v>
      </c>
      <c r="F236" s="28"/>
      <c r="G236" s="28" t="s">
        <v>1361</v>
      </c>
      <c r="H236" s="23"/>
      <c r="I236" s="23"/>
      <c r="J236" s="23"/>
      <c r="K236" s="23" t="s">
        <v>154</v>
      </c>
      <c r="L236" s="89">
        <v>0</v>
      </c>
      <c r="M236" s="24" t="s">
        <v>921</v>
      </c>
      <c r="N236" s="23" t="s">
        <v>146</v>
      </c>
      <c r="O236" s="23" t="s">
        <v>157</v>
      </c>
      <c r="P236" s="23" t="s">
        <v>146</v>
      </c>
      <c r="Q236" s="23" t="s">
        <v>148</v>
      </c>
      <c r="R236" s="29" t="s">
        <v>480</v>
      </c>
      <c r="S236" s="84" t="s">
        <v>159</v>
      </c>
      <c r="T236" s="23">
        <v>778</v>
      </c>
      <c r="U236" s="23" t="s">
        <v>182</v>
      </c>
      <c r="V236" s="26">
        <v>10</v>
      </c>
      <c r="W236" s="26">
        <v>130</v>
      </c>
      <c r="X236" s="86">
        <v>0</v>
      </c>
      <c r="Y236" s="86">
        <v>0</v>
      </c>
      <c r="Z236" s="23"/>
      <c r="AA236" s="23" t="s">
        <v>945</v>
      </c>
      <c r="AB236" s="23" t="s">
        <v>2404</v>
      </c>
    </row>
    <row r="237" spans="1:28" s="42" customFormat="1" ht="39" customHeight="1">
      <c r="A237" s="25" t="s">
        <v>2965</v>
      </c>
      <c r="B237" s="23" t="s">
        <v>143</v>
      </c>
      <c r="C237" s="23" t="s">
        <v>144</v>
      </c>
      <c r="D237" s="23" t="s">
        <v>1417</v>
      </c>
      <c r="E237" s="28" t="s">
        <v>286</v>
      </c>
      <c r="F237" s="28"/>
      <c r="G237" s="28" t="s">
        <v>1361</v>
      </c>
      <c r="H237" s="23"/>
      <c r="I237" s="23"/>
      <c r="J237" s="23"/>
      <c r="K237" s="23" t="s">
        <v>154</v>
      </c>
      <c r="L237" s="89">
        <v>0</v>
      </c>
      <c r="M237" s="24" t="s">
        <v>921</v>
      </c>
      <c r="N237" s="23" t="s">
        <v>146</v>
      </c>
      <c r="O237" s="23" t="s">
        <v>157</v>
      </c>
      <c r="P237" s="23" t="s">
        <v>146</v>
      </c>
      <c r="Q237" s="23" t="s">
        <v>148</v>
      </c>
      <c r="R237" s="29" t="s">
        <v>480</v>
      </c>
      <c r="S237" s="84" t="s">
        <v>159</v>
      </c>
      <c r="T237" s="23">
        <v>778</v>
      </c>
      <c r="U237" s="23" t="s">
        <v>182</v>
      </c>
      <c r="V237" s="26">
        <v>10</v>
      </c>
      <c r="W237" s="26">
        <v>130</v>
      </c>
      <c r="X237" s="86">
        <v>0</v>
      </c>
      <c r="Y237" s="86">
        <f>X237*1.12</f>
        <v>0</v>
      </c>
      <c r="Z237" s="23"/>
      <c r="AA237" s="23" t="s">
        <v>945</v>
      </c>
      <c r="AB237" s="23" t="s">
        <v>2404</v>
      </c>
    </row>
    <row r="238" spans="1:28" s="42" customFormat="1" ht="39" customHeight="1">
      <c r="A238" s="25" t="s">
        <v>710</v>
      </c>
      <c r="B238" s="23" t="s">
        <v>143</v>
      </c>
      <c r="C238" s="23" t="s">
        <v>144</v>
      </c>
      <c r="D238" s="23" t="s">
        <v>1418</v>
      </c>
      <c r="E238" s="28" t="s">
        <v>1419</v>
      </c>
      <c r="F238" s="28"/>
      <c r="G238" s="28" t="s">
        <v>1361</v>
      </c>
      <c r="H238" s="23"/>
      <c r="I238" s="23" t="s">
        <v>287</v>
      </c>
      <c r="J238" s="23"/>
      <c r="K238" s="23" t="s">
        <v>154</v>
      </c>
      <c r="L238" s="89">
        <v>0</v>
      </c>
      <c r="M238" s="24" t="s">
        <v>921</v>
      </c>
      <c r="N238" s="23" t="s">
        <v>146</v>
      </c>
      <c r="O238" s="23" t="s">
        <v>157</v>
      </c>
      <c r="P238" s="23" t="s">
        <v>146</v>
      </c>
      <c r="Q238" s="23" t="s">
        <v>148</v>
      </c>
      <c r="R238" s="29" t="s">
        <v>480</v>
      </c>
      <c r="S238" s="84" t="s">
        <v>159</v>
      </c>
      <c r="T238" s="23">
        <v>778</v>
      </c>
      <c r="U238" s="23" t="s">
        <v>182</v>
      </c>
      <c r="V238" s="26">
        <v>2</v>
      </c>
      <c r="W238" s="26">
        <v>250</v>
      </c>
      <c r="X238" s="86">
        <v>0</v>
      </c>
      <c r="Y238" s="86">
        <f>X238*1.12</f>
        <v>0</v>
      </c>
      <c r="Z238" s="23"/>
      <c r="AA238" s="23" t="s">
        <v>945</v>
      </c>
      <c r="AB238" s="23" t="s">
        <v>2406</v>
      </c>
    </row>
    <row r="239" spans="1:28" s="42" customFormat="1" ht="39" customHeight="1">
      <c r="A239" s="25" t="s">
        <v>2855</v>
      </c>
      <c r="B239" s="23" t="s">
        <v>143</v>
      </c>
      <c r="C239" s="23" t="s">
        <v>144</v>
      </c>
      <c r="D239" s="23" t="s">
        <v>1418</v>
      </c>
      <c r="E239" s="28" t="s">
        <v>1419</v>
      </c>
      <c r="F239" s="28"/>
      <c r="G239" s="28" t="s">
        <v>1361</v>
      </c>
      <c r="H239" s="23"/>
      <c r="I239" s="23" t="s">
        <v>287</v>
      </c>
      <c r="J239" s="23"/>
      <c r="K239" s="23" t="s">
        <v>154</v>
      </c>
      <c r="L239" s="89">
        <v>0</v>
      </c>
      <c r="M239" s="24" t="s">
        <v>921</v>
      </c>
      <c r="N239" s="23" t="s">
        <v>146</v>
      </c>
      <c r="O239" s="23" t="s">
        <v>157</v>
      </c>
      <c r="P239" s="23" t="s">
        <v>146</v>
      </c>
      <c r="Q239" s="23" t="s">
        <v>148</v>
      </c>
      <c r="R239" s="29" t="s">
        <v>480</v>
      </c>
      <c r="S239" s="84" t="s">
        <v>159</v>
      </c>
      <c r="T239" s="23">
        <v>778</v>
      </c>
      <c r="U239" s="23" t="s">
        <v>182</v>
      </c>
      <c r="V239" s="26">
        <v>2</v>
      </c>
      <c r="W239" s="26">
        <v>620</v>
      </c>
      <c r="X239" s="86">
        <f>W239*V239</f>
        <v>1240</v>
      </c>
      <c r="Y239" s="86">
        <f>X239*1.12</f>
        <v>1388.8000000000002</v>
      </c>
      <c r="Z239" s="23"/>
      <c r="AA239" s="23" t="s">
        <v>945</v>
      </c>
      <c r="AB239" s="23"/>
    </row>
    <row r="240" spans="1:28" s="42" customFormat="1" ht="102">
      <c r="A240" s="25" t="s">
        <v>711</v>
      </c>
      <c r="B240" s="23" t="s">
        <v>143</v>
      </c>
      <c r="C240" s="23" t="s">
        <v>144</v>
      </c>
      <c r="D240" s="23" t="s">
        <v>1420</v>
      </c>
      <c r="E240" s="28" t="s">
        <v>1421</v>
      </c>
      <c r="F240" s="28"/>
      <c r="G240" s="28" t="s">
        <v>1355</v>
      </c>
      <c r="H240" s="23"/>
      <c r="I240" s="23" t="s">
        <v>352</v>
      </c>
      <c r="J240" s="23"/>
      <c r="K240" s="23" t="s">
        <v>154</v>
      </c>
      <c r="L240" s="89">
        <v>0</v>
      </c>
      <c r="M240" s="24" t="s">
        <v>921</v>
      </c>
      <c r="N240" s="23" t="s">
        <v>146</v>
      </c>
      <c r="O240" s="23" t="s">
        <v>157</v>
      </c>
      <c r="P240" s="23" t="s">
        <v>146</v>
      </c>
      <c r="Q240" s="23" t="s">
        <v>148</v>
      </c>
      <c r="R240" s="29" t="s">
        <v>480</v>
      </c>
      <c r="S240" s="84" t="s">
        <v>159</v>
      </c>
      <c r="T240" s="23">
        <v>778</v>
      </c>
      <c r="U240" s="23" t="s">
        <v>182</v>
      </c>
      <c r="V240" s="26">
        <v>2</v>
      </c>
      <c r="W240" s="26">
        <v>400</v>
      </c>
      <c r="X240" s="86">
        <f>W240*V240</f>
        <v>800</v>
      </c>
      <c r="Y240" s="86">
        <f t="shared" si="9"/>
        <v>896.0000000000001</v>
      </c>
      <c r="Z240" s="23"/>
      <c r="AA240" s="23" t="s">
        <v>945</v>
      </c>
      <c r="AB240" s="23"/>
    </row>
    <row r="241" spans="1:28" s="42" customFormat="1" ht="39" customHeight="1">
      <c r="A241" s="25" t="s">
        <v>712</v>
      </c>
      <c r="B241" s="23" t="s">
        <v>143</v>
      </c>
      <c r="C241" s="23" t="s">
        <v>144</v>
      </c>
      <c r="D241" s="23" t="s">
        <v>1422</v>
      </c>
      <c r="E241" s="28" t="s">
        <v>1423</v>
      </c>
      <c r="F241" s="28"/>
      <c r="G241" s="28" t="s">
        <v>1366</v>
      </c>
      <c r="H241" s="23"/>
      <c r="I241" s="23" t="s">
        <v>288</v>
      </c>
      <c r="J241" s="23"/>
      <c r="K241" s="23" t="s">
        <v>154</v>
      </c>
      <c r="L241" s="89">
        <v>0</v>
      </c>
      <c r="M241" s="24" t="s">
        <v>921</v>
      </c>
      <c r="N241" s="23" t="s">
        <v>146</v>
      </c>
      <c r="O241" s="23" t="s">
        <v>157</v>
      </c>
      <c r="P241" s="23" t="s">
        <v>146</v>
      </c>
      <c r="Q241" s="23" t="s">
        <v>148</v>
      </c>
      <c r="R241" s="29" t="s">
        <v>480</v>
      </c>
      <c r="S241" s="84" t="s">
        <v>159</v>
      </c>
      <c r="T241" s="23">
        <v>778</v>
      </c>
      <c r="U241" s="23" t="s">
        <v>182</v>
      </c>
      <c r="V241" s="26">
        <v>2</v>
      </c>
      <c r="W241" s="26">
        <v>600</v>
      </c>
      <c r="X241" s="86">
        <v>0</v>
      </c>
      <c r="Y241" s="86">
        <f t="shared" si="9"/>
        <v>0</v>
      </c>
      <c r="Z241" s="23"/>
      <c r="AA241" s="23" t="s">
        <v>945</v>
      </c>
      <c r="AB241" s="23" t="s">
        <v>2404</v>
      </c>
    </row>
    <row r="242" spans="1:28" s="42" customFormat="1" ht="39" customHeight="1">
      <c r="A242" s="25" t="s">
        <v>2964</v>
      </c>
      <c r="B242" s="23" t="s">
        <v>143</v>
      </c>
      <c r="C242" s="23" t="s">
        <v>144</v>
      </c>
      <c r="D242" s="23" t="s">
        <v>1422</v>
      </c>
      <c r="E242" s="28" t="s">
        <v>1423</v>
      </c>
      <c r="F242" s="28"/>
      <c r="G242" s="28" t="s">
        <v>1366</v>
      </c>
      <c r="H242" s="23"/>
      <c r="I242" s="23" t="s">
        <v>288</v>
      </c>
      <c r="J242" s="23"/>
      <c r="K242" s="23" t="s">
        <v>154</v>
      </c>
      <c r="L242" s="89">
        <v>0</v>
      </c>
      <c r="M242" s="24" t="s">
        <v>921</v>
      </c>
      <c r="N242" s="23" t="s">
        <v>146</v>
      </c>
      <c r="O242" s="23" t="s">
        <v>157</v>
      </c>
      <c r="P242" s="23" t="s">
        <v>146</v>
      </c>
      <c r="Q242" s="23" t="s">
        <v>148</v>
      </c>
      <c r="R242" s="29" t="s">
        <v>480</v>
      </c>
      <c r="S242" s="84" t="s">
        <v>159</v>
      </c>
      <c r="T242" s="23">
        <v>778</v>
      </c>
      <c r="U242" s="23" t="s">
        <v>182</v>
      </c>
      <c r="V242" s="26">
        <v>2</v>
      </c>
      <c r="W242" s="26">
        <v>600</v>
      </c>
      <c r="X242" s="86">
        <v>0</v>
      </c>
      <c r="Y242" s="86">
        <f>X242*1.12</f>
        <v>0</v>
      </c>
      <c r="Z242" s="23"/>
      <c r="AA242" s="23" t="s">
        <v>945</v>
      </c>
      <c r="AB242" s="23" t="s">
        <v>2404</v>
      </c>
    </row>
    <row r="243" spans="1:28" s="42" customFormat="1" ht="39" customHeight="1">
      <c r="A243" s="25" t="s">
        <v>713</v>
      </c>
      <c r="B243" s="23" t="s">
        <v>143</v>
      </c>
      <c r="C243" s="23" t="s">
        <v>144</v>
      </c>
      <c r="D243" s="23" t="s">
        <v>1424</v>
      </c>
      <c r="E243" s="28" t="s">
        <v>15</v>
      </c>
      <c r="F243" s="28"/>
      <c r="G243" s="28" t="s">
        <v>1425</v>
      </c>
      <c r="H243" s="23"/>
      <c r="I243" s="23"/>
      <c r="J243" s="23"/>
      <c r="K243" s="23" t="s">
        <v>154</v>
      </c>
      <c r="L243" s="89">
        <v>0</v>
      </c>
      <c r="M243" s="24" t="s">
        <v>921</v>
      </c>
      <c r="N243" s="23" t="s">
        <v>146</v>
      </c>
      <c r="O243" s="23" t="s">
        <v>157</v>
      </c>
      <c r="P243" s="23" t="s">
        <v>146</v>
      </c>
      <c r="Q243" s="23" t="s">
        <v>148</v>
      </c>
      <c r="R243" s="29" t="s">
        <v>480</v>
      </c>
      <c r="S243" s="84" t="s">
        <v>159</v>
      </c>
      <c r="T243" s="23">
        <v>715</v>
      </c>
      <c r="U243" s="23" t="s">
        <v>292</v>
      </c>
      <c r="V243" s="26">
        <v>50</v>
      </c>
      <c r="W243" s="26">
        <v>50</v>
      </c>
      <c r="X243" s="86">
        <v>0</v>
      </c>
      <c r="Y243" s="86">
        <f t="shared" si="9"/>
        <v>0</v>
      </c>
      <c r="Z243" s="23"/>
      <c r="AA243" s="23" t="s">
        <v>945</v>
      </c>
      <c r="AB243" s="23" t="s">
        <v>2406</v>
      </c>
    </row>
    <row r="244" spans="1:28" s="42" customFormat="1" ht="39" customHeight="1">
      <c r="A244" s="25" t="s">
        <v>2856</v>
      </c>
      <c r="B244" s="23" t="s">
        <v>143</v>
      </c>
      <c r="C244" s="23" t="s">
        <v>144</v>
      </c>
      <c r="D244" s="23" t="s">
        <v>1424</v>
      </c>
      <c r="E244" s="28" t="s">
        <v>15</v>
      </c>
      <c r="F244" s="28"/>
      <c r="G244" s="28" t="s">
        <v>1425</v>
      </c>
      <c r="H244" s="23"/>
      <c r="I244" s="23"/>
      <c r="J244" s="23"/>
      <c r="K244" s="23" t="s">
        <v>154</v>
      </c>
      <c r="L244" s="89">
        <v>0</v>
      </c>
      <c r="M244" s="24" t="s">
        <v>921</v>
      </c>
      <c r="N244" s="23" t="s">
        <v>146</v>
      </c>
      <c r="O244" s="23" t="s">
        <v>157</v>
      </c>
      <c r="P244" s="23" t="s">
        <v>146</v>
      </c>
      <c r="Q244" s="23" t="s">
        <v>148</v>
      </c>
      <c r="R244" s="29" t="s">
        <v>480</v>
      </c>
      <c r="S244" s="84" t="s">
        <v>159</v>
      </c>
      <c r="T244" s="23">
        <v>715</v>
      </c>
      <c r="U244" s="23" t="s">
        <v>292</v>
      </c>
      <c r="V244" s="26">
        <v>50</v>
      </c>
      <c r="W244" s="26">
        <v>100</v>
      </c>
      <c r="X244" s="86">
        <f>W244*V244</f>
        <v>5000</v>
      </c>
      <c r="Y244" s="86">
        <f t="shared" si="9"/>
        <v>5600.000000000001</v>
      </c>
      <c r="Z244" s="23"/>
      <c r="AA244" s="23" t="s">
        <v>945</v>
      </c>
      <c r="AB244" s="23"/>
    </row>
    <row r="245" spans="1:28" s="42" customFormat="1" ht="38.25" customHeight="1">
      <c r="A245" s="25" t="s">
        <v>714</v>
      </c>
      <c r="B245" s="23" t="s">
        <v>143</v>
      </c>
      <c r="C245" s="23" t="s">
        <v>144</v>
      </c>
      <c r="D245" s="91" t="s">
        <v>1426</v>
      </c>
      <c r="E245" s="23" t="s">
        <v>15</v>
      </c>
      <c r="F245" s="23"/>
      <c r="G245" s="23" t="s">
        <v>1427</v>
      </c>
      <c r="H245" s="23"/>
      <c r="I245" s="89"/>
      <c r="J245" s="24"/>
      <c r="K245" s="23" t="s">
        <v>154</v>
      </c>
      <c r="L245" s="23">
        <v>0</v>
      </c>
      <c r="M245" s="24" t="s">
        <v>921</v>
      </c>
      <c r="N245" s="23" t="s">
        <v>146</v>
      </c>
      <c r="O245" s="29" t="s">
        <v>157</v>
      </c>
      <c r="P245" s="23" t="s">
        <v>146</v>
      </c>
      <c r="Q245" s="23" t="s">
        <v>148</v>
      </c>
      <c r="R245" s="29" t="s">
        <v>480</v>
      </c>
      <c r="S245" s="84" t="s">
        <v>159</v>
      </c>
      <c r="T245" s="24">
        <v>778</v>
      </c>
      <c r="U245" s="89" t="s">
        <v>174</v>
      </c>
      <c r="V245" s="86">
        <v>50</v>
      </c>
      <c r="W245" s="26">
        <v>25</v>
      </c>
      <c r="X245" s="86">
        <v>0</v>
      </c>
      <c r="Y245" s="86">
        <f t="shared" si="9"/>
        <v>0</v>
      </c>
      <c r="Z245" s="23"/>
      <c r="AA245" s="23" t="s">
        <v>945</v>
      </c>
      <c r="AB245" s="23" t="s">
        <v>2406</v>
      </c>
    </row>
    <row r="246" spans="1:28" s="42" customFormat="1" ht="39" customHeight="1">
      <c r="A246" s="25" t="s">
        <v>2857</v>
      </c>
      <c r="B246" s="23" t="s">
        <v>143</v>
      </c>
      <c r="C246" s="23" t="s">
        <v>144</v>
      </c>
      <c r="D246" s="91" t="s">
        <v>1426</v>
      </c>
      <c r="E246" s="23" t="s">
        <v>15</v>
      </c>
      <c r="F246" s="23"/>
      <c r="G246" s="23" t="s">
        <v>1427</v>
      </c>
      <c r="H246" s="23"/>
      <c r="I246" s="89"/>
      <c r="J246" s="24"/>
      <c r="K246" s="23" t="s">
        <v>154</v>
      </c>
      <c r="L246" s="23">
        <v>0</v>
      </c>
      <c r="M246" s="24" t="s">
        <v>921</v>
      </c>
      <c r="N246" s="23" t="s">
        <v>146</v>
      </c>
      <c r="O246" s="29" t="s">
        <v>157</v>
      </c>
      <c r="P246" s="23" t="s">
        <v>146</v>
      </c>
      <c r="Q246" s="23" t="s">
        <v>148</v>
      </c>
      <c r="R246" s="29" t="s">
        <v>480</v>
      </c>
      <c r="S246" s="84" t="s">
        <v>159</v>
      </c>
      <c r="T246" s="24">
        <v>778</v>
      </c>
      <c r="U246" s="89" t="s">
        <v>174</v>
      </c>
      <c r="V246" s="86">
        <v>50</v>
      </c>
      <c r="W246" s="26">
        <v>50</v>
      </c>
      <c r="X246" s="86">
        <f>W246*V246</f>
        <v>2500</v>
      </c>
      <c r="Y246" s="86">
        <f t="shared" si="9"/>
        <v>2800.0000000000005</v>
      </c>
      <c r="Z246" s="23"/>
      <c r="AA246" s="23" t="s">
        <v>945</v>
      </c>
      <c r="AB246" s="23"/>
    </row>
    <row r="247" spans="1:28" s="42" customFormat="1" ht="39" customHeight="1">
      <c r="A247" s="25" t="s">
        <v>715</v>
      </c>
      <c r="B247" s="23" t="s">
        <v>143</v>
      </c>
      <c r="C247" s="23" t="s">
        <v>986</v>
      </c>
      <c r="D247" s="91" t="s">
        <v>1428</v>
      </c>
      <c r="E247" s="23" t="s">
        <v>274</v>
      </c>
      <c r="F247" s="23"/>
      <c r="G247" s="23" t="s">
        <v>1361</v>
      </c>
      <c r="H247" s="23"/>
      <c r="I247" s="89" t="s">
        <v>987</v>
      </c>
      <c r="J247" s="24"/>
      <c r="K247" s="23" t="s">
        <v>154</v>
      </c>
      <c r="L247" s="23">
        <v>0</v>
      </c>
      <c r="M247" s="24" t="s">
        <v>921</v>
      </c>
      <c r="N247" s="23" t="s">
        <v>146</v>
      </c>
      <c r="O247" s="29" t="s">
        <v>157</v>
      </c>
      <c r="P247" s="23" t="s">
        <v>146</v>
      </c>
      <c r="Q247" s="23" t="s">
        <v>148</v>
      </c>
      <c r="R247" s="29" t="s">
        <v>480</v>
      </c>
      <c r="S247" s="84" t="s">
        <v>159</v>
      </c>
      <c r="T247" s="24" t="s">
        <v>181</v>
      </c>
      <c r="U247" s="89" t="s">
        <v>174</v>
      </c>
      <c r="V247" s="86">
        <v>3</v>
      </c>
      <c r="W247" s="26">
        <v>180</v>
      </c>
      <c r="X247" s="86">
        <v>0</v>
      </c>
      <c r="Y247" s="86">
        <f t="shared" si="9"/>
        <v>0</v>
      </c>
      <c r="Z247" s="23"/>
      <c r="AA247" s="23" t="s">
        <v>945</v>
      </c>
      <c r="AB247" s="23" t="s">
        <v>2404</v>
      </c>
    </row>
    <row r="248" spans="1:28" s="42" customFormat="1" ht="39" customHeight="1">
      <c r="A248" s="25" t="s">
        <v>2966</v>
      </c>
      <c r="B248" s="23" t="s">
        <v>143</v>
      </c>
      <c r="C248" s="23" t="s">
        <v>986</v>
      </c>
      <c r="D248" s="91" t="s">
        <v>1428</v>
      </c>
      <c r="E248" s="23" t="s">
        <v>274</v>
      </c>
      <c r="F248" s="23"/>
      <c r="G248" s="23" t="s">
        <v>1361</v>
      </c>
      <c r="H248" s="23"/>
      <c r="I248" s="89" t="s">
        <v>987</v>
      </c>
      <c r="J248" s="24"/>
      <c r="K248" s="23" t="s">
        <v>154</v>
      </c>
      <c r="L248" s="23">
        <v>0</v>
      </c>
      <c r="M248" s="24" t="s">
        <v>921</v>
      </c>
      <c r="N248" s="23" t="s">
        <v>146</v>
      </c>
      <c r="O248" s="29" t="s">
        <v>157</v>
      </c>
      <c r="P248" s="23" t="s">
        <v>146</v>
      </c>
      <c r="Q248" s="23" t="s">
        <v>148</v>
      </c>
      <c r="R248" s="29" t="s">
        <v>480</v>
      </c>
      <c r="S248" s="84" t="s">
        <v>159</v>
      </c>
      <c r="T248" s="24" t="s">
        <v>181</v>
      </c>
      <c r="U248" s="89" t="s">
        <v>174</v>
      </c>
      <c r="V248" s="86">
        <v>3</v>
      </c>
      <c r="W248" s="26">
        <v>180</v>
      </c>
      <c r="X248" s="86">
        <v>0</v>
      </c>
      <c r="Y248" s="86">
        <f aca="true" t="shared" si="11" ref="Y248:Y253">X248*1.12</f>
        <v>0</v>
      </c>
      <c r="Z248" s="23"/>
      <c r="AA248" s="23" t="s">
        <v>945</v>
      </c>
      <c r="AB248" s="23" t="s">
        <v>2404</v>
      </c>
    </row>
    <row r="249" spans="1:28" s="42" customFormat="1" ht="39" customHeight="1">
      <c r="A249" s="25" t="s">
        <v>716</v>
      </c>
      <c r="B249" s="23" t="s">
        <v>143</v>
      </c>
      <c r="C249" s="23" t="s">
        <v>144</v>
      </c>
      <c r="D249" s="91" t="s">
        <v>1429</v>
      </c>
      <c r="E249" s="23" t="s">
        <v>457</v>
      </c>
      <c r="F249" s="23"/>
      <c r="G249" s="23" t="s">
        <v>1366</v>
      </c>
      <c r="H249" s="92"/>
      <c r="I249" s="23" t="s">
        <v>988</v>
      </c>
      <c r="J249" s="23"/>
      <c r="K249" s="23" t="s">
        <v>154</v>
      </c>
      <c r="L249" s="89">
        <v>0</v>
      </c>
      <c r="M249" s="24" t="s">
        <v>921</v>
      </c>
      <c r="N249" s="23" t="s">
        <v>146</v>
      </c>
      <c r="O249" s="23" t="s">
        <v>157</v>
      </c>
      <c r="P249" s="23" t="s">
        <v>146</v>
      </c>
      <c r="Q249" s="23" t="s">
        <v>148</v>
      </c>
      <c r="R249" s="29" t="s">
        <v>480</v>
      </c>
      <c r="S249" s="84" t="s">
        <v>159</v>
      </c>
      <c r="T249" s="23">
        <v>870</v>
      </c>
      <c r="U249" s="89" t="s">
        <v>1430</v>
      </c>
      <c r="V249" s="26">
        <v>2</v>
      </c>
      <c r="W249" s="26">
        <v>250</v>
      </c>
      <c r="X249" s="86">
        <v>0</v>
      </c>
      <c r="Y249" s="86">
        <f t="shared" si="11"/>
        <v>0</v>
      </c>
      <c r="Z249" s="23"/>
      <c r="AA249" s="23" t="s">
        <v>945</v>
      </c>
      <c r="AB249" s="23" t="s">
        <v>2406</v>
      </c>
    </row>
    <row r="250" spans="1:28" s="42" customFormat="1" ht="39" customHeight="1">
      <c r="A250" s="25" t="s">
        <v>2858</v>
      </c>
      <c r="B250" s="23" t="s">
        <v>143</v>
      </c>
      <c r="C250" s="23" t="s">
        <v>144</v>
      </c>
      <c r="D250" s="91" t="s">
        <v>1429</v>
      </c>
      <c r="E250" s="23" t="s">
        <v>457</v>
      </c>
      <c r="F250" s="23"/>
      <c r="G250" s="23" t="s">
        <v>1366</v>
      </c>
      <c r="H250" s="92"/>
      <c r="I250" s="23" t="s">
        <v>988</v>
      </c>
      <c r="J250" s="23"/>
      <c r="K250" s="23" t="s">
        <v>154</v>
      </c>
      <c r="L250" s="89">
        <v>0</v>
      </c>
      <c r="M250" s="24" t="s">
        <v>921</v>
      </c>
      <c r="N250" s="23" t="s">
        <v>146</v>
      </c>
      <c r="O250" s="23" t="s">
        <v>157</v>
      </c>
      <c r="P250" s="23" t="s">
        <v>146</v>
      </c>
      <c r="Q250" s="23" t="s">
        <v>148</v>
      </c>
      <c r="R250" s="29" t="s">
        <v>480</v>
      </c>
      <c r="S250" s="84" t="s">
        <v>159</v>
      </c>
      <c r="T250" s="23">
        <v>870</v>
      </c>
      <c r="U250" s="89" t="s">
        <v>1430</v>
      </c>
      <c r="V250" s="26">
        <v>2</v>
      </c>
      <c r="W250" s="26">
        <v>1100</v>
      </c>
      <c r="X250" s="86">
        <f>W250*V250</f>
        <v>2200</v>
      </c>
      <c r="Y250" s="86">
        <f t="shared" si="11"/>
        <v>2464.0000000000005</v>
      </c>
      <c r="Z250" s="23"/>
      <c r="AA250" s="23" t="s">
        <v>945</v>
      </c>
      <c r="AB250" s="23"/>
    </row>
    <row r="251" spans="1:28" s="42" customFormat="1" ht="39" customHeight="1">
      <c r="A251" s="25" t="s">
        <v>717</v>
      </c>
      <c r="B251" s="23" t="s">
        <v>143</v>
      </c>
      <c r="C251" s="23" t="s">
        <v>144</v>
      </c>
      <c r="D251" s="91" t="s">
        <v>1431</v>
      </c>
      <c r="E251" s="23" t="s">
        <v>1253</v>
      </c>
      <c r="F251" s="23"/>
      <c r="G251" s="23" t="s">
        <v>1432</v>
      </c>
      <c r="H251" s="92"/>
      <c r="I251" s="23"/>
      <c r="J251" s="23"/>
      <c r="K251" s="23" t="s">
        <v>154</v>
      </c>
      <c r="L251" s="89">
        <v>0</v>
      </c>
      <c r="M251" s="24" t="s">
        <v>921</v>
      </c>
      <c r="N251" s="23" t="s">
        <v>146</v>
      </c>
      <c r="O251" s="23" t="s">
        <v>157</v>
      </c>
      <c r="P251" s="23" t="s">
        <v>146</v>
      </c>
      <c r="Q251" s="23" t="s">
        <v>148</v>
      </c>
      <c r="R251" s="29" t="s">
        <v>480</v>
      </c>
      <c r="S251" s="84" t="s">
        <v>159</v>
      </c>
      <c r="T251" s="24" t="s">
        <v>181</v>
      </c>
      <c r="U251" s="23" t="s">
        <v>174</v>
      </c>
      <c r="V251" s="26">
        <v>15</v>
      </c>
      <c r="W251" s="26">
        <v>130</v>
      </c>
      <c r="X251" s="86">
        <v>0</v>
      </c>
      <c r="Y251" s="86">
        <f t="shared" si="11"/>
        <v>0</v>
      </c>
      <c r="Z251" s="23"/>
      <c r="AA251" s="23" t="s">
        <v>945</v>
      </c>
      <c r="AB251" s="23" t="s">
        <v>2423</v>
      </c>
    </row>
    <row r="252" spans="1:28" s="42" customFormat="1" ht="39" customHeight="1">
      <c r="A252" s="25" t="s">
        <v>2859</v>
      </c>
      <c r="B252" s="23" t="s">
        <v>143</v>
      </c>
      <c r="C252" s="23" t="s">
        <v>144</v>
      </c>
      <c r="D252" s="91" t="s">
        <v>1431</v>
      </c>
      <c r="E252" s="23" t="s">
        <v>1253</v>
      </c>
      <c r="F252" s="23"/>
      <c r="G252" s="23" t="s">
        <v>1432</v>
      </c>
      <c r="H252" s="92"/>
      <c r="I252" s="23"/>
      <c r="J252" s="23"/>
      <c r="K252" s="23" t="s">
        <v>154</v>
      </c>
      <c r="L252" s="89">
        <v>0</v>
      </c>
      <c r="M252" s="24" t="s">
        <v>921</v>
      </c>
      <c r="N252" s="23" t="s">
        <v>146</v>
      </c>
      <c r="O252" s="23" t="s">
        <v>157</v>
      </c>
      <c r="P252" s="23" t="s">
        <v>146</v>
      </c>
      <c r="Q252" s="23" t="s">
        <v>148</v>
      </c>
      <c r="R252" s="29" t="s">
        <v>480</v>
      </c>
      <c r="S252" s="84" t="s">
        <v>159</v>
      </c>
      <c r="T252" s="24" t="s">
        <v>181</v>
      </c>
      <c r="U252" s="23" t="s">
        <v>174</v>
      </c>
      <c r="V252" s="26">
        <v>50</v>
      </c>
      <c r="W252" s="26">
        <v>140</v>
      </c>
      <c r="X252" s="86">
        <f>W252*V252</f>
        <v>7000</v>
      </c>
      <c r="Y252" s="86">
        <f t="shared" si="11"/>
        <v>7840.000000000001</v>
      </c>
      <c r="Z252" s="23"/>
      <c r="AA252" s="23" t="s">
        <v>945</v>
      </c>
      <c r="AB252" s="23"/>
    </row>
    <row r="253" spans="1:28" s="64" customFormat="1" ht="79.5" customHeight="1">
      <c r="A253" s="25" t="s">
        <v>718</v>
      </c>
      <c r="B253" s="23" t="s">
        <v>143</v>
      </c>
      <c r="C253" s="23" t="s">
        <v>144</v>
      </c>
      <c r="D253" s="23" t="s">
        <v>1441</v>
      </c>
      <c r="E253" s="23" t="s">
        <v>1442</v>
      </c>
      <c r="F253" s="144"/>
      <c r="G253" s="23" t="s">
        <v>1443</v>
      </c>
      <c r="H253" s="23"/>
      <c r="I253" s="23"/>
      <c r="J253" s="25"/>
      <c r="K253" s="45" t="s">
        <v>154</v>
      </c>
      <c r="L253" s="45">
        <v>0</v>
      </c>
      <c r="M253" s="25">
        <v>231010000</v>
      </c>
      <c r="N253" s="23" t="s">
        <v>146</v>
      </c>
      <c r="O253" s="24" t="s">
        <v>162</v>
      </c>
      <c r="P253" s="23" t="s">
        <v>146</v>
      </c>
      <c r="Q253" s="23" t="s">
        <v>148</v>
      </c>
      <c r="R253" s="24" t="s">
        <v>480</v>
      </c>
      <c r="S253" s="24" t="s">
        <v>408</v>
      </c>
      <c r="T253" s="25">
        <v>796</v>
      </c>
      <c r="U253" s="96" t="s">
        <v>156</v>
      </c>
      <c r="V253" s="27">
        <v>20</v>
      </c>
      <c r="W253" s="44">
        <v>400</v>
      </c>
      <c r="X253" s="37">
        <f>W253*V253</f>
        <v>8000</v>
      </c>
      <c r="Y253" s="44">
        <f t="shared" si="11"/>
        <v>8960</v>
      </c>
      <c r="Z253" s="25"/>
      <c r="AA253" s="23" t="s">
        <v>945</v>
      </c>
      <c r="AB253" s="65"/>
    </row>
    <row r="254" spans="1:28" s="64" customFormat="1" ht="79.5" customHeight="1">
      <c r="A254" s="25" t="s">
        <v>719</v>
      </c>
      <c r="B254" s="23" t="s">
        <v>143</v>
      </c>
      <c r="C254" s="23" t="s">
        <v>144</v>
      </c>
      <c r="D254" s="23" t="s">
        <v>1444</v>
      </c>
      <c r="E254" s="23" t="s">
        <v>1446</v>
      </c>
      <c r="F254" s="144"/>
      <c r="G254" s="23" t="s">
        <v>1447</v>
      </c>
      <c r="H254" s="23"/>
      <c r="I254" s="23" t="s">
        <v>1445</v>
      </c>
      <c r="J254" s="24"/>
      <c r="K254" s="45" t="s">
        <v>154</v>
      </c>
      <c r="L254" s="45">
        <v>0</v>
      </c>
      <c r="M254" s="25">
        <v>231010000</v>
      </c>
      <c r="N254" s="23" t="s">
        <v>146</v>
      </c>
      <c r="O254" s="24" t="s">
        <v>433</v>
      </c>
      <c r="P254" s="23" t="s">
        <v>146</v>
      </c>
      <c r="Q254" s="23" t="s">
        <v>148</v>
      </c>
      <c r="R254" s="24" t="s">
        <v>480</v>
      </c>
      <c r="S254" s="24" t="s">
        <v>408</v>
      </c>
      <c r="T254" s="25">
        <v>796</v>
      </c>
      <c r="U254" s="96" t="s">
        <v>156</v>
      </c>
      <c r="V254" s="27">
        <v>15</v>
      </c>
      <c r="W254" s="44">
        <v>10000</v>
      </c>
      <c r="X254" s="37">
        <f aca="true" t="shared" si="12" ref="X254:X262">W254*V254</f>
        <v>150000</v>
      </c>
      <c r="Y254" s="44">
        <f aca="true" t="shared" si="13" ref="Y254:Y262">X254*1.12</f>
        <v>168000.00000000003</v>
      </c>
      <c r="Z254" s="25"/>
      <c r="AA254" s="23" t="s">
        <v>945</v>
      </c>
      <c r="AB254" s="65"/>
    </row>
    <row r="255" spans="1:28" s="64" customFormat="1" ht="87" customHeight="1">
      <c r="A255" s="25" t="s">
        <v>720</v>
      </c>
      <c r="B255" s="23" t="s">
        <v>143</v>
      </c>
      <c r="C255" s="23" t="s">
        <v>144</v>
      </c>
      <c r="D255" s="23" t="s">
        <v>1448</v>
      </c>
      <c r="E255" s="23" t="s">
        <v>991</v>
      </c>
      <c r="F255" s="144"/>
      <c r="G255" s="23" t="s">
        <v>992</v>
      </c>
      <c r="H255" s="28"/>
      <c r="I255" s="28"/>
      <c r="J255" s="24"/>
      <c r="K255" s="45" t="s">
        <v>154</v>
      </c>
      <c r="L255" s="45">
        <v>0</v>
      </c>
      <c r="M255" s="25">
        <v>231010000</v>
      </c>
      <c r="N255" s="23" t="s">
        <v>146</v>
      </c>
      <c r="O255" s="24" t="s">
        <v>433</v>
      </c>
      <c r="P255" s="23" t="s">
        <v>146</v>
      </c>
      <c r="Q255" s="23" t="s">
        <v>148</v>
      </c>
      <c r="R255" s="24" t="s">
        <v>480</v>
      </c>
      <c r="S255" s="24" t="s">
        <v>408</v>
      </c>
      <c r="T255" s="25">
        <v>796</v>
      </c>
      <c r="U255" s="96" t="s">
        <v>156</v>
      </c>
      <c r="V255" s="27">
        <v>20</v>
      </c>
      <c r="W255" s="44">
        <v>1300</v>
      </c>
      <c r="X255" s="37">
        <f t="shared" si="12"/>
        <v>26000</v>
      </c>
      <c r="Y255" s="44">
        <f t="shared" si="13"/>
        <v>29120.000000000004</v>
      </c>
      <c r="Z255" s="25"/>
      <c r="AA255" s="23" t="s">
        <v>945</v>
      </c>
      <c r="AB255" s="65"/>
    </row>
    <row r="256" spans="1:28" s="64" customFormat="1" ht="127.5">
      <c r="A256" s="25" t="s">
        <v>721</v>
      </c>
      <c r="B256" s="23" t="s">
        <v>143</v>
      </c>
      <c r="C256" s="23" t="s">
        <v>144</v>
      </c>
      <c r="D256" s="23" t="s">
        <v>1449</v>
      </c>
      <c r="E256" s="23" t="s">
        <v>1446</v>
      </c>
      <c r="F256" s="144"/>
      <c r="G256" s="23" t="s">
        <v>1450</v>
      </c>
      <c r="H256" s="28"/>
      <c r="I256" s="28" t="s">
        <v>1451</v>
      </c>
      <c r="J256" s="24"/>
      <c r="K256" s="45" t="s">
        <v>154</v>
      </c>
      <c r="L256" s="45">
        <v>0</v>
      </c>
      <c r="M256" s="25">
        <v>231010000</v>
      </c>
      <c r="N256" s="23" t="s">
        <v>146</v>
      </c>
      <c r="O256" s="24" t="s">
        <v>433</v>
      </c>
      <c r="P256" s="23" t="s">
        <v>146</v>
      </c>
      <c r="Q256" s="23" t="s">
        <v>148</v>
      </c>
      <c r="R256" s="24" t="s">
        <v>480</v>
      </c>
      <c r="S256" s="24" t="s">
        <v>408</v>
      </c>
      <c r="T256" s="25">
        <v>796</v>
      </c>
      <c r="U256" s="96" t="s">
        <v>156</v>
      </c>
      <c r="V256" s="27">
        <v>20</v>
      </c>
      <c r="W256" s="62">
        <v>4000</v>
      </c>
      <c r="X256" s="37">
        <f t="shared" si="12"/>
        <v>80000</v>
      </c>
      <c r="Y256" s="44">
        <f t="shared" si="13"/>
        <v>89600.00000000001</v>
      </c>
      <c r="Z256" s="25"/>
      <c r="AA256" s="23" t="s">
        <v>945</v>
      </c>
      <c r="AB256" s="65"/>
    </row>
    <row r="257" spans="1:28" s="64" customFormat="1" ht="104.25" customHeight="1">
      <c r="A257" s="25" t="s">
        <v>722</v>
      </c>
      <c r="B257" s="23" t="s">
        <v>143</v>
      </c>
      <c r="C257" s="23" t="s">
        <v>144</v>
      </c>
      <c r="D257" s="23" t="s">
        <v>1891</v>
      </c>
      <c r="E257" s="23" t="s">
        <v>1893</v>
      </c>
      <c r="F257" s="144"/>
      <c r="G257" s="23" t="s">
        <v>1894</v>
      </c>
      <c r="H257" s="28"/>
      <c r="I257" s="28" t="s">
        <v>1892</v>
      </c>
      <c r="J257" s="45"/>
      <c r="K257" s="45" t="s">
        <v>154</v>
      </c>
      <c r="L257" s="45">
        <v>0</v>
      </c>
      <c r="M257" s="25">
        <v>231010000</v>
      </c>
      <c r="N257" s="23" t="s">
        <v>146</v>
      </c>
      <c r="O257" s="24" t="s">
        <v>433</v>
      </c>
      <c r="P257" s="23" t="s">
        <v>146</v>
      </c>
      <c r="Q257" s="23" t="s">
        <v>148</v>
      </c>
      <c r="R257" s="24" t="s">
        <v>480</v>
      </c>
      <c r="S257" s="24" t="s">
        <v>408</v>
      </c>
      <c r="T257" s="25">
        <v>796</v>
      </c>
      <c r="U257" s="96" t="s">
        <v>156</v>
      </c>
      <c r="V257" s="27">
        <v>1</v>
      </c>
      <c r="W257" s="44">
        <v>10000</v>
      </c>
      <c r="X257" s="37">
        <f t="shared" si="12"/>
        <v>10000</v>
      </c>
      <c r="Y257" s="44">
        <f t="shared" si="13"/>
        <v>11200.000000000002</v>
      </c>
      <c r="Z257" s="25"/>
      <c r="AA257" s="23" t="s">
        <v>945</v>
      </c>
      <c r="AB257" s="65"/>
    </row>
    <row r="258" spans="1:28" s="64" customFormat="1" ht="89.25">
      <c r="A258" s="25" t="s">
        <v>723</v>
      </c>
      <c r="B258" s="23" t="s">
        <v>143</v>
      </c>
      <c r="C258" s="23" t="s">
        <v>144</v>
      </c>
      <c r="D258" s="25" t="s">
        <v>1452</v>
      </c>
      <c r="E258" s="25" t="s">
        <v>1453</v>
      </c>
      <c r="F258" s="25"/>
      <c r="G258" s="25" t="s">
        <v>1454</v>
      </c>
      <c r="H258" s="28"/>
      <c r="I258" s="28" t="s">
        <v>44</v>
      </c>
      <c r="J258" s="45"/>
      <c r="K258" s="45" t="s">
        <v>154</v>
      </c>
      <c r="L258" s="45">
        <v>0</v>
      </c>
      <c r="M258" s="25">
        <v>231010000</v>
      </c>
      <c r="N258" s="23" t="s">
        <v>146</v>
      </c>
      <c r="O258" s="24" t="s">
        <v>433</v>
      </c>
      <c r="P258" s="23" t="s">
        <v>146</v>
      </c>
      <c r="Q258" s="23" t="s">
        <v>148</v>
      </c>
      <c r="R258" s="24" t="s">
        <v>480</v>
      </c>
      <c r="S258" s="24" t="s">
        <v>408</v>
      </c>
      <c r="T258" s="25">
        <v>796</v>
      </c>
      <c r="U258" s="96" t="s">
        <v>156</v>
      </c>
      <c r="V258" s="27">
        <v>10</v>
      </c>
      <c r="W258" s="44">
        <v>3000</v>
      </c>
      <c r="X258" s="37">
        <f t="shared" si="12"/>
        <v>30000</v>
      </c>
      <c r="Y258" s="44">
        <f t="shared" si="13"/>
        <v>33600</v>
      </c>
      <c r="Z258" s="25"/>
      <c r="AA258" s="23" t="s">
        <v>945</v>
      </c>
      <c r="AB258" s="65"/>
    </row>
    <row r="259" spans="1:28" s="64" customFormat="1" ht="138.75" customHeight="1">
      <c r="A259" s="25" t="s">
        <v>724</v>
      </c>
      <c r="B259" s="23" t="s">
        <v>143</v>
      </c>
      <c r="C259" s="23" t="s">
        <v>144</v>
      </c>
      <c r="D259" s="25" t="s">
        <v>1455</v>
      </c>
      <c r="E259" s="25" t="s">
        <v>446</v>
      </c>
      <c r="F259" s="25"/>
      <c r="G259" s="25" t="s">
        <v>993</v>
      </c>
      <c r="H259" s="25"/>
      <c r="I259" s="25" t="s">
        <v>2392</v>
      </c>
      <c r="J259" s="45"/>
      <c r="K259" s="45" t="s">
        <v>154</v>
      </c>
      <c r="L259" s="45">
        <v>0</v>
      </c>
      <c r="M259" s="25">
        <v>231010000</v>
      </c>
      <c r="N259" s="23" t="s">
        <v>146</v>
      </c>
      <c r="O259" s="24" t="s">
        <v>433</v>
      </c>
      <c r="P259" s="23" t="s">
        <v>146</v>
      </c>
      <c r="Q259" s="23" t="s">
        <v>148</v>
      </c>
      <c r="R259" s="24" t="s">
        <v>480</v>
      </c>
      <c r="S259" s="24" t="s">
        <v>408</v>
      </c>
      <c r="T259" s="25">
        <v>797</v>
      </c>
      <c r="U259" s="96" t="s">
        <v>156</v>
      </c>
      <c r="V259" s="27">
        <v>2500</v>
      </c>
      <c r="W259" s="44">
        <v>100</v>
      </c>
      <c r="X259" s="37">
        <f t="shared" si="12"/>
        <v>250000</v>
      </c>
      <c r="Y259" s="44">
        <f t="shared" si="13"/>
        <v>280000</v>
      </c>
      <c r="Z259" s="25"/>
      <c r="AA259" s="23" t="s">
        <v>945</v>
      </c>
      <c r="AB259" s="65"/>
    </row>
    <row r="260" spans="1:28" s="64" customFormat="1" ht="102">
      <c r="A260" s="25" t="s">
        <v>725</v>
      </c>
      <c r="B260" s="23" t="s">
        <v>143</v>
      </c>
      <c r="C260" s="23" t="s">
        <v>144</v>
      </c>
      <c r="D260" s="25" t="s">
        <v>1456</v>
      </c>
      <c r="E260" s="25" t="s">
        <v>65</v>
      </c>
      <c r="F260" s="25"/>
      <c r="G260" s="25" t="s">
        <v>1457</v>
      </c>
      <c r="H260" s="25"/>
      <c r="I260" s="25" t="s">
        <v>2386</v>
      </c>
      <c r="J260" s="45"/>
      <c r="K260" s="45" t="s">
        <v>154</v>
      </c>
      <c r="L260" s="45">
        <v>0</v>
      </c>
      <c r="M260" s="25">
        <v>231010000</v>
      </c>
      <c r="N260" s="23" t="s">
        <v>146</v>
      </c>
      <c r="O260" s="24" t="s">
        <v>433</v>
      </c>
      <c r="P260" s="23" t="s">
        <v>146</v>
      </c>
      <c r="Q260" s="23" t="s">
        <v>148</v>
      </c>
      <c r="R260" s="24" t="s">
        <v>480</v>
      </c>
      <c r="S260" s="24" t="s">
        <v>408</v>
      </c>
      <c r="T260" s="25">
        <v>798</v>
      </c>
      <c r="U260" s="96" t="s">
        <v>156</v>
      </c>
      <c r="V260" s="27">
        <v>25</v>
      </c>
      <c r="W260" s="44">
        <v>23000</v>
      </c>
      <c r="X260" s="37">
        <f t="shared" si="12"/>
        <v>575000</v>
      </c>
      <c r="Y260" s="44">
        <f t="shared" si="13"/>
        <v>644000.0000000001</v>
      </c>
      <c r="Z260" s="25"/>
      <c r="AA260" s="23" t="s">
        <v>945</v>
      </c>
      <c r="AB260" s="65"/>
    </row>
    <row r="261" spans="1:28" s="64" customFormat="1" ht="89.25">
      <c r="A261" s="25" t="s">
        <v>726</v>
      </c>
      <c r="B261" s="23" t="s">
        <v>143</v>
      </c>
      <c r="C261" s="23" t="s">
        <v>144</v>
      </c>
      <c r="D261" s="25" t="s">
        <v>1458</v>
      </c>
      <c r="E261" s="23" t="s">
        <v>1459</v>
      </c>
      <c r="F261" s="25"/>
      <c r="G261" s="25" t="s">
        <v>1460</v>
      </c>
      <c r="H261" s="25"/>
      <c r="I261" s="25"/>
      <c r="J261" s="45"/>
      <c r="K261" s="45" t="s">
        <v>154</v>
      </c>
      <c r="L261" s="45">
        <v>0</v>
      </c>
      <c r="M261" s="25">
        <v>231010000</v>
      </c>
      <c r="N261" s="23" t="s">
        <v>146</v>
      </c>
      <c r="O261" s="24" t="s">
        <v>433</v>
      </c>
      <c r="P261" s="23" t="s">
        <v>146</v>
      </c>
      <c r="Q261" s="23" t="s">
        <v>148</v>
      </c>
      <c r="R261" s="24" t="s">
        <v>480</v>
      </c>
      <c r="S261" s="24" t="s">
        <v>408</v>
      </c>
      <c r="T261" s="25">
        <v>799</v>
      </c>
      <c r="U261" s="96" t="s">
        <v>156</v>
      </c>
      <c r="V261" s="27">
        <v>5</v>
      </c>
      <c r="W261" s="44">
        <v>4000</v>
      </c>
      <c r="X261" s="37">
        <f t="shared" si="12"/>
        <v>20000</v>
      </c>
      <c r="Y261" s="44">
        <f t="shared" si="13"/>
        <v>22400.000000000004</v>
      </c>
      <c r="Z261" s="25"/>
      <c r="AA261" s="23" t="s">
        <v>945</v>
      </c>
      <c r="AB261" s="65"/>
    </row>
    <row r="262" spans="1:28" s="64" customFormat="1" ht="100.5" customHeight="1">
      <c r="A262" s="25" t="s">
        <v>727</v>
      </c>
      <c r="B262" s="23" t="s">
        <v>143</v>
      </c>
      <c r="C262" s="23" t="s">
        <v>144</v>
      </c>
      <c r="D262" s="25" t="s">
        <v>1461</v>
      </c>
      <c r="E262" s="25" t="s">
        <v>1459</v>
      </c>
      <c r="F262" s="25"/>
      <c r="G262" s="25" t="s">
        <v>1462</v>
      </c>
      <c r="H262" s="25"/>
      <c r="I262" s="25"/>
      <c r="J262" s="45"/>
      <c r="K262" s="45" t="s">
        <v>154</v>
      </c>
      <c r="L262" s="45">
        <v>0</v>
      </c>
      <c r="M262" s="25">
        <v>231010000</v>
      </c>
      <c r="N262" s="23" t="s">
        <v>146</v>
      </c>
      <c r="O262" s="24" t="s">
        <v>433</v>
      </c>
      <c r="P262" s="23" t="s">
        <v>146</v>
      </c>
      <c r="Q262" s="23" t="s">
        <v>148</v>
      </c>
      <c r="R262" s="24" t="s">
        <v>480</v>
      </c>
      <c r="S262" s="24" t="s">
        <v>408</v>
      </c>
      <c r="T262" s="25">
        <v>800</v>
      </c>
      <c r="U262" s="96" t="s">
        <v>156</v>
      </c>
      <c r="V262" s="27">
        <v>5</v>
      </c>
      <c r="W262" s="44">
        <v>6000</v>
      </c>
      <c r="X262" s="37">
        <f t="shared" si="12"/>
        <v>30000</v>
      </c>
      <c r="Y262" s="44">
        <f t="shared" si="13"/>
        <v>33600</v>
      </c>
      <c r="Z262" s="25"/>
      <c r="AA262" s="23" t="s">
        <v>945</v>
      </c>
      <c r="AB262" s="65"/>
    </row>
    <row r="263" spans="1:28" s="64" customFormat="1" ht="117.75" customHeight="1">
      <c r="A263" s="25" t="s">
        <v>728</v>
      </c>
      <c r="B263" s="23" t="s">
        <v>143</v>
      </c>
      <c r="C263" s="23" t="s">
        <v>144</v>
      </c>
      <c r="D263" s="23" t="s">
        <v>1463</v>
      </c>
      <c r="E263" s="25" t="s">
        <v>1464</v>
      </c>
      <c r="F263" s="25"/>
      <c r="G263" s="25" t="s">
        <v>1465</v>
      </c>
      <c r="H263" s="25"/>
      <c r="I263" s="25" t="s">
        <v>1466</v>
      </c>
      <c r="J263" s="45"/>
      <c r="K263" s="45" t="s">
        <v>154</v>
      </c>
      <c r="L263" s="45">
        <v>0</v>
      </c>
      <c r="M263" s="25">
        <v>231010000</v>
      </c>
      <c r="N263" s="23" t="s">
        <v>146</v>
      </c>
      <c r="O263" s="24" t="s">
        <v>184</v>
      </c>
      <c r="P263" s="23" t="s">
        <v>146</v>
      </c>
      <c r="Q263" s="23" t="s">
        <v>148</v>
      </c>
      <c r="R263" s="24" t="s">
        <v>480</v>
      </c>
      <c r="S263" s="24" t="s">
        <v>408</v>
      </c>
      <c r="T263" s="25">
        <v>801</v>
      </c>
      <c r="U263" s="96" t="s">
        <v>156</v>
      </c>
      <c r="V263" s="27">
        <v>1</v>
      </c>
      <c r="W263" s="44">
        <v>13000</v>
      </c>
      <c r="X263" s="37">
        <f>W263*V263</f>
        <v>13000</v>
      </c>
      <c r="Y263" s="44">
        <f aca="true" t="shared" si="14" ref="Y263:Y271">X263*1.12</f>
        <v>14560.000000000002</v>
      </c>
      <c r="Z263" s="25"/>
      <c r="AA263" s="23" t="s">
        <v>945</v>
      </c>
      <c r="AB263" s="65"/>
    </row>
    <row r="264" spans="1:28" s="64" customFormat="1" ht="114.75" customHeight="1">
      <c r="A264" s="25" t="s">
        <v>729</v>
      </c>
      <c r="B264" s="23" t="s">
        <v>143</v>
      </c>
      <c r="C264" s="23" t="s">
        <v>144</v>
      </c>
      <c r="D264" s="23" t="s">
        <v>1463</v>
      </c>
      <c r="E264" s="25" t="s">
        <v>1464</v>
      </c>
      <c r="F264" s="25"/>
      <c r="G264" s="25" t="s">
        <v>1465</v>
      </c>
      <c r="H264" s="25"/>
      <c r="I264" s="25" t="s">
        <v>1467</v>
      </c>
      <c r="J264" s="45"/>
      <c r="K264" s="45" t="s">
        <v>154</v>
      </c>
      <c r="L264" s="45">
        <v>0</v>
      </c>
      <c r="M264" s="25">
        <v>231010000</v>
      </c>
      <c r="N264" s="23" t="s">
        <v>146</v>
      </c>
      <c r="O264" s="24" t="s">
        <v>184</v>
      </c>
      <c r="P264" s="23" t="s">
        <v>146</v>
      </c>
      <c r="Q264" s="23" t="s">
        <v>148</v>
      </c>
      <c r="R264" s="24" t="s">
        <v>480</v>
      </c>
      <c r="S264" s="24" t="s">
        <v>408</v>
      </c>
      <c r="T264" s="25">
        <v>802</v>
      </c>
      <c r="U264" s="96" t="s">
        <v>156</v>
      </c>
      <c r="V264" s="27">
        <v>1</v>
      </c>
      <c r="W264" s="44">
        <v>15500</v>
      </c>
      <c r="X264" s="37">
        <f>W264*V264</f>
        <v>15500</v>
      </c>
      <c r="Y264" s="44">
        <f t="shared" si="14"/>
        <v>17360</v>
      </c>
      <c r="Z264" s="25"/>
      <c r="AA264" s="23"/>
      <c r="AB264" s="65"/>
    </row>
    <row r="265" spans="1:28" s="64" customFormat="1" ht="117.75" customHeight="1">
      <c r="A265" s="25" t="s">
        <v>730</v>
      </c>
      <c r="B265" s="23" t="s">
        <v>143</v>
      </c>
      <c r="C265" s="23" t="s">
        <v>144</v>
      </c>
      <c r="D265" s="23" t="s">
        <v>1463</v>
      </c>
      <c r="E265" s="25" t="s">
        <v>1464</v>
      </c>
      <c r="F265" s="25"/>
      <c r="G265" s="25" t="s">
        <v>1465</v>
      </c>
      <c r="H265" s="25"/>
      <c r="I265" s="25" t="s">
        <v>1468</v>
      </c>
      <c r="J265" s="45"/>
      <c r="K265" s="45" t="s">
        <v>154</v>
      </c>
      <c r="L265" s="45">
        <v>0</v>
      </c>
      <c r="M265" s="25">
        <v>231010000</v>
      </c>
      <c r="N265" s="23" t="s">
        <v>146</v>
      </c>
      <c r="O265" s="24" t="s">
        <v>184</v>
      </c>
      <c r="P265" s="23" t="s">
        <v>146</v>
      </c>
      <c r="Q265" s="23" t="s">
        <v>148</v>
      </c>
      <c r="R265" s="24" t="s">
        <v>480</v>
      </c>
      <c r="S265" s="24" t="s">
        <v>408</v>
      </c>
      <c r="T265" s="25">
        <v>803</v>
      </c>
      <c r="U265" s="96" t="s">
        <v>156</v>
      </c>
      <c r="V265" s="27">
        <v>1</v>
      </c>
      <c r="W265" s="44">
        <v>15500</v>
      </c>
      <c r="X265" s="37">
        <f>W265*V265</f>
        <v>15500</v>
      </c>
      <c r="Y265" s="44">
        <f t="shared" si="14"/>
        <v>17360</v>
      </c>
      <c r="Z265" s="25"/>
      <c r="AA265" s="23"/>
      <c r="AB265" s="65"/>
    </row>
    <row r="266" spans="1:28" s="64" customFormat="1" ht="117.75" customHeight="1">
      <c r="A266" s="25" t="s">
        <v>731</v>
      </c>
      <c r="B266" s="23" t="s">
        <v>143</v>
      </c>
      <c r="C266" s="23" t="s">
        <v>144</v>
      </c>
      <c r="D266" s="23" t="s">
        <v>1463</v>
      </c>
      <c r="E266" s="25" t="s">
        <v>1464</v>
      </c>
      <c r="F266" s="25"/>
      <c r="G266" s="25" t="s">
        <v>1465</v>
      </c>
      <c r="H266" s="25"/>
      <c r="I266" s="25" t="s">
        <v>1469</v>
      </c>
      <c r="J266" s="45"/>
      <c r="K266" s="45" t="s">
        <v>154</v>
      </c>
      <c r="L266" s="45">
        <v>0</v>
      </c>
      <c r="M266" s="25">
        <v>231010000</v>
      </c>
      <c r="N266" s="23" t="s">
        <v>146</v>
      </c>
      <c r="O266" s="24" t="s">
        <v>184</v>
      </c>
      <c r="P266" s="23" t="s">
        <v>146</v>
      </c>
      <c r="Q266" s="23" t="s">
        <v>148</v>
      </c>
      <c r="R266" s="24" t="s">
        <v>480</v>
      </c>
      <c r="S266" s="24" t="s">
        <v>408</v>
      </c>
      <c r="T266" s="25">
        <v>804</v>
      </c>
      <c r="U266" s="96" t="s">
        <v>156</v>
      </c>
      <c r="V266" s="27">
        <v>1</v>
      </c>
      <c r="W266" s="44">
        <v>15500</v>
      </c>
      <c r="X266" s="37">
        <f>W266*V266</f>
        <v>15500</v>
      </c>
      <c r="Y266" s="44">
        <f t="shared" si="14"/>
        <v>17360</v>
      </c>
      <c r="Z266" s="25"/>
      <c r="AA266" s="23"/>
      <c r="AB266" s="65"/>
    </row>
    <row r="267" spans="1:29" s="42" customFormat="1" ht="153">
      <c r="A267" s="25" t="s">
        <v>732</v>
      </c>
      <c r="B267" s="23" t="s">
        <v>143</v>
      </c>
      <c r="C267" s="23" t="s">
        <v>144</v>
      </c>
      <c r="D267" s="23" t="s">
        <v>1728</v>
      </c>
      <c r="E267" s="25" t="s">
        <v>994</v>
      </c>
      <c r="F267" s="25"/>
      <c r="G267" s="25" t="s">
        <v>1729</v>
      </c>
      <c r="H267" s="25"/>
      <c r="I267" s="25" t="s">
        <v>995</v>
      </c>
      <c r="J267" s="45"/>
      <c r="K267" s="45" t="s">
        <v>154</v>
      </c>
      <c r="L267" s="45">
        <v>0</v>
      </c>
      <c r="M267" s="25">
        <v>231010000</v>
      </c>
      <c r="N267" s="23" t="s">
        <v>146</v>
      </c>
      <c r="O267" s="24" t="s">
        <v>433</v>
      </c>
      <c r="P267" s="23" t="s">
        <v>146</v>
      </c>
      <c r="Q267" s="23" t="s">
        <v>148</v>
      </c>
      <c r="R267" s="24" t="s">
        <v>480</v>
      </c>
      <c r="S267" s="24" t="s">
        <v>408</v>
      </c>
      <c r="T267" s="25">
        <v>796</v>
      </c>
      <c r="U267" s="96" t="s">
        <v>156</v>
      </c>
      <c r="V267" s="27">
        <v>50</v>
      </c>
      <c r="W267" s="44">
        <v>250</v>
      </c>
      <c r="X267" s="37">
        <v>0</v>
      </c>
      <c r="Y267" s="44">
        <f t="shared" si="14"/>
        <v>0</v>
      </c>
      <c r="Z267" s="25"/>
      <c r="AA267" s="23" t="s">
        <v>945</v>
      </c>
      <c r="AB267" s="145">
        <v>11</v>
      </c>
      <c r="AC267" s="64"/>
    </row>
    <row r="268" spans="1:29" s="42" customFormat="1" ht="153">
      <c r="A268" s="25" t="s">
        <v>2711</v>
      </c>
      <c r="B268" s="23" t="s">
        <v>143</v>
      </c>
      <c r="C268" s="23" t="s">
        <v>144</v>
      </c>
      <c r="D268" s="23" t="s">
        <v>1728</v>
      </c>
      <c r="E268" s="25" t="s">
        <v>994</v>
      </c>
      <c r="F268" s="25"/>
      <c r="G268" s="25" t="s">
        <v>1729</v>
      </c>
      <c r="H268" s="25"/>
      <c r="I268" s="25" t="s">
        <v>995</v>
      </c>
      <c r="J268" s="45"/>
      <c r="K268" s="45" t="s">
        <v>154</v>
      </c>
      <c r="L268" s="45">
        <v>0</v>
      </c>
      <c r="M268" s="25">
        <v>231010000</v>
      </c>
      <c r="N268" s="23" t="s">
        <v>146</v>
      </c>
      <c r="O268" s="24" t="s">
        <v>212</v>
      </c>
      <c r="P268" s="23" t="s">
        <v>146</v>
      </c>
      <c r="Q268" s="23" t="s">
        <v>148</v>
      </c>
      <c r="R268" s="24" t="s">
        <v>480</v>
      </c>
      <c r="S268" s="24" t="s">
        <v>408</v>
      </c>
      <c r="T268" s="25">
        <v>796</v>
      </c>
      <c r="U268" s="96" t="s">
        <v>156</v>
      </c>
      <c r="V268" s="27">
        <v>50</v>
      </c>
      <c r="W268" s="44">
        <v>250</v>
      </c>
      <c r="X268" s="37">
        <f>W268*V268</f>
        <v>12500</v>
      </c>
      <c r="Y268" s="44">
        <f t="shared" si="14"/>
        <v>14000.000000000002</v>
      </c>
      <c r="Z268" s="25"/>
      <c r="AA268" s="23" t="s">
        <v>945</v>
      </c>
      <c r="AB268" s="65"/>
      <c r="AC268" s="64"/>
    </row>
    <row r="269" spans="1:29" s="42" customFormat="1" ht="89.25">
      <c r="A269" s="25" t="s">
        <v>733</v>
      </c>
      <c r="B269" s="23" t="s">
        <v>143</v>
      </c>
      <c r="C269" s="23" t="s">
        <v>144</v>
      </c>
      <c r="D269" s="25" t="s">
        <v>2202</v>
      </c>
      <c r="E269" s="25" t="s">
        <v>1730</v>
      </c>
      <c r="F269" s="25"/>
      <c r="G269" s="25" t="s">
        <v>1731</v>
      </c>
      <c r="H269" s="25"/>
      <c r="I269" s="25"/>
      <c r="J269" s="45"/>
      <c r="K269" s="45" t="s">
        <v>154</v>
      </c>
      <c r="L269" s="45">
        <v>0</v>
      </c>
      <c r="M269" s="25">
        <v>231010000</v>
      </c>
      <c r="N269" s="23" t="s">
        <v>146</v>
      </c>
      <c r="O269" s="24" t="s">
        <v>433</v>
      </c>
      <c r="P269" s="23" t="s">
        <v>146</v>
      </c>
      <c r="Q269" s="23" t="s">
        <v>148</v>
      </c>
      <c r="R269" s="24" t="s">
        <v>480</v>
      </c>
      <c r="S269" s="24" t="s">
        <v>408</v>
      </c>
      <c r="T269" s="101" t="s">
        <v>57</v>
      </c>
      <c r="U269" s="101" t="s">
        <v>1296</v>
      </c>
      <c r="V269" s="27">
        <v>700</v>
      </c>
      <c r="W269" s="44">
        <v>1000</v>
      </c>
      <c r="X269" s="37">
        <v>0</v>
      </c>
      <c r="Y269" s="44">
        <f t="shared" si="14"/>
        <v>0</v>
      </c>
      <c r="Z269" s="25"/>
      <c r="AA269" s="23" t="s">
        <v>945</v>
      </c>
      <c r="AB269" s="145">
        <v>11</v>
      </c>
      <c r="AC269" s="64"/>
    </row>
    <row r="270" spans="1:29" s="42" customFormat="1" ht="89.25">
      <c r="A270" s="25" t="s">
        <v>2712</v>
      </c>
      <c r="B270" s="23" t="s">
        <v>143</v>
      </c>
      <c r="C270" s="23" t="s">
        <v>144</v>
      </c>
      <c r="D270" s="25" t="s">
        <v>2202</v>
      </c>
      <c r="E270" s="25" t="s">
        <v>1730</v>
      </c>
      <c r="F270" s="25"/>
      <c r="G270" s="25" t="s">
        <v>1731</v>
      </c>
      <c r="H270" s="25"/>
      <c r="I270" s="25"/>
      <c r="J270" s="45"/>
      <c r="K270" s="45" t="s">
        <v>154</v>
      </c>
      <c r="L270" s="45">
        <v>0</v>
      </c>
      <c r="M270" s="25">
        <v>231010000</v>
      </c>
      <c r="N270" s="23" t="s">
        <v>146</v>
      </c>
      <c r="O270" s="24" t="s">
        <v>212</v>
      </c>
      <c r="P270" s="23" t="s">
        <v>146</v>
      </c>
      <c r="Q270" s="23" t="s">
        <v>148</v>
      </c>
      <c r="R270" s="24" t="s">
        <v>480</v>
      </c>
      <c r="S270" s="24" t="s">
        <v>408</v>
      </c>
      <c r="T270" s="101" t="s">
        <v>57</v>
      </c>
      <c r="U270" s="101" t="s">
        <v>1296</v>
      </c>
      <c r="V270" s="27">
        <v>700</v>
      </c>
      <c r="W270" s="44">
        <v>1000</v>
      </c>
      <c r="X270" s="37">
        <f>W270*V270</f>
        <v>700000</v>
      </c>
      <c r="Y270" s="44">
        <f t="shared" si="14"/>
        <v>784000.0000000001</v>
      </c>
      <c r="Z270" s="25"/>
      <c r="AA270" s="23" t="s">
        <v>945</v>
      </c>
      <c r="AB270" s="65"/>
      <c r="AC270" s="64"/>
    </row>
    <row r="271" spans="1:54" s="64" customFormat="1" ht="111.75" customHeight="1">
      <c r="A271" s="25" t="s">
        <v>734</v>
      </c>
      <c r="B271" s="23" t="s">
        <v>143</v>
      </c>
      <c r="C271" s="23" t="s">
        <v>144</v>
      </c>
      <c r="D271" s="146" t="s">
        <v>1615</v>
      </c>
      <c r="E271" s="25" t="s">
        <v>1617</v>
      </c>
      <c r="F271" s="25"/>
      <c r="G271" s="25" t="s">
        <v>1618</v>
      </c>
      <c r="H271" s="23"/>
      <c r="I271" s="23" t="s">
        <v>1616</v>
      </c>
      <c r="J271" s="23"/>
      <c r="K271" s="23" t="s">
        <v>154</v>
      </c>
      <c r="L271" s="24" t="s">
        <v>252</v>
      </c>
      <c r="M271" s="25">
        <v>231010000</v>
      </c>
      <c r="N271" s="23" t="s">
        <v>146</v>
      </c>
      <c r="O271" s="50" t="s">
        <v>162</v>
      </c>
      <c r="P271" s="23" t="s">
        <v>146</v>
      </c>
      <c r="Q271" s="23" t="s">
        <v>148</v>
      </c>
      <c r="R271" s="23" t="s">
        <v>480</v>
      </c>
      <c r="S271" s="23" t="s">
        <v>408</v>
      </c>
      <c r="T271" s="23">
        <v>868</v>
      </c>
      <c r="U271" s="23" t="s">
        <v>209</v>
      </c>
      <c r="V271" s="27">
        <v>30</v>
      </c>
      <c r="W271" s="44">
        <v>2700</v>
      </c>
      <c r="X271" s="62">
        <f>W271*V271</f>
        <v>81000</v>
      </c>
      <c r="Y271" s="27">
        <f t="shared" si="14"/>
        <v>90720.00000000001</v>
      </c>
      <c r="Z271" s="45"/>
      <c r="AA271" s="23" t="s">
        <v>945</v>
      </c>
      <c r="AB271" s="52"/>
      <c r="AC271" s="73"/>
      <c r="AD271" s="73"/>
      <c r="AE271" s="73"/>
      <c r="AF271" s="147"/>
      <c r="AG271" s="148"/>
      <c r="AH271" s="149"/>
      <c r="AI271" s="69"/>
      <c r="AJ271" s="69"/>
      <c r="AK271" s="69"/>
      <c r="AL271" s="114"/>
      <c r="AM271" s="147"/>
      <c r="AN271" s="147"/>
      <c r="AO271" s="147"/>
      <c r="AP271" s="147"/>
      <c r="AQ271" s="147"/>
      <c r="AR271" s="147"/>
      <c r="AS271" s="147"/>
      <c r="AT271" s="150"/>
      <c r="AU271" s="149"/>
      <c r="AV271" s="115"/>
      <c r="AW271" s="151"/>
      <c r="AX271" s="152"/>
      <c r="AY271" s="153"/>
      <c r="AZ271" s="153"/>
      <c r="BA271" s="147"/>
      <c r="BB271" s="114"/>
    </row>
    <row r="272" spans="1:54" s="64" customFormat="1" ht="108.75" customHeight="1">
      <c r="A272" s="25" t="s">
        <v>735</v>
      </c>
      <c r="B272" s="23" t="s">
        <v>143</v>
      </c>
      <c r="C272" s="23" t="s">
        <v>144</v>
      </c>
      <c r="D272" s="146" t="s">
        <v>1732</v>
      </c>
      <c r="E272" s="25" t="s">
        <v>1733</v>
      </c>
      <c r="F272" s="25"/>
      <c r="G272" s="25" t="s">
        <v>1734</v>
      </c>
      <c r="H272" s="23"/>
      <c r="I272" s="23" t="s">
        <v>996</v>
      </c>
      <c r="J272" s="23"/>
      <c r="K272" s="23" t="s">
        <v>154</v>
      </c>
      <c r="L272" s="24" t="s">
        <v>13</v>
      </c>
      <c r="M272" s="25">
        <v>231010000</v>
      </c>
      <c r="N272" s="23" t="s">
        <v>146</v>
      </c>
      <c r="O272" s="50" t="s">
        <v>184</v>
      </c>
      <c r="P272" s="23" t="s">
        <v>146</v>
      </c>
      <c r="Q272" s="23" t="s">
        <v>148</v>
      </c>
      <c r="R272" s="23" t="s">
        <v>480</v>
      </c>
      <c r="S272" s="23" t="s">
        <v>408</v>
      </c>
      <c r="T272" s="23">
        <v>839</v>
      </c>
      <c r="U272" s="23" t="s">
        <v>7</v>
      </c>
      <c r="V272" s="27">
        <v>12</v>
      </c>
      <c r="W272" s="44">
        <v>2600</v>
      </c>
      <c r="X272" s="62">
        <f aca="true" t="shared" si="15" ref="X272:X336">W272*V272</f>
        <v>31200</v>
      </c>
      <c r="Y272" s="27">
        <f aca="true" t="shared" si="16" ref="Y272:Y337">X272*1.12</f>
        <v>34944</v>
      </c>
      <c r="Z272" s="45"/>
      <c r="AA272" s="23" t="s">
        <v>945</v>
      </c>
      <c r="AB272" s="52"/>
      <c r="AC272" s="73"/>
      <c r="AD272" s="73"/>
      <c r="AE272" s="73"/>
      <c r="AF272" s="147"/>
      <c r="AG272" s="148"/>
      <c r="AH272" s="149"/>
      <c r="AI272" s="69"/>
      <c r="AJ272" s="69"/>
      <c r="AK272" s="69"/>
      <c r="AL272" s="114"/>
      <c r="AM272" s="147"/>
      <c r="AN272" s="147"/>
      <c r="AO272" s="147"/>
      <c r="AP272" s="147"/>
      <c r="AQ272" s="147"/>
      <c r="AR272" s="147"/>
      <c r="AS272" s="147"/>
      <c r="AT272" s="150"/>
      <c r="AU272" s="149"/>
      <c r="AV272" s="115"/>
      <c r="AW272" s="151"/>
      <c r="AX272" s="152">
        <v>6175000</v>
      </c>
      <c r="AY272" s="153"/>
      <c r="AZ272" s="153"/>
      <c r="BA272" s="147"/>
      <c r="BB272" s="114"/>
    </row>
    <row r="273" spans="1:54" s="64" customFormat="1" ht="101.25" customHeight="1">
      <c r="A273" s="25" t="s">
        <v>736</v>
      </c>
      <c r="B273" s="23" t="s">
        <v>143</v>
      </c>
      <c r="C273" s="23" t="s">
        <v>144</v>
      </c>
      <c r="D273" s="146" t="s">
        <v>1735</v>
      </c>
      <c r="E273" s="25" t="s">
        <v>1736</v>
      </c>
      <c r="F273" s="25"/>
      <c r="G273" s="25" t="s">
        <v>1737</v>
      </c>
      <c r="H273" s="23"/>
      <c r="I273" s="23" t="s">
        <v>420</v>
      </c>
      <c r="J273" s="23"/>
      <c r="K273" s="23" t="s">
        <v>154</v>
      </c>
      <c r="L273" s="24" t="s">
        <v>13</v>
      </c>
      <c r="M273" s="25">
        <v>231010000</v>
      </c>
      <c r="N273" s="23" t="s">
        <v>146</v>
      </c>
      <c r="O273" s="50" t="s">
        <v>162</v>
      </c>
      <c r="P273" s="23" t="s">
        <v>146</v>
      </c>
      <c r="Q273" s="23" t="s">
        <v>148</v>
      </c>
      <c r="R273" s="23" t="s">
        <v>480</v>
      </c>
      <c r="S273" s="23" t="s">
        <v>408</v>
      </c>
      <c r="T273" s="23">
        <v>166</v>
      </c>
      <c r="U273" s="23" t="s">
        <v>165</v>
      </c>
      <c r="V273" s="27">
        <v>16</v>
      </c>
      <c r="W273" s="44">
        <v>2500</v>
      </c>
      <c r="X273" s="62">
        <f t="shared" si="15"/>
        <v>40000</v>
      </c>
      <c r="Y273" s="27">
        <f t="shared" si="16"/>
        <v>44800.00000000001</v>
      </c>
      <c r="Z273" s="45"/>
      <c r="AA273" s="23" t="s">
        <v>945</v>
      </c>
      <c r="AB273" s="52"/>
      <c r="AC273" s="73"/>
      <c r="AD273" s="73"/>
      <c r="AE273" s="73"/>
      <c r="AF273" s="147"/>
      <c r="AG273" s="148"/>
      <c r="AH273" s="149"/>
      <c r="AI273" s="69"/>
      <c r="AJ273" s="69"/>
      <c r="AK273" s="69"/>
      <c r="AL273" s="114"/>
      <c r="AM273" s="147"/>
      <c r="AN273" s="147"/>
      <c r="AO273" s="147"/>
      <c r="AP273" s="147"/>
      <c r="AQ273" s="147"/>
      <c r="AR273" s="147"/>
      <c r="AS273" s="147"/>
      <c r="AT273" s="150"/>
      <c r="AU273" s="149"/>
      <c r="AV273" s="115"/>
      <c r="AW273" s="151"/>
      <c r="AX273" s="152"/>
      <c r="AY273" s="153"/>
      <c r="AZ273" s="153"/>
      <c r="BA273" s="147"/>
      <c r="BB273" s="114"/>
    </row>
    <row r="274" spans="1:54" s="64" customFormat="1" ht="72" customHeight="1">
      <c r="A274" s="25" t="s">
        <v>737</v>
      </c>
      <c r="B274" s="23" t="s">
        <v>143</v>
      </c>
      <c r="C274" s="23" t="s">
        <v>144</v>
      </c>
      <c r="D274" s="146" t="s">
        <v>1619</v>
      </c>
      <c r="E274" s="25" t="s">
        <v>1620</v>
      </c>
      <c r="F274" s="25"/>
      <c r="G274" s="25" t="s">
        <v>1621</v>
      </c>
      <c r="H274" s="23"/>
      <c r="I274" s="23" t="s">
        <v>230</v>
      </c>
      <c r="J274" s="23"/>
      <c r="K274" s="23" t="s">
        <v>154</v>
      </c>
      <c r="L274" s="24" t="s">
        <v>13</v>
      </c>
      <c r="M274" s="25">
        <v>231010000</v>
      </c>
      <c r="N274" s="23" t="s">
        <v>146</v>
      </c>
      <c r="O274" s="50" t="s">
        <v>162</v>
      </c>
      <c r="P274" s="23" t="s">
        <v>146</v>
      </c>
      <c r="Q274" s="23" t="s">
        <v>148</v>
      </c>
      <c r="R274" s="23" t="s">
        <v>480</v>
      </c>
      <c r="S274" s="23" t="s">
        <v>408</v>
      </c>
      <c r="T274" s="23">
        <v>796</v>
      </c>
      <c r="U274" s="23" t="s">
        <v>251</v>
      </c>
      <c r="V274" s="27">
        <v>8</v>
      </c>
      <c r="W274" s="44">
        <v>6600</v>
      </c>
      <c r="X274" s="62">
        <f t="shared" si="15"/>
        <v>52800</v>
      </c>
      <c r="Y274" s="27">
        <f t="shared" si="16"/>
        <v>59136.00000000001</v>
      </c>
      <c r="Z274" s="45"/>
      <c r="AA274" s="23" t="s">
        <v>945</v>
      </c>
      <c r="AB274" s="52"/>
      <c r="AC274" s="73"/>
      <c r="AD274" s="73"/>
      <c r="AE274" s="73"/>
      <c r="AF274" s="147"/>
      <c r="AG274" s="148"/>
      <c r="AH274" s="149"/>
      <c r="AI274" s="69"/>
      <c r="AJ274" s="69"/>
      <c r="AK274" s="69"/>
      <c r="AL274" s="114"/>
      <c r="AM274" s="147"/>
      <c r="AN274" s="147"/>
      <c r="AO274" s="147"/>
      <c r="AP274" s="147"/>
      <c r="AQ274" s="147"/>
      <c r="AR274" s="147"/>
      <c r="AS274" s="147"/>
      <c r="AT274" s="150"/>
      <c r="AU274" s="149"/>
      <c r="AV274" s="115"/>
      <c r="AW274" s="151"/>
      <c r="AX274" s="152"/>
      <c r="AY274" s="153"/>
      <c r="AZ274" s="153"/>
      <c r="BA274" s="147"/>
      <c r="BB274" s="114"/>
    </row>
    <row r="275" spans="1:54" s="64" customFormat="1" ht="93" customHeight="1">
      <c r="A275" s="25" t="s">
        <v>738</v>
      </c>
      <c r="B275" s="23" t="s">
        <v>143</v>
      </c>
      <c r="C275" s="23" t="s">
        <v>144</v>
      </c>
      <c r="D275" s="146" t="s">
        <v>1622</v>
      </c>
      <c r="E275" s="25" t="s">
        <v>1623</v>
      </c>
      <c r="F275" s="25"/>
      <c r="G275" s="25" t="s">
        <v>1624</v>
      </c>
      <c r="H275" s="23"/>
      <c r="I275" s="23" t="s">
        <v>997</v>
      </c>
      <c r="J275" s="23"/>
      <c r="K275" s="23" t="s">
        <v>154</v>
      </c>
      <c r="L275" s="24" t="s">
        <v>13</v>
      </c>
      <c r="M275" s="25">
        <v>231010000</v>
      </c>
      <c r="N275" s="23" t="s">
        <v>146</v>
      </c>
      <c r="O275" s="24" t="s">
        <v>191</v>
      </c>
      <c r="P275" s="23" t="s">
        <v>146</v>
      </c>
      <c r="Q275" s="23" t="s">
        <v>148</v>
      </c>
      <c r="R275" s="23" t="s">
        <v>480</v>
      </c>
      <c r="S275" s="23" t="s">
        <v>408</v>
      </c>
      <c r="T275" s="23">
        <v>625</v>
      </c>
      <c r="U275" s="23" t="s">
        <v>452</v>
      </c>
      <c r="V275" s="27">
        <v>10</v>
      </c>
      <c r="W275" s="44">
        <v>5000</v>
      </c>
      <c r="X275" s="62">
        <f t="shared" si="15"/>
        <v>50000</v>
      </c>
      <c r="Y275" s="27">
        <f t="shared" si="16"/>
        <v>56000.00000000001</v>
      </c>
      <c r="Z275" s="45"/>
      <c r="AA275" s="23" t="s">
        <v>945</v>
      </c>
      <c r="AB275" s="52"/>
      <c r="AC275" s="73"/>
      <c r="AD275" s="73"/>
      <c r="AE275" s="73"/>
      <c r="AF275" s="147"/>
      <c r="AG275" s="148"/>
      <c r="AH275" s="149"/>
      <c r="AI275" s="69"/>
      <c r="AJ275" s="69"/>
      <c r="AK275" s="69"/>
      <c r="AL275" s="114"/>
      <c r="AM275" s="147"/>
      <c r="AN275" s="147"/>
      <c r="AO275" s="147"/>
      <c r="AP275" s="147"/>
      <c r="AQ275" s="147"/>
      <c r="AR275" s="147"/>
      <c r="AS275" s="147"/>
      <c r="AT275" s="150"/>
      <c r="AU275" s="149"/>
      <c r="AV275" s="115"/>
      <c r="AW275" s="151"/>
      <c r="AX275" s="152"/>
      <c r="AY275" s="153"/>
      <c r="AZ275" s="153"/>
      <c r="BA275" s="147"/>
      <c r="BB275" s="114"/>
    </row>
    <row r="276" spans="1:54" s="64" customFormat="1" ht="62.25" customHeight="1">
      <c r="A276" s="25" t="s">
        <v>739</v>
      </c>
      <c r="B276" s="23" t="s">
        <v>143</v>
      </c>
      <c r="C276" s="23" t="s">
        <v>144</v>
      </c>
      <c r="D276" s="25" t="s">
        <v>1625</v>
      </c>
      <c r="E276" s="28" t="s">
        <v>453</v>
      </c>
      <c r="F276" s="28"/>
      <c r="G276" s="28" t="s">
        <v>1626</v>
      </c>
      <c r="H276" s="28"/>
      <c r="I276" s="28" t="s">
        <v>422</v>
      </c>
      <c r="J276" s="24"/>
      <c r="K276" s="23" t="s">
        <v>154</v>
      </c>
      <c r="L276" s="24" t="s">
        <v>13</v>
      </c>
      <c r="M276" s="25">
        <v>231010000</v>
      </c>
      <c r="N276" s="23" t="s">
        <v>146</v>
      </c>
      <c r="O276" s="24" t="s">
        <v>191</v>
      </c>
      <c r="P276" s="23" t="s">
        <v>146</v>
      </c>
      <c r="Q276" s="23" t="s">
        <v>148</v>
      </c>
      <c r="R276" s="23" t="s">
        <v>480</v>
      </c>
      <c r="S276" s="23" t="s">
        <v>408</v>
      </c>
      <c r="T276" s="23">
        <v>778</v>
      </c>
      <c r="U276" s="23" t="s">
        <v>182</v>
      </c>
      <c r="V276" s="27">
        <v>60</v>
      </c>
      <c r="W276" s="27">
        <v>750</v>
      </c>
      <c r="X276" s="62">
        <f t="shared" si="15"/>
        <v>45000</v>
      </c>
      <c r="Y276" s="27">
        <f t="shared" si="16"/>
        <v>50400.00000000001</v>
      </c>
      <c r="Z276" s="45"/>
      <c r="AA276" s="23" t="s">
        <v>945</v>
      </c>
      <c r="AB276" s="52"/>
      <c r="AC276" s="73"/>
      <c r="AD276" s="73"/>
      <c r="AE276" s="73"/>
      <c r="AF276" s="147"/>
      <c r="AG276" s="148"/>
      <c r="AH276" s="149"/>
      <c r="AI276" s="69"/>
      <c r="AJ276" s="69"/>
      <c r="AK276" s="69"/>
      <c r="AL276" s="114"/>
      <c r="AM276" s="147"/>
      <c r="AN276" s="147"/>
      <c r="AO276" s="147"/>
      <c r="AP276" s="147"/>
      <c r="AQ276" s="147"/>
      <c r="AR276" s="147"/>
      <c r="AS276" s="147"/>
      <c r="AT276" s="150"/>
      <c r="AU276" s="149"/>
      <c r="AV276" s="115"/>
      <c r="AW276" s="151"/>
      <c r="AX276" s="152"/>
      <c r="AY276" s="153"/>
      <c r="AZ276" s="153"/>
      <c r="BA276" s="147"/>
      <c r="BB276" s="114"/>
    </row>
    <row r="277" spans="1:54" s="64" customFormat="1" ht="87" customHeight="1">
      <c r="A277" s="25" t="s">
        <v>740</v>
      </c>
      <c r="B277" s="23" t="s">
        <v>143</v>
      </c>
      <c r="C277" s="23" t="s">
        <v>144</v>
      </c>
      <c r="D277" s="52" t="s">
        <v>1627</v>
      </c>
      <c r="E277" s="25" t="s">
        <v>998</v>
      </c>
      <c r="F277" s="28"/>
      <c r="G277" s="25" t="s">
        <v>1628</v>
      </c>
      <c r="H277" s="28"/>
      <c r="I277" s="28" t="s">
        <v>999</v>
      </c>
      <c r="J277" s="24"/>
      <c r="K277" s="23" t="s">
        <v>154</v>
      </c>
      <c r="L277" s="24" t="s">
        <v>13</v>
      </c>
      <c r="M277" s="25">
        <v>231010000</v>
      </c>
      <c r="N277" s="23" t="s">
        <v>146</v>
      </c>
      <c r="O277" s="24" t="s">
        <v>192</v>
      </c>
      <c r="P277" s="23" t="s">
        <v>146</v>
      </c>
      <c r="Q277" s="23" t="s">
        <v>148</v>
      </c>
      <c r="R277" s="23" t="s">
        <v>480</v>
      </c>
      <c r="S277" s="23" t="s">
        <v>408</v>
      </c>
      <c r="T277" s="23">
        <v>796</v>
      </c>
      <c r="U277" s="23" t="s">
        <v>156</v>
      </c>
      <c r="V277" s="27">
        <v>1</v>
      </c>
      <c r="W277" s="27">
        <v>29785</v>
      </c>
      <c r="X277" s="62">
        <f t="shared" si="15"/>
        <v>29785</v>
      </c>
      <c r="Y277" s="27">
        <f t="shared" si="16"/>
        <v>33359.200000000004</v>
      </c>
      <c r="Z277" s="45"/>
      <c r="AA277" s="23" t="s">
        <v>945</v>
      </c>
      <c r="AB277" s="52"/>
      <c r="AC277" s="73"/>
      <c r="AD277" s="73"/>
      <c r="AE277" s="73"/>
      <c r="AF277" s="147"/>
      <c r="AG277" s="148"/>
      <c r="AH277" s="149"/>
      <c r="AI277" s="69"/>
      <c r="AJ277" s="69"/>
      <c r="AK277" s="69"/>
      <c r="AL277" s="114"/>
      <c r="AM277" s="147"/>
      <c r="AN277" s="147"/>
      <c r="AO277" s="147"/>
      <c r="AP277" s="147"/>
      <c r="AQ277" s="147"/>
      <c r="AR277" s="147"/>
      <c r="AS277" s="147"/>
      <c r="AT277" s="150"/>
      <c r="AU277" s="149"/>
      <c r="AV277" s="115"/>
      <c r="AW277" s="151"/>
      <c r="AX277" s="152"/>
      <c r="AY277" s="153"/>
      <c r="AZ277" s="153"/>
      <c r="BA277" s="147"/>
      <c r="BB277" s="114"/>
    </row>
    <row r="278" spans="1:54" s="64" customFormat="1" ht="92.25" customHeight="1">
      <c r="A278" s="25" t="s">
        <v>741</v>
      </c>
      <c r="B278" s="23" t="s">
        <v>143</v>
      </c>
      <c r="C278" s="23" t="s">
        <v>144</v>
      </c>
      <c r="D278" s="154" t="s">
        <v>1629</v>
      </c>
      <c r="E278" s="28" t="s">
        <v>1000</v>
      </c>
      <c r="F278" s="28"/>
      <c r="G278" s="49" t="s">
        <v>1630</v>
      </c>
      <c r="H278" s="28"/>
      <c r="I278" s="28" t="s">
        <v>1001</v>
      </c>
      <c r="J278" s="23"/>
      <c r="K278" s="23" t="s">
        <v>154</v>
      </c>
      <c r="L278" s="24" t="s">
        <v>13</v>
      </c>
      <c r="M278" s="25">
        <v>231010000</v>
      </c>
      <c r="N278" s="23" t="s">
        <v>146</v>
      </c>
      <c r="O278" s="24" t="s">
        <v>162</v>
      </c>
      <c r="P278" s="23" t="s">
        <v>146</v>
      </c>
      <c r="Q278" s="23" t="s">
        <v>148</v>
      </c>
      <c r="R278" s="23" t="s">
        <v>480</v>
      </c>
      <c r="S278" s="23" t="s">
        <v>408</v>
      </c>
      <c r="T278" s="23">
        <v>796</v>
      </c>
      <c r="U278" s="23" t="s">
        <v>156</v>
      </c>
      <c r="V278" s="27">
        <v>1</v>
      </c>
      <c r="W278" s="44">
        <v>185000</v>
      </c>
      <c r="X278" s="62">
        <f t="shared" si="15"/>
        <v>185000</v>
      </c>
      <c r="Y278" s="27">
        <f t="shared" si="16"/>
        <v>207200.00000000003</v>
      </c>
      <c r="Z278" s="45"/>
      <c r="AA278" s="23" t="s">
        <v>945</v>
      </c>
      <c r="AB278" s="52"/>
      <c r="AC278" s="73"/>
      <c r="AD278" s="73"/>
      <c r="AE278" s="73"/>
      <c r="AF278" s="147"/>
      <c r="AG278" s="148"/>
      <c r="AH278" s="149"/>
      <c r="AI278" s="69"/>
      <c r="AJ278" s="69"/>
      <c r="AK278" s="69"/>
      <c r="AL278" s="114"/>
      <c r="AM278" s="147"/>
      <c r="AN278" s="147"/>
      <c r="AO278" s="147"/>
      <c r="AP278" s="147"/>
      <c r="AQ278" s="147"/>
      <c r="AR278" s="147"/>
      <c r="AS278" s="147"/>
      <c r="AT278" s="150"/>
      <c r="AU278" s="149"/>
      <c r="AV278" s="115"/>
      <c r="AW278" s="151"/>
      <c r="AX278" s="152"/>
      <c r="AY278" s="153"/>
      <c r="AZ278" s="153"/>
      <c r="BA278" s="147"/>
      <c r="BB278" s="114"/>
    </row>
    <row r="279" spans="1:54" s="64" customFormat="1" ht="93" customHeight="1">
      <c r="A279" s="25" t="s">
        <v>742</v>
      </c>
      <c r="B279" s="23" t="s">
        <v>143</v>
      </c>
      <c r="C279" s="23" t="s">
        <v>144</v>
      </c>
      <c r="D279" s="154" t="s">
        <v>1631</v>
      </c>
      <c r="E279" s="28" t="s">
        <v>1000</v>
      </c>
      <c r="F279" s="28"/>
      <c r="G279" s="49" t="s">
        <v>1632</v>
      </c>
      <c r="H279" s="28"/>
      <c r="I279" s="28" t="s">
        <v>1633</v>
      </c>
      <c r="J279" s="23"/>
      <c r="K279" s="23" t="s">
        <v>154</v>
      </c>
      <c r="L279" s="24" t="s">
        <v>13</v>
      </c>
      <c r="M279" s="25">
        <v>231010000</v>
      </c>
      <c r="N279" s="23" t="s">
        <v>146</v>
      </c>
      <c r="O279" s="24" t="s">
        <v>162</v>
      </c>
      <c r="P279" s="23" t="s">
        <v>146</v>
      </c>
      <c r="Q279" s="23" t="s">
        <v>148</v>
      </c>
      <c r="R279" s="23" t="s">
        <v>480</v>
      </c>
      <c r="S279" s="23" t="s">
        <v>408</v>
      </c>
      <c r="T279" s="23">
        <v>796</v>
      </c>
      <c r="U279" s="23" t="s">
        <v>156</v>
      </c>
      <c r="V279" s="27">
        <v>1</v>
      </c>
      <c r="W279" s="44">
        <v>50642.86</v>
      </c>
      <c r="X279" s="62">
        <v>0</v>
      </c>
      <c r="Y279" s="27">
        <v>0</v>
      </c>
      <c r="Z279" s="45"/>
      <c r="AA279" s="23" t="s">
        <v>945</v>
      </c>
      <c r="AB279" s="23" t="s">
        <v>2404</v>
      </c>
      <c r="AC279" s="73"/>
      <c r="AD279" s="73"/>
      <c r="AE279" s="73"/>
      <c r="AF279" s="147"/>
      <c r="AG279" s="148"/>
      <c r="AH279" s="149"/>
      <c r="AI279" s="69"/>
      <c r="AJ279" s="69"/>
      <c r="AK279" s="69"/>
      <c r="AL279" s="114"/>
      <c r="AM279" s="147"/>
      <c r="AN279" s="147"/>
      <c r="AO279" s="147"/>
      <c r="AP279" s="147"/>
      <c r="AQ279" s="147"/>
      <c r="AR279" s="147"/>
      <c r="AS279" s="147"/>
      <c r="AT279" s="150"/>
      <c r="AU279" s="149"/>
      <c r="AV279" s="115"/>
      <c r="AW279" s="151"/>
      <c r="AX279" s="152"/>
      <c r="AY279" s="153"/>
      <c r="AZ279" s="153"/>
      <c r="BA279" s="147"/>
      <c r="BB279" s="114"/>
    </row>
    <row r="280" spans="1:54" s="64" customFormat="1" ht="32.25" customHeight="1">
      <c r="A280" s="25" t="s">
        <v>743</v>
      </c>
      <c r="B280" s="23" t="s">
        <v>143</v>
      </c>
      <c r="C280" s="23" t="s">
        <v>144</v>
      </c>
      <c r="D280" s="154" t="s">
        <v>1738</v>
      </c>
      <c r="E280" s="28" t="s">
        <v>1739</v>
      </c>
      <c r="F280" s="28"/>
      <c r="G280" s="49" t="s">
        <v>1740</v>
      </c>
      <c r="H280" s="28"/>
      <c r="I280" s="28"/>
      <c r="J280" s="23"/>
      <c r="K280" s="23" t="s">
        <v>154</v>
      </c>
      <c r="L280" s="24" t="s">
        <v>13</v>
      </c>
      <c r="M280" s="25">
        <v>231010000</v>
      </c>
      <c r="N280" s="23" t="s">
        <v>146</v>
      </c>
      <c r="O280" s="24" t="s">
        <v>212</v>
      </c>
      <c r="P280" s="23" t="s">
        <v>146</v>
      </c>
      <c r="Q280" s="23" t="s">
        <v>148</v>
      </c>
      <c r="R280" s="23" t="s">
        <v>480</v>
      </c>
      <c r="S280" s="23" t="s">
        <v>408</v>
      </c>
      <c r="T280" s="23">
        <v>796</v>
      </c>
      <c r="U280" s="23" t="s">
        <v>156</v>
      </c>
      <c r="V280" s="27">
        <v>1</v>
      </c>
      <c r="W280" s="44">
        <v>750000</v>
      </c>
      <c r="X280" s="62">
        <f t="shared" si="15"/>
        <v>750000</v>
      </c>
      <c r="Y280" s="27">
        <f t="shared" si="16"/>
        <v>840000.0000000001</v>
      </c>
      <c r="Z280" s="45"/>
      <c r="AA280" s="23" t="s">
        <v>945</v>
      </c>
      <c r="AB280" s="52"/>
      <c r="AC280" s="73"/>
      <c r="AD280" s="73"/>
      <c r="AE280" s="73"/>
      <c r="AF280" s="147"/>
      <c r="AG280" s="148"/>
      <c r="AH280" s="149"/>
      <c r="AI280" s="69"/>
      <c r="AJ280" s="69"/>
      <c r="AK280" s="69"/>
      <c r="AL280" s="114"/>
      <c r="AM280" s="147"/>
      <c r="AN280" s="147"/>
      <c r="AO280" s="147"/>
      <c r="AP280" s="147"/>
      <c r="AQ280" s="147"/>
      <c r="AR280" s="147"/>
      <c r="AS280" s="147"/>
      <c r="AT280" s="150"/>
      <c r="AU280" s="149"/>
      <c r="AV280" s="115"/>
      <c r="AW280" s="151"/>
      <c r="AX280" s="152"/>
      <c r="AY280" s="153"/>
      <c r="AZ280" s="153"/>
      <c r="BA280" s="147"/>
      <c r="BB280" s="114"/>
    </row>
    <row r="281" spans="1:29" s="64" customFormat="1" ht="60.75" customHeight="1">
      <c r="A281" s="25" t="s">
        <v>744</v>
      </c>
      <c r="B281" s="23" t="s">
        <v>144</v>
      </c>
      <c r="C281" s="23" t="s">
        <v>144</v>
      </c>
      <c r="D281" s="23" t="s">
        <v>1634</v>
      </c>
      <c r="E281" s="23" t="s">
        <v>1096</v>
      </c>
      <c r="F281" s="23"/>
      <c r="G281" s="25" t="s">
        <v>1635</v>
      </c>
      <c r="H281" s="23"/>
      <c r="I281" s="23"/>
      <c r="J281" s="24"/>
      <c r="K281" s="23" t="s">
        <v>154</v>
      </c>
      <c r="L281" s="45">
        <v>0</v>
      </c>
      <c r="M281" s="25">
        <v>231010000</v>
      </c>
      <c r="N281" s="23" t="s">
        <v>146</v>
      </c>
      <c r="O281" s="45" t="s">
        <v>191</v>
      </c>
      <c r="P281" s="23" t="s">
        <v>146</v>
      </c>
      <c r="Q281" s="23" t="s">
        <v>148</v>
      </c>
      <c r="R281" s="23" t="s">
        <v>480</v>
      </c>
      <c r="S281" s="23" t="s">
        <v>408</v>
      </c>
      <c r="T281" s="45">
        <v>796</v>
      </c>
      <c r="U281" s="45" t="s">
        <v>156</v>
      </c>
      <c r="V281" s="44">
        <v>1</v>
      </c>
      <c r="W281" s="44">
        <v>80000</v>
      </c>
      <c r="X281" s="62">
        <v>0</v>
      </c>
      <c r="Y281" s="27">
        <f>X281*1.12</f>
        <v>0</v>
      </c>
      <c r="Z281" s="45"/>
      <c r="AA281" s="23" t="s">
        <v>945</v>
      </c>
      <c r="AB281" s="23" t="s">
        <v>2404</v>
      </c>
      <c r="AC281" s="73"/>
    </row>
    <row r="282" spans="1:29" s="66" customFormat="1" ht="132.75" customHeight="1">
      <c r="A282" s="25" t="s">
        <v>745</v>
      </c>
      <c r="B282" s="23" t="s">
        <v>143</v>
      </c>
      <c r="C282" s="23" t="s">
        <v>144</v>
      </c>
      <c r="D282" s="39" t="s">
        <v>1945</v>
      </c>
      <c r="E282" s="28" t="s">
        <v>1946</v>
      </c>
      <c r="F282" s="28"/>
      <c r="G282" s="28" t="s">
        <v>1947</v>
      </c>
      <c r="H282" s="28"/>
      <c r="I282" s="74"/>
      <c r="J282" s="74"/>
      <c r="K282" s="39" t="s">
        <v>154</v>
      </c>
      <c r="L282" s="77" t="s">
        <v>13</v>
      </c>
      <c r="M282" s="25">
        <v>231010000</v>
      </c>
      <c r="N282" s="23" t="s">
        <v>146</v>
      </c>
      <c r="O282" s="155" t="s">
        <v>157</v>
      </c>
      <c r="P282" s="23" t="s">
        <v>146</v>
      </c>
      <c r="Q282" s="23" t="s">
        <v>148</v>
      </c>
      <c r="R282" s="23" t="s">
        <v>166</v>
      </c>
      <c r="S282" s="23" t="s">
        <v>159</v>
      </c>
      <c r="T282" s="45">
        <v>796</v>
      </c>
      <c r="U282" s="23" t="s">
        <v>251</v>
      </c>
      <c r="V282" s="119">
        <v>2</v>
      </c>
      <c r="W282" s="119">
        <v>12000</v>
      </c>
      <c r="X282" s="119">
        <f t="shared" si="15"/>
        <v>24000</v>
      </c>
      <c r="Y282" s="119">
        <f t="shared" si="16"/>
        <v>26880.000000000004</v>
      </c>
      <c r="Z282" s="39"/>
      <c r="AA282" s="39" t="s">
        <v>945</v>
      </c>
      <c r="AB282" s="76"/>
      <c r="AC282" s="120"/>
    </row>
    <row r="283" spans="1:29" s="66" customFormat="1" ht="132.75" customHeight="1">
      <c r="A283" s="25" t="s">
        <v>746</v>
      </c>
      <c r="B283" s="23" t="s">
        <v>143</v>
      </c>
      <c r="C283" s="23" t="s">
        <v>144</v>
      </c>
      <c r="D283" s="39" t="s">
        <v>1948</v>
      </c>
      <c r="E283" s="28" t="s">
        <v>1949</v>
      </c>
      <c r="F283" s="28"/>
      <c r="G283" s="28" t="s">
        <v>1951</v>
      </c>
      <c r="H283" s="28"/>
      <c r="I283" s="39" t="s">
        <v>1950</v>
      </c>
      <c r="J283" s="74"/>
      <c r="K283" s="39" t="s">
        <v>154</v>
      </c>
      <c r="L283" s="77" t="s">
        <v>13</v>
      </c>
      <c r="M283" s="25">
        <v>231010000</v>
      </c>
      <c r="N283" s="23" t="s">
        <v>146</v>
      </c>
      <c r="O283" s="155" t="s">
        <v>157</v>
      </c>
      <c r="P283" s="23" t="s">
        <v>146</v>
      </c>
      <c r="Q283" s="23" t="s">
        <v>148</v>
      </c>
      <c r="R283" s="23" t="s">
        <v>166</v>
      </c>
      <c r="S283" s="23" t="s">
        <v>159</v>
      </c>
      <c r="T283" s="45">
        <v>796</v>
      </c>
      <c r="U283" s="23" t="s">
        <v>251</v>
      </c>
      <c r="V283" s="119">
        <v>10</v>
      </c>
      <c r="W283" s="119">
        <v>250</v>
      </c>
      <c r="X283" s="119">
        <f t="shared" si="15"/>
        <v>2500</v>
      </c>
      <c r="Y283" s="119">
        <f t="shared" si="16"/>
        <v>2800.0000000000005</v>
      </c>
      <c r="Z283" s="39"/>
      <c r="AA283" s="39" t="s">
        <v>945</v>
      </c>
      <c r="AB283" s="76"/>
      <c r="AC283" s="120"/>
    </row>
    <row r="284" spans="1:29" s="66" customFormat="1" ht="107.25" customHeight="1">
      <c r="A284" s="234" t="s">
        <v>747</v>
      </c>
      <c r="B284" s="23" t="s">
        <v>143</v>
      </c>
      <c r="C284" s="23" t="s">
        <v>144</v>
      </c>
      <c r="D284" s="39" t="s">
        <v>1948</v>
      </c>
      <c r="E284" s="28" t="s">
        <v>1949</v>
      </c>
      <c r="F284" s="28"/>
      <c r="G284" s="28" t="s">
        <v>1951</v>
      </c>
      <c r="H284" s="57"/>
      <c r="I284" s="57" t="s">
        <v>1106</v>
      </c>
      <c r="J284" s="74"/>
      <c r="K284" s="39" t="s">
        <v>154</v>
      </c>
      <c r="L284" s="77" t="s">
        <v>13</v>
      </c>
      <c r="M284" s="234">
        <v>231010000</v>
      </c>
      <c r="N284" s="23" t="s">
        <v>146</v>
      </c>
      <c r="O284" s="234" t="s">
        <v>157</v>
      </c>
      <c r="P284" s="23" t="s">
        <v>146</v>
      </c>
      <c r="Q284" s="23" t="s">
        <v>148</v>
      </c>
      <c r="R284" s="23" t="s">
        <v>166</v>
      </c>
      <c r="S284" s="23" t="s">
        <v>159</v>
      </c>
      <c r="T284" s="45">
        <v>796</v>
      </c>
      <c r="U284" s="23" t="s">
        <v>251</v>
      </c>
      <c r="V284" s="119">
        <v>10</v>
      </c>
      <c r="W284" s="119">
        <v>350</v>
      </c>
      <c r="X284" s="119">
        <f t="shared" si="15"/>
        <v>3500</v>
      </c>
      <c r="Y284" s="119">
        <f t="shared" si="16"/>
        <v>3920.0000000000005</v>
      </c>
      <c r="Z284" s="39"/>
      <c r="AA284" s="39" t="s">
        <v>945</v>
      </c>
      <c r="AB284" s="76"/>
      <c r="AC284" s="120"/>
    </row>
    <row r="285" spans="1:29" s="66" customFormat="1" ht="107.25" customHeight="1">
      <c r="A285" s="234" t="s">
        <v>748</v>
      </c>
      <c r="B285" s="23" t="s">
        <v>143</v>
      </c>
      <c r="C285" s="23" t="s">
        <v>144</v>
      </c>
      <c r="D285" s="39" t="s">
        <v>1948</v>
      </c>
      <c r="E285" s="28" t="s">
        <v>1949</v>
      </c>
      <c r="F285" s="28"/>
      <c r="G285" s="28" t="s">
        <v>1951</v>
      </c>
      <c r="H285" s="57"/>
      <c r="I285" s="57" t="s">
        <v>1107</v>
      </c>
      <c r="J285" s="74"/>
      <c r="K285" s="39" t="s">
        <v>154</v>
      </c>
      <c r="L285" s="77" t="s">
        <v>13</v>
      </c>
      <c r="M285" s="234">
        <v>231010000</v>
      </c>
      <c r="N285" s="23" t="s">
        <v>146</v>
      </c>
      <c r="O285" s="234" t="s">
        <v>157</v>
      </c>
      <c r="P285" s="23" t="s">
        <v>146</v>
      </c>
      <c r="Q285" s="23" t="s">
        <v>148</v>
      </c>
      <c r="R285" s="23" t="s">
        <v>166</v>
      </c>
      <c r="S285" s="23" t="s">
        <v>159</v>
      </c>
      <c r="T285" s="45">
        <v>796</v>
      </c>
      <c r="U285" s="23" t="s">
        <v>251</v>
      </c>
      <c r="V285" s="119">
        <v>10</v>
      </c>
      <c r="W285" s="119">
        <v>350</v>
      </c>
      <c r="X285" s="119">
        <f t="shared" si="15"/>
        <v>3500</v>
      </c>
      <c r="Y285" s="119">
        <f t="shared" si="16"/>
        <v>3920.0000000000005</v>
      </c>
      <c r="Z285" s="39"/>
      <c r="AA285" s="39" t="s">
        <v>945</v>
      </c>
      <c r="AB285" s="76"/>
      <c r="AC285" s="120"/>
    </row>
    <row r="286" spans="1:29" s="6" customFormat="1" ht="107.25" customHeight="1">
      <c r="A286" s="3" t="s">
        <v>749</v>
      </c>
      <c r="B286" s="4" t="s">
        <v>143</v>
      </c>
      <c r="C286" s="4" t="s">
        <v>144</v>
      </c>
      <c r="D286" s="16" t="s">
        <v>2076</v>
      </c>
      <c r="E286" s="9" t="s">
        <v>2077</v>
      </c>
      <c r="F286" s="9"/>
      <c r="G286" s="9" t="s">
        <v>2078</v>
      </c>
      <c r="H286" s="12"/>
      <c r="I286" s="12"/>
      <c r="J286" s="1"/>
      <c r="K286" s="16" t="s">
        <v>154</v>
      </c>
      <c r="L286" s="2" t="s">
        <v>13</v>
      </c>
      <c r="M286" s="3">
        <v>231010000</v>
      </c>
      <c r="N286" s="4" t="s">
        <v>146</v>
      </c>
      <c r="O286" s="3" t="s">
        <v>157</v>
      </c>
      <c r="P286" s="4" t="s">
        <v>146</v>
      </c>
      <c r="Q286" s="4" t="s">
        <v>148</v>
      </c>
      <c r="R286" s="4" t="s">
        <v>166</v>
      </c>
      <c r="S286" s="4" t="s">
        <v>159</v>
      </c>
      <c r="T286" s="5">
        <v>796</v>
      </c>
      <c r="U286" s="4" t="s">
        <v>251</v>
      </c>
      <c r="V286" s="21">
        <v>2</v>
      </c>
      <c r="W286" s="21">
        <v>25500</v>
      </c>
      <c r="X286" s="21">
        <f t="shared" si="15"/>
        <v>51000</v>
      </c>
      <c r="Y286" s="21">
        <f t="shared" si="16"/>
        <v>57120.00000000001</v>
      </c>
      <c r="Z286" s="16"/>
      <c r="AA286" s="16" t="s">
        <v>945</v>
      </c>
      <c r="AB286" s="15"/>
      <c r="AC286" s="35"/>
    </row>
    <row r="287" spans="1:29" s="66" customFormat="1" ht="107.25" customHeight="1">
      <c r="A287" s="25" t="s">
        <v>750</v>
      </c>
      <c r="B287" s="23" t="s">
        <v>143</v>
      </c>
      <c r="C287" s="23" t="s">
        <v>144</v>
      </c>
      <c r="D287" s="39" t="s">
        <v>1658</v>
      </c>
      <c r="E287" s="28" t="s">
        <v>1659</v>
      </c>
      <c r="F287" s="28"/>
      <c r="G287" s="28" t="s">
        <v>1660</v>
      </c>
      <c r="H287" s="57"/>
      <c r="I287" s="57"/>
      <c r="J287" s="74"/>
      <c r="K287" s="39" t="s">
        <v>154</v>
      </c>
      <c r="L287" s="77">
        <v>0</v>
      </c>
      <c r="M287" s="25">
        <v>231010000</v>
      </c>
      <c r="N287" s="23" t="s">
        <v>146</v>
      </c>
      <c r="O287" s="25" t="s">
        <v>157</v>
      </c>
      <c r="P287" s="23" t="s">
        <v>146</v>
      </c>
      <c r="Q287" s="23" t="s">
        <v>148</v>
      </c>
      <c r="R287" s="23" t="s">
        <v>166</v>
      </c>
      <c r="S287" s="23" t="s">
        <v>159</v>
      </c>
      <c r="T287" s="45">
        <v>112</v>
      </c>
      <c r="U287" s="23" t="s">
        <v>53</v>
      </c>
      <c r="V287" s="119">
        <v>3</v>
      </c>
      <c r="W287" s="119">
        <v>9500</v>
      </c>
      <c r="X287" s="119">
        <f t="shared" si="15"/>
        <v>28500</v>
      </c>
      <c r="Y287" s="119">
        <f t="shared" si="16"/>
        <v>31920.000000000004</v>
      </c>
      <c r="Z287" s="39"/>
      <c r="AA287" s="39" t="s">
        <v>945</v>
      </c>
      <c r="AB287" s="76"/>
      <c r="AC287" s="120"/>
    </row>
    <row r="288" spans="1:29" s="66" customFormat="1" ht="107.25" customHeight="1">
      <c r="A288" s="25" t="s">
        <v>751</v>
      </c>
      <c r="B288" s="23" t="s">
        <v>143</v>
      </c>
      <c r="C288" s="23" t="s">
        <v>144</v>
      </c>
      <c r="D288" s="39" t="s">
        <v>2033</v>
      </c>
      <c r="E288" s="28" t="s">
        <v>1108</v>
      </c>
      <c r="F288" s="28"/>
      <c r="G288" s="28" t="s">
        <v>2034</v>
      </c>
      <c r="H288" s="57"/>
      <c r="I288" s="57"/>
      <c r="J288" s="74"/>
      <c r="K288" s="39" t="s">
        <v>154</v>
      </c>
      <c r="L288" s="77">
        <v>0</v>
      </c>
      <c r="M288" s="25">
        <v>231010000</v>
      </c>
      <c r="N288" s="23" t="s">
        <v>146</v>
      </c>
      <c r="O288" s="25" t="s">
        <v>157</v>
      </c>
      <c r="P288" s="23" t="s">
        <v>146</v>
      </c>
      <c r="Q288" s="23" t="s">
        <v>148</v>
      </c>
      <c r="R288" s="23" t="s">
        <v>166</v>
      </c>
      <c r="S288" s="23" t="s">
        <v>159</v>
      </c>
      <c r="T288" s="45">
        <v>796</v>
      </c>
      <c r="U288" s="23" t="s">
        <v>251</v>
      </c>
      <c r="V288" s="119">
        <v>2</v>
      </c>
      <c r="W288" s="119">
        <v>4600</v>
      </c>
      <c r="X288" s="119">
        <f t="shared" si="15"/>
        <v>9200</v>
      </c>
      <c r="Y288" s="119">
        <f t="shared" si="16"/>
        <v>10304.000000000002</v>
      </c>
      <c r="Z288" s="39"/>
      <c r="AA288" s="39">
        <v>2016</v>
      </c>
      <c r="AB288" s="76"/>
      <c r="AC288" s="120"/>
    </row>
    <row r="289" spans="1:29" ht="82.5" customHeight="1">
      <c r="A289" s="25" t="s">
        <v>752</v>
      </c>
      <c r="B289" s="23" t="s">
        <v>143</v>
      </c>
      <c r="C289" s="23" t="s">
        <v>144</v>
      </c>
      <c r="D289" s="156" t="s">
        <v>1661</v>
      </c>
      <c r="E289" s="28" t="s">
        <v>1367</v>
      </c>
      <c r="F289" s="28"/>
      <c r="G289" s="28" t="s">
        <v>1662</v>
      </c>
      <c r="H289" s="28"/>
      <c r="I289" s="25"/>
      <c r="J289" s="25"/>
      <c r="K289" s="25" t="s">
        <v>154</v>
      </c>
      <c r="L289" s="25">
        <v>0</v>
      </c>
      <c r="M289" s="25">
        <v>231010000</v>
      </c>
      <c r="N289" s="23" t="s">
        <v>146</v>
      </c>
      <c r="O289" s="23" t="s">
        <v>157</v>
      </c>
      <c r="P289" s="23" t="s">
        <v>146</v>
      </c>
      <c r="Q289" s="23" t="s">
        <v>148</v>
      </c>
      <c r="R289" s="23" t="s">
        <v>166</v>
      </c>
      <c r="S289" s="23" t="s">
        <v>159</v>
      </c>
      <c r="T289" s="23">
        <v>112</v>
      </c>
      <c r="U289" s="24" t="s">
        <v>53</v>
      </c>
      <c r="V289" s="27">
        <v>10</v>
      </c>
      <c r="W289" s="26">
        <v>72</v>
      </c>
      <c r="X289" s="119">
        <f t="shared" si="15"/>
        <v>720</v>
      </c>
      <c r="Y289" s="119">
        <f t="shared" si="16"/>
        <v>806.4000000000001</v>
      </c>
      <c r="Z289" s="39">
        <v>2016</v>
      </c>
      <c r="AA289" s="39"/>
      <c r="AB289" s="76"/>
      <c r="AC289" s="120"/>
    </row>
    <row r="290" spans="1:29" ht="82.5" customHeight="1">
      <c r="A290" s="25" t="s">
        <v>753</v>
      </c>
      <c r="B290" s="23" t="s">
        <v>143</v>
      </c>
      <c r="C290" s="23" t="s">
        <v>144</v>
      </c>
      <c r="D290" s="156" t="s">
        <v>1663</v>
      </c>
      <c r="E290" s="28" t="s">
        <v>1664</v>
      </c>
      <c r="F290" s="28"/>
      <c r="G290" s="28" t="s">
        <v>1665</v>
      </c>
      <c r="H290" s="28"/>
      <c r="I290" s="25"/>
      <c r="J290" s="25"/>
      <c r="K290" s="25" t="s">
        <v>154</v>
      </c>
      <c r="L290" s="25">
        <v>0</v>
      </c>
      <c r="M290" s="25">
        <v>231010000</v>
      </c>
      <c r="N290" s="23" t="s">
        <v>146</v>
      </c>
      <c r="O290" s="23" t="s">
        <v>157</v>
      </c>
      <c r="P290" s="23" t="s">
        <v>146</v>
      </c>
      <c r="Q290" s="23" t="s">
        <v>148</v>
      </c>
      <c r="R290" s="23" t="s">
        <v>166</v>
      </c>
      <c r="S290" s="23" t="s">
        <v>159</v>
      </c>
      <c r="T290" s="23">
        <v>166</v>
      </c>
      <c r="U290" s="24" t="s">
        <v>165</v>
      </c>
      <c r="V290" s="27">
        <v>0.5</v>
      </c>
      <c r="W290" s="26">
        <v>8500</v>
      </c>
      <c r="X290" s="119">
        <f t="shared" si="15"/>
        <v>4250</v>
      </c>
      <c r="Y290" s="119">
        <f t="shared" si="16"/>
        <v>4760</v>
      </c>
      <c r="Z290" s="39"/>
      <c r="AA290" s="39" t="s">
        <v>945</v>
      </c>
      <c r="AB290" s="76"/>
      <c r="AC290" s="120"/>
    </row>
    <row r="291" spans="1:29" ht="82.5" customHeight="1">
      <c r="A291" s="25" t="s">
        <v>754</v>
      </c>
      <c r="B291" s="23" t="s">
        <v>143</v>
      </c>
      <c r="C291" s="23" t="s">
        <v>144</v>
      </c>
      <c r="D291" s="156" t="s">
        <v>1666</v>
      </c>
      <c r="E291" s="28" t="s">
        <v>183</v>
      </c>
      <c r="F291" s="28"/>
      <c r="G291" s="28" t="s">
        <v>1667</v>
      </c>
      <c r="H291" s="28"/>
      <c r="I291" s="25"/>
      <c r="J291" s="25"/>
      <c r="K291" s="25" t="s">
        <v>154</v>
      </c>
      <c r="L291" s="25" t="s">
        <v>13</v>
      </c>
      <c r="M291" s="25">
        <v>231010000</v>
      </c>
      <c r="N291" s="23" t="s">
        <v>146</v>
      </c>
      <c r="O291" s="23" t="s">
        <v>157</v>
      </c>
      <c r="P291" s="23" t="s">
        <v>146</v>
      </c>
      <c r="Q291" s="23" t="s">
        <v>148</v>
      </c>
      <c r="R291" s="23" t="s">
        <v>166</v>
      </c>
      <c r="S291" s="23" t="s">
        <v>159</v>
      </c>
      <c r="T291" s="23">
        <v>796</v>
      </c>
      <c r="U291" s="24" t="s">
        <v>156</v>
      </c>
      <c r="V291" s="27">
        <v>5</v>
      </c>
      <c r="W291" s="26">
        <v>4500</v>
      </c>
      <c r="X291" s="119">
        <f t="shared" si="15"/>
        <v>22500</v>
      </c>
      <c r="Y291" s="119">
        <f t="shared" si="16"/>
        <v>25200.000000000004</v>
      </c>
      <c r="Z291" s="39"/>
      <c r="AA291" s="39" t="s">
        <v>945</v>
      </c>
      <c r="AB291" s="76"/>
      <c r="AC291" s="120"/>
    </row>
    <row r="292" spans="1:29" ht="82.5" customHeight="1">
      <c r="A292" s="25" t="s">
        <v>755</v>
      </c>
      <c r="B292" s="23" t="s">
        <v>143</v>
      </c>
      <c r="C292" s="23" t="s">
        <v>144</v>
      </c>
      <c r="D292" s="156" t="s">
        <v>1668</v>
      </c>
      <c r="E292" s="28" t="s">
        <v>1398</v>
      </c>
      <c r="F292" s="28"/>
      <c r="G292" s="28" t="s">
        <v>1399</v>
      </c>
      <c r="H292" s="28"/>
      <c r="I292" s="25" t="s">
        <v>10</v>
      </c>
      <c r="J292" s="25"/>
      <c r="K292" s="25" t="s">
        <v>154</v>
      </c>
      <c r="L292" s="25">
        <v>0</v>
      </c>
      <c r="M292" s="25">
        <v>231010000</v>
      </c>
      <c r="N292" s="23" t="s">
        <v>146</v>
      </c>
      <c r="O292" s="23" t="s">
        <v>157</v>
      </c>
      <c r="P292" s="23" t="s">
        <v>146</v>
      </c>
      <c r="Q292" s="23" t="s">
        <v>148</v>
      </c>
      <c r="R292" s="23" t="s">
        <v>166</v>
      </c>
      <c r="S292" s="23" t="s">
        <v>159</v>
      </c>
      <c r="T292" s="23" t="s">
        <v>59</v>
      </c>
      <c r="U292" s="24" t="s">
        <v>203</v>
      </c>
      <c r="V292" s="27">
        <v>1</v>
      </c>
      <c r="W292" s="26">
        <v>120000</v>
      </c>
      <c r="X292" s="119">
        <f t="shared" si="15"/>
        <v>120000</v>
      </c>
      <c r="Y292" s="119">
        <f t="shared" si="16"/>
        <v>134400</v>
      </c>
      <c r="Z292" s="39"/>
      <c r="AA292" s="39" t="s">
        <v>945</v>
      </c>
      <c r="AB292" s="76"/>
      <c r="AC292" s="120"/>
    </row>
    <row r="293" spans="1:29" ht="82.5" customHeight="1">
      <c r="A293" s="25" t="s">
        <v>756</v>
      </c>
      <c r="B293" s="23" t="s">
        <v>143</v>
      </c>
      <c r="C293" s="23" t="s">
        <v>144</v>
      </c>
      <c r="D293" s="156" t="s">
        <v>1669</v>
      </c>
      <c r="E293" s="28" t="s">
        <v>189</v>
      </c>
      <c r="F293" s="28"/>
      <c r="G293" s="28" t="s">
        <v>1670</v>
      </c>
      <c r="H293" s="28"/>
      <c r="I293" s="28" t="s">
        <v>1109</v>
      </c>
      <c r="J293" s="25"/>
      <c r="K293" s="25" t="s">
        <v>154</v>
      </c>
      <c r="L293" s="25">
        <v>0</v>
      </c>
      <c r="M293" s="25">
        <v>231010000</v>
      </c>
      <c r="N293" s="23" t="s">
        <v>146</v>
      </c>
      <c r="O293" s="23" t="s">
        <v>157</v>
      </c>
      <c r="P293" s="23" t="s">
        <v>146</v>
      </c>
      <c r="Q293" s="23" t="s">
        <v>148</v>
      </c>
      <c r="R293" s="23" t="s">
        <v>166</v>
      </c>
      <c r="S293" s="23" t="s">
        <v>159</v>
      </c>
      <c r="T293" s="23">
        <v>796</v>
      </c>
      <c r="U293" s="24" t="s">
        <v>156</v>
      </c>
      <c r="V293" s="27">
        <v>5</v>
      </c>
      <c r="W293" s="26">
        <v>600</v>
      </c>
      <c r="X293" s="119">
        <f t="shared" si="15"/>
        <v>3000</v>
      </c>
      <c r="Y293" s="119">
        <f t="shared" si="16"/>
        <v>3360.0000000000005</v>
      </c>
      <c r="Z293" s="39">
        <v>2016</v>
      </c>
      <c r="AA293" s="39"/>
      <c r="AB293" s="76"/>
      <c r="AC293" s="120"/>
    </row>
    <row r="294" spans="1:29" ht="82.5" customHeight="1">
      <c r="A294" s="25" t="s">
        <v>757</v>
      </c>
      <c r="B294" s="23" t="s">
        <v>143</v>
      </c>
      <c r="C294" s="23" t="s">
        <v>144</v>
      </c>
      <c r="D294" s="156" t="s">
        <v>1669</v>
      </c>
      <c r="E294" s="28" t="s">
        <v>189</v>
      </c>
      <c r="F294" s="28"/>
      <c r="G294" s="28" t="s">
        <v>1670</v>
      </c>
      <c r="H294" s="28"/>
      <c r="I294" s="28" t="s">
        <v>1110</v>
      </c>
      <c r="J294" s="25"/>
      <c r="K294" s="25" t="s">
        <v>154</v>
      </c>
      <c r="L294" s="25">
        <v>0</v>
      </c>
      <c r="M294" s="25">
        <v>231010000</v>
      </c>
      <c r="N294" s="23" t="s">
        <v>146</v>
      </c>
      <c r="O294" s="23" t="s">
        <v>157</v>
      </c>
      <c r="P294" s="23" t="s">
        <v>146</v>
      </c>
      <c r="Q294" s="23" t="s">
        <v>148</v>
      </c>
      <c r="R294" s="23" t="s">
        <v>166</v>
      </c>
      <c r="S294" s="23" t="s">
        <v>159</v>
      </c>
      <c r="T294" s="23">
        <v>796</v>
      </c>
      <c r="U294" s="24" t="s">
        <v>156</v>
      </c>
      <c r="V294" s="27">
        <v>5</v>
      </c>
      <c r="W294" s="26">
        <v>580</v>
      </c>
      <c r="X294" s="119">
        <f t="shared" si="15"/>
        <v>2900</v>
      </c>
      <c r="Y294" s="119">
        <f t="shared" si="16"/>
        <v>3248.0000000000005</v>
      </c>
      <c r="Z294" s="39"/>
      <c r="AA294" s="39"/>
      <c r="AB294" s="76"/>
      <c r="AC294" s="120"/>
    </row>
    <row r="295" spans="1:29" ht="82.5" customHeight="1">
      <c r="A295" s="25" t="s">
        <v>758</v>
      </c>
      <c r="B295" s="23" t="s">
        <v>143</v>
      </c>
      <c r="C295" s="23" t="s">
        <v>144</v>
      </c>
      <c r="D295" s="156" t="s">
        <v>1952</v>
      </c>
      <c r="E295" s="28" t="s">
        <v>1953</v>
      </c>
      <c r="F295" s="28"/>
      <c r="G295" s="28" t="s">
        <v>1954</v>
      </c>
      <c r="H295" s="28"/>
      <c r="I295" s="28" t="s">
        <v>1111</v>
      </c>
      <c r="J295" s="25"/>
      <c r="K295" s="25" t="s">
        <v>154</v>
      </c>
      <c r="L295" s="25">
        <v>0</v>
      </c>
      <c r="M295" s="25">
        <v>231010000</v>
      </c>
      <c r="N295" s="23" t="s">
        <v>146</v>
      </c>
      <c r="O295" s="23" t="s">
        <v>157</v>
      </c>
      <c r="P295" s="23" t="s">
        <v>146</v>
      </c>
      <c r="Q295" s="23" t="s">
        <v>148</v>
      </c>
      <c r="R295" s="23" t="s">
        <v>166</v>
      </c>
      <c r="S295" s="23" t="s">
        <v>159</v>
      </c>
      <c r="T295" s="23">
        <v>166</v>
      </c>
      <c r="U295" s="24" t="s">
        <v>165</v>
      </c>
      <c r="V295" s="27">
        <v>1</v>
      </c>
      <c r="W295" s="26">
        <v>3500</v>
      </c>
      <c r="X295" s="119">
        <f t="shared" si="15"/>
        <v>3500</v>
      </c>
      <c r="Y295" s="119">
        <f t="shared" si="16"/>
        <v>3920.0000000000005</v>
      </c>
      <c r="Z295" s="39"/>
      <c r="AA295" s="39">
        <v>2016</v>
      </c>
      <c r="AB295" s="76"/>
      <c r="AC295" s="120"/>
    </row>
    <row r="296" spans="1:29" ht="82.5" customHeight="1">
      <c r="A296" s="25" t="s">
        <v>759</v>
      </c>
      <c r="B296" s="23" t="s">
        <v>143</v>
      </c>
      <c r="C296" s="23" t="s">
        <v>144</v>
      </c>
      <c r="D296" s="156" t="s">
        <v>1671</v>
      </c>
      <c r="E296" s="28" t="s">
        <v>1672</v>
      </c>
      <c r="F296" s="28"/>
      <c r="G296" s="28" t="s">
        <v>1673</v>
      </c>
      <c r="H296" s="28"/>
      <c r="I296" s="28" t="s">
        <v>104</v>
      </c>
      <c r="J296" s="25"/>
      <c r="K296" s="25" t="s">
        <v>154</v>
      </c>
      <c r="L296" s="25">
        <v>0</v>
      </c>
      <c r="M296" s="25">
        <v>231010000</v>
      </c>
      <c r="N296" s="23" t="s">
        <v>146</v>
      </c>
      <c r="O296" s="23" t="s">
        <v>157</v>
      </c>
      <c r="P296" s="23" t="s">
        <v>146</v>
      </c>
      <c r="Q296" s="23" t="s">
        <v>148</v>
      </c>
      <c r="R296" s="23" t="s">
        <v>166</v>
      </c>
      <c r="S296" s="23" t="s">
        <v>159</v>
      </c>
      <c r="T296" s="23">
        <v>778</v>
      </c>
      <c r="U296" s="24" t="s">
        <v>174</v>
      </c>
      <c r="V296" s="27">
        <v>4</v>
      </c>
      <c r="W296" s="26">
        <v>3500</v>
      </c>
      <c r="X296" s="119">
        <f t="shared" si="15"/>
        <v>14000</v>
      </c>
      <c r="Y296" s="119">
        <f t="shared" si="16"/>
        <v>15680.000000000002</v>
      </c>
      <c r="Z296" s="39"/>
      <c r="AA296" s="39">
        <v>2016</v>
      </c>
      <c r="AB296" s="76"/>
      <c r="AC296" s="120"/>
    </row>
    <row r="297" spans="1:29" ht="82.5" customHeight="1">
      <c r="A297" s="25" t="s">
        <v>760</v>
      </c>
      <c r="B297" s="23" t="s">
        <v>143</v>
      </c>
      <c r="C297" s="23" t="s">
        <v>144</v>
      </c>
      <c r="D297" s="156" t="s">
        <v>1955</v>
      </c>
      <c r="E297" s="28" t="s">
        <v>1956</v>
      </c>
      <c r="F297" s="28"/>
      <c r="G297" s="28" t="s">
        <v>1957</v>
      </c>
      <c r="H297" s="28"/>
      <c r="I297" s="28"/>
      <c r="J297" s="25"/>
      <c r="K297" s="25" t="s">
        <v>154</v>
      </c>
      <c r="L297" s="25" t="s">
        <v>13</v>
      </c>
      <c r="M297" s="25">
        <v>231010000</v>
      </c>
      <c r="N297" s="23" t="s">
        <v>146</v>
      </c>
      <c r="O297" s="23" t="s">
        <v>157</v>
      </c>
      <c r="P297" s="23" t="s">
        <v>146</v>
      </c>
      <c r="Q297" s="23" t="s">
        <v>148</v>
      </c>
      <c r="R297" s="23" t="s">
        <v>166</v>
      </c>
      <c r="S297" s="23" t="s">
        <v>159</v>
      </c>
      <c r="T297" s="23" t="s">
        <v>37</v>
      </c>
      <c r="U297" s="24" t="s">
        <v>156</v>
      </c>
      <c r="V297" s="27">
        <v>1</v>
      </c>
      <c r="W297" s="26">
        <v>10500</v>
      </c>
      <c r="X297" s="119">
        <f t="shared" si="15"/>
        <v>10500</v>
      </c>
      <c r="Y297" s="119">
        <f t="shared" si="16"/>
        <v>11760.000000000002</v>
      </c>
      <c r="Z297" s="39"/>
      <c r="AA297" s="39">
        <v>2016</v>
      </c>
      <c r="AB297" s="76"/>
      <c r="AC297" s="120"/>
    </row>
    <row r="298" spans="1:29" ht="82.5" customHeight="1">
      <c r="A298" s="25" t="s">
        <v>761</v>
      </c>
      <c r="B298" s="23" t="s">
        <v>143</v>
      </c>
      <c r="C298" s="23" t="s">
        <v>144</v>
      </c>
      <c r="D298" s="156" t="s">
        <v>1280</v>
      </c>
      <c r="E298" s="28" t="s">
        <v>1281</v>
      </c>
      <c r="F298" s="28"/>
      <c r="G298" s="28" t="s">
        <v>1282</v>
      </c>
      <c r="H298" s="28"/>
      <c r="I298" s="28" t="s">
        <v>365</v>
      </c>
      <c r="J298" s="25"/>
      <c r="K298" s="25" t="s">
        <v>154</v>
      </c>
      <c r="L298" s="25">
        <v>0</v>
      </c>
      <c r="M298" s="25">
        <v>231010000</v>
      </c>
      <c r="N298" s="23" t="s">
        <v>146</v>
      </c>
      <c r="O298" s="23" t="s">
        <v>157</v>
      </c>
      <c r="P298" s="23" t="s">
        <v>146</v>
      </c>
      <c r="Q298" s="23" t="s">
        <v>148</v>
      </c>
      <c r="R298" s="23" t="s">
        <v>166</v>
      </c>
      <c r="S298" s="23" t="s">
        <v>159</v>
      </c>
      <c r="T298" s="23">
        <v>796</v>
      </c>
      <c r="U298" s="24" t="s">
        <v>156</v>
      </c>
      <c r="V298" s="27">
        <v>52</v>
      </c>
      <c r="W298" s="27">
        <v>500</v>
      </c>
      <c r="X298" s="119">
        <f t="shared" si="15"/>
        <v>26000</v>
      </c>
      <c r="Y298" s="119">
        <f t="shared" si="16"/>
        <v>29120.000000000004</v>
      </c>
      <c r="Z298" s="27"/>
      <c r="AA298" s="39">
        <v>2016</v>
      </c>
      <c r="AB298" s="76"/>
      <c r="AC298" s="120"/>
    </row>
    <row r="299" spans="1:29" ht="82.5" customHeight="1">
      <c r="A299" s="25" t="s">
        <v>762</v>
      </c>
      <c r="B299" s="23" t="s">
        <v>143</v>
      </c>
      <c r="C299" s="23" t="s">
        <v>144</v>
      </c>
      <c r="D299" s="156" t="s">
        <v>1958</v>
      </c>
      <c r="E299" s="28" t="s">
        <v>1960</v>
      </c>
      <c r="F299" s="28"/>
      <c r="G299" s="28" t="s">
        <v>1961</v>
      </c>
      <c r="H299" s="28"/>
      <c r="I299" s="28" t="s">
        <v>1112</v>
      </c>
      <c r="J299" s="25"/>
      <c r="K299" s="25" t="s">
        <v>154</v>
      </c>
      <c r="L299" s="25" t="s">
        <v>13</v>
      </c>
      <c r="M299" s="25">
        <v>231010000</v>
      </c>
      <c r="N299" s="23" t="s">
        <v>146</v>
      </c>
      <c r="O299" s="23" t="s">
        <v>157</v>
      </c>
      <c r="P299" s="23" t="s">
        <v>146</v>
      </c>
      <c r="Q299" s="23" t="s">
        <v>148</v>
      </c>
      <c r="R299" s="23" t="s">
        <v>166</v>
      </c>
      <c r="S299" s="23" t="s">
        <v>159</v>
      </c>
      <c r="T299" s="23">
        <v>796</v>
      </c>
      <c r="U299" s="24" t="s">
        <v>156</v>
      </c>
      <c r="V299" s="27">
        <v>1</v>
      </c>
      <c r="W299" s="27">
        <v>3500</v>
      </c>
      <c r="X299" s="119">
        <f t="shared" si="15"/>
        <v>3500</v>
      </c>
      <c r="Y299" s="119">
        <f t="shared" si="16"/>
        <v>3920.0000000000005</v>
      </c>
      <c r="Z299" s="27"/>
      <c r="AA299" s="39" t="s">
        <v>945</v>
      </c>
      <c r="AB299" s="76"/>
      <c r="AC299" s="120"/>
    </row>
    <row r="300" spans="1:29" ht="82.5" customHeight="1">
      <c r="A300" s="25" t="s">
        <v>763</v>
      </c>
      <c r="B300" s="23" t="s">
        <v>143</v>
      </c>
      <c r="C300" s="23" t="s">
        <v>144</v>
      </c>
      <c r="D300" s="156" t="s">
        <v>1959</v>
      </c>
      <c r="E300" s="28" t="s">
        <v>38</v>
      </c>
      <c r="F300" s="28"/>
      <c r="G300" s="28" t="s">
        <v>1962</v>
      </c>
      <c r="H300" s="28"/>
      <c r="I300" s="28" t="s">
        <v>1113</v>
      </c>
      <c r="J300" s="25"/>
      <c r="K300" s="25" t="s">
        <v>154</v>
      </c>
      <c r="L300" s="25">
        <v>0</v>
      </c>
      <c r="M300" s="25">
        <v>231010000</v>
      </c>
      <c r="N300" s="23" t="s">
        <v>146</v>
      </c>
      <c r="O300" s="23" t="s">
        <v>157</v>
      </c>
      <c r="P300" s="23" t="s">
        <v>146</v>
      </c>
      <c r="Q300" s="23" t="s">
        <v>148</v>
      </c>
      <c r="R300" s="23" t="s">
        <v>166</v>
      </c>
      <c r="S300" s="23" t="s">
        <v>159</v>
      </c>
      <c r="T300" s="23" t="s">
        <v>39</v>
      </c>
      <c r="U300" s="24" t="s">
        <v>206</v>
      </c>
      <c r="V300" s="27">
        <v>6</v>
      </c>
      <c r="W300" s="27">
        <v>8500</v>
      </c>
      <c r="X300" s="119">
        <f t="shared" si="15"/>
        <v>51000</v>
      </c>
      <c r="Y300" s="119">
        <f t="shared" si="16"/>
        <v>57120.00000000001</v>
      </c>
      <c r="Z300" s="27"/>
      <c r="AA300" s="39" t="s">
        <v>945</v>
      </c>
      <c r="AB300" s="76"/>
      <c r="AC300" s="120"/>
    </row>
    <row r="301" spans="1:29" ht="82.5" customHeight="1">
      <c r="A301" s="25" t="s">
        <v>764</v>
      </c>
      <c r="B301" s="23" t="s">
        <v>143</v>
      </c>
      <c r="C301" s="23" t="s">
        <v>144</v>
      </c>
      <c r="D301" s="156" t="s">
        <v>1959</v>
      </c>
      <c r="E301" s="28" t="s">
        <v>38</v>
      </c>
      <c r="F301" s="28"/>
      <c r="G301" s="28" t="s">
        <v>1962</v>
      </c>
      <c r="H301" s="28"/>
      <c r="I301" s="28" t="s">
        <v>379</v>
      </c>
      <c r="J301" s="25"/>
      <c r="K301" s="25" t="s">
        <v>154</v>
      </c>
      <c r="L301" s="25">
        <v>0</v>
      </c>
      <c r="M301" s="25">
        <v>231010000</v>
      </c>
      <c r="N301" s="23" t="s">
        <v>146</v>
      </c>
      <c r="O301" s="23" t="s">
        <v>157</v>
      </c>
      <c r="P301" s="23" t="s">
        <v>146</v>
      </c>
      <c r="Q301" s="23" t="s">
        <v>148</v>
      </c>
      <c r="R301" s="23" t="s">
        <v>166</v>
      </c>
      <c r="S301" s="23" t="s">
        <v>159</v>
      </c>
      <c r="T301" s="23" t="s">
        <v>39</v>
      </c>
      <c r="U301" s="24" t="s">
        <v>206</v>
      </c>
      <c r="V301" s="27">
        <v>1</v>
      </c>
      <c r="W301" s="27">
        <v>7800</v>
      </c>
      <c r="X301" s="119">
        <f t="shared" si="15"/>
        <v>7800</v>
      </c>
      <c r="Y301" s="119">
        <f t="shared" si="16"/>
        <v>8736</v>
      </c>
      <c r="Z301" s="27"/>
      <c r="AA301" s="39" t="s">
        <v>945</v>
      </c>
      <c r="AB301" s="76"/>
      <c r="AC301" s="120"/>
    </row>
    <row r="302" spans="1:29" ht="82.5" customHeight="1">
      <c r="A302" s="25" t="s">
        <v>765</v>
      </c>
      <c r="B302" s="23" t="s">
        <v>143</v>
      </c>
      <c r="C302" s="23" t="s">
        <v>144</v>
      </c>
      <c r="D302" s="156" t="s">
        <v>1963</v>
      </c>
      <c r="E302" s="28" t="s">
        <v>38</v>
      </c>
      <c r="F302" s="28"/>
      <c r="G302" s="28" t="s">
        <v>1966</v>
      </c>
      <c r="H302" s="28"/>
      <c r="I302" s="28"/>
      <c r="J302" s="25"/>
      <c r="K302" s="25" t="s">
        <v>154</v>
      </c>
      <c r="L302" s="25">
        <v>0</v>
      </c>
      <c r="M302" s="25">
        <v>231010000</v>
      </c>
      <c r="N302" s="23" t="s">
        <v>146</v>
      </c>
      <c r="O302" s="23" t="s">
        <v>157</v>
      </c>
      <c r="P302" s="23" t="s">
        <v>146</v>
      </c>
      <c r="Q302" s="23" t="s">
        <v>148</v>
      </c>
      <c r="R302" s="23" t="s">
        <v>166</v>
      </c>
      <c r="S302" s="23" t="s">
        <v>159</v>
      </c>
      <c r="T302" s="23" t="s">
        <v>39</v>
      </c>
      <c r="U302" s="24" t="s">
        <v>206</v>
      </c>
      <c r="V302" s="27">
        <v>1</v>
      </c>
      <c r="W302" s="27">
        <v>6200</v>
      </c>
      <c r="X302" s="119">
        <f t="shared" si="15"/>
        <v>6200</v>
      </c>
      <c r="Y302" s="119">
        <f t="shared" si="16"/>
        <v>6944.000000000001</v>
      </c>
      <c r="Z302" s="27"/>
      <c r="AA302" s="39" t="s">
        <v>945</v>
      </c>
      <c r="AB302" s="76"/>
      <c r="AC302" s="120"/>
    </row>
    <row r="303" spans="1:29" ht="82.5" customHeight="1">
      <c r="A303" s="25" t="s">
        <v>766</v>
      </c>
      <c r="B303" s="23" t="s">
        <v>143</v>
      </c>
      <c r="C303" s="23" t="s">
        <v>144</v>
      </c>
      <c r="D303" s="156" t="s">
        <v>1964</v>
      </c>
      <c r="E303" s="28" t="s">
        <v>38</v>
      </c>
      <c r="F303" s="28"/>
      <c r="G303" s="28" t="s">
        <v>1967</v>
      </c>
      <c r="H303" s="28"/>
      <c r="I303" s="28"/>
      <c r="J303" s="25"/>
      <c r="K303" s="25" t="s">
        <v>154</v>
      </c>
      <c r="L303" s="25">
        <v>0</v>
      </c>
      <c r="M303" s="25">
        <v>231010000</v>
      </c>
      <c r="N303" s="23" t="s">
        <v>146</v>
      </c>
      <c r="O303" s="23" t="s">
        <v>157</v>
      </c>
      <c r="P303" s="23" t="s">
        <v>146</v>
      </c>
      <c r="Q303" s="23" t="s">
        <v>148</v>
      </c>
      <c r="R303" s="23" t="s">
        <v>166</v>
      </c>
      <c r="S303" s="23" t="s">
        <v>159</v>
      </c>
      <c r="T303" s="23" t="s">
        <v>39</v>
      </c>
      <c r="U303" s="24" t="s">
        <v>206</v>
      </c>
      <c r="V303" s="27">
        <v>1</v>
      </c>
      <c r="W303" s="27">
        <v>8200</v>
      </c>
      <c r="X303" s="119">
        <f t="shared" si="15"/>
        <v>8200</v>
      </c>
      <c r="Y303" s="119">
        <f t="shared" si="16"/>
        <v>9184</v>
      </c>
      <c r="Z303" s="27"/>
      <c r="AA303" s="39" t="s">
        <v>945</v>
      </c>
      <c r="AB303" s="76"/>
      <c r="AC303" s="120"/>
    </row>
    <row r="304" spans="1:29" ht="82.5" customHeight="1">
      <c r="A304" s="25" t="s">
        <v>767</v>
      </c>
      <c r="B304" s="23" t="s">
        <v>143</v>
      </c>
      <c r="C304" s="23" t="s">
        <v>144</v>
      </c>
      <c r="D304" s="156" t="s">
        <v>1965</v>
      </c>
      <c r="E304" s="28" t="s">
        <v>38</v>
      </c>
      <c r="F304" s="28"/>
      <c r="G304" s="28" t="s">
        <v>1968</v>
      </c>
      <c r="H304" s="28"/>
      <c r="I304" s="28"/>
      <c r="J304" s="25"/>
      <c r="K304" s="25" t="s">
        <v>154</v>
      </c>
      <c r="L304" s="25">
        <v>0</v>
      </c>
      <c r="M304" s="25">
        <v>231010000</v>
      </c>
      <c r="N304" s="23" t="s">
        <v>146</v>
      </c>
      <c r="O304" s="23" t="s">
        <v>157</v>
      </c>
      <c r="P304" s="23" t="s">
        <v>146</v>
      </c>
      <c r="Q304" s="23" t="s">
        <v>148</v>
      </c>
      <c r="R304" s="23" t="s">
        <v>166</v>
      </c>
      <c r="S304" s="23" t="s">
        <v>159</v>
      </c>
      <c r="T304" s="23" t="s">
        <v>39</v>
      </c>
      <c r="U304" s="24" t="s">
        <v>206</v>
      </c>
      <c r="V304" s="27">
        <v>1</v>
      </c>
      <c r="W304" s="27">
        <v>8200</v>
      </c>
      <c r="X304" s="119">
        <f t="shared" si="15"/>
        <v>8200</v>
      </c>
      <c r="Y304" s="119">
        <f t="shared" si="16"/>
        <v>9184</v>
      </c>
      <c r="Z304" s="27"/>
      <c r="AA304" s="39" t="s">
        <v>945</v>
      </c>
      <c r="AB304" s="76"/>
      <c r="AC304" s="120"/>
    </row>
    <row r="305" spans="1:29" ht="82.5" customHeight="1">
      <c r="A305" s="25" t="s">
        <v>768</v>
      </c>
      <c r="B305" s="23" t="s">
        <v>143</v>
      </c>
      <c r="C305" s="23" t="s">
        <v>144</v>
      </c>
      <c r="D305" s="156" t="s">
        <v>1969</v>
      </c>
      <c r="E305" s="28" t="s">
        <v>38</v>
      </c>
      <c r="F305" s="28"/>
      <c r="G305" s="28" t="s">
        <v>1971</v>
      </c>
      <c r="H305" s="28"/>
      <c r="I305" s="28" t="s">
        <v>40</v>
      </c>
      <c r="J305" s="25"/>
      <c r="K305" s="25" t="s">
        <v>154</v>
      </c>
      <c r="L305" s="25">
        <v>0</v>
      </c>
      <c r="M305" s="25">
        <v>231010000</v>
      </c>
      <c r="N305" s="23" t="s">
        <v>146</v>
      </c>
      <c r="O305" s="23" t="s">
        <v>157</v>
      </c>
      <c r="P305" s="23" t="s">
        <v>146</v>
      </c>
      <c r="Q305" s="23" t="s">
        <v>148</v>
      </c>
      <c r="R305" s="23" t="s">
        <v>166</v>
      </c>
      <c r="S305" s="23" t="s">
        <v>159</v>
      </c>
      <c r="T305" s="23" t="s">
        <v>39</v>
      </c>
      <c r="U305" s="24" t="s">
        <v>206</v>
      </c>
      <c r="V305" s="27">
        <v>6</v>
      </c>
      <c r="W305" s="27">
        <v>8200</v>
      </c>
      <c r="X305" s="119">
        <f t="shared" si="15"/>
        <v>49200</v>
      </c>
      <c r="Y305" s="119">
        <f t="shared" si="16"/>
        <v>55104.00000000001</v>
      </c>
      <c r="Z305" s="27"/>
      <c r="AA305" s="39" t="s">
        <v>945</v>
      </c>
      <c r="AB305" s="76"/>
      <c r="AC305" s="120"/>
    </row>
    <row r="306" spans="1:29" ht="82.5" customHeight="1">
      <c r="A306" s="25" t="s">
        <v>769</v>
      </c>
      <c r="B306" s="23" t="s">
        <v>143</v>
      </c>
      <c r="C306" s="23" t="s">
        <v>144</v>
      </c>
      <c r="D306" s="156" t="s">
        <v>1970</v>
      </c>
      <c r="E306" s="28" t="s">
        <v>38</v>
      </c>
      <c r="F306" s="28"/>
      <c r="G306" s="28" t="s">
        <v>1972</v>
      </c>
      <c r="H306" s="28"/>
      <c r="I306" s="28" t="s">
        <v>41</v>
      </c>
      <c r="J306" s="25"/>
      <c r="K306" s="25" t="s">
        <v>154</v>
      </c>
      <c r="L306" s="25" t="s">
        <v>13</v>
      </c>
      <c r="M306" s="25">
        <v>231010000</v>
      </c>
      <c r="N306" s="23" t="s">
        <v>146</v>
      </c>
      <c r="O306" s="23" t="s">
        <v>157</v>
      </c>
      <c r="P306" s="23" t="s">
        <v>146</v>
      </c>
      <c r="Q306" s="23" t="s">
        <v>148</v>
      </c>
      <c r="R306" s="23" t="s">
        <v>166</v>
      </c>
      <c r="S306" s="23" t="s">
        <v>159</v>
      </c>
      <c r="T306" s="23" t="s">
        <v>39</v>
      </c>
      <c r="U306" s="24" t="s">
        <v>206</v>
      </c>
      <c r="V306" s="27">
        <v>2</v>
      </c>
      <c r="W306" s="27">
        <v>5300</v>
      </c>
      <c r="X306" s="119">
        <f t="shared" si="15"/>
        <v>10600</v>
      </c>
      <c r="Y306" s="119">
        <f t="shared" si="16"/>
        <v>11872.000000000002</v>
      </c>
      <c r="Z306" s="27"/>
      <c r="AA306" s="39" t="s">
        <v>945</v>
      </c>
      <c r="AB306" s="76"/>
      <c r="AC306" s="120"/>
    </row>
    <row r="307" spans="1:29" ht="82.5" customHeight="1">
      <c r="A307" s="25" t="s">
        <v>770</v>
      </c>
      <c r="B307" s="23" t="s">
        <v>143</v>
      </c>
      <c r="C307" s="23" t="s">
        <v>144</v>
      </c>
      <c r="D307" s="156" t="s">
        <v>1973</v>
      </c>
      <c r="E307" s="28" t="s">
        <v>1004</v>
      </c>
      <c r="F307" s="28"/>
      <c r="G307" s="28" t="s">
        <v>1974</v>
      </c>
      <c r="H307" s="28"/>
      <c r="I307" s="28"/>
      <c r="J307" s="25"/>
      <c r="K307" s="25" t="s">
        <v>154</v>
      </c>
      <c r="L307" s="25" t="s">
        <v>13</v>
      </c>
      <c r="M307" s="25">
        <v>231010000</v>
      </c>
      <c r="N307" s="23" t="s">
        <v>146</v>
      </c>
      <c r="O307" s="23" t="s">
        <v>157</v>
      </c>
      <c r="P307" s="23" t="s">
        <v>146</v>
      </c>
      <c r="Q307" s="23" t="s">
        <v>148</v>
      </c>
      <c r="R307" s="23" t="s">
        <v>166</v>
      </c>
      <c r="S307" s="23" t="s">
        <v>159</v>
      </c>
      <c r="T307" s="23">
        <v>796</v>
      </c>
      <c r="U307" s="24" t="s">
        <v>156</v>
      </c>
      <c r="V307" s="27">
        <v>1</v>
      </c>
      <c r="W307" s="27">
        <v>38000</v>
      </c>
      <c r="X307" s="119">
        <f t="shared" si="15"/>
        <v>38000</v>
      </c>
      <c r="Y307" s="119">
        <f t="shared" si="16"/>
        <v>42560.00000000001</v>
      </c>
      <c r="Z307" s="27"/>
      <c r="AA307" s="39" t="s">
        <v>945</v>
      </c>
      <c r="AB307" s="76"/>
      <c r="AC307" s="120"/>
    </row>
    <row r="308" spans="1:29" ht="82.5" customHeight="1">
      <c r="A308" s="25" t="s">
        <v>771</v>
      </c>
      <c r="B308" s="23" t="s">
        <v>143</v>
      </c>
      <c r="C308" s="23" t="s">
        <v>144</v>
      </c>
      <c r="D308" s="156" t="s">
        <v>1975</v>
      </c>
      <c r="E308" s="28" t="s">
        <v>1976</v>
      </c>
      <c r="F308" s="28"/>
      <c r="G308" s="28" t="s">
        <v>1977</v>
      </c>
      <c r="H308" s="28"/>
      <c r="I308" s="28"/>
      <c r="J308" s="25"/>
      <c r="K308" s="25" t="s">
        <v>154</v>
      </c>
      <c r="L308" s="25" t="s">
        <v>13</v>
      </c>
      <c r="M308" s="25">
        <v>231010000</v>
      </c>
      <c r="N308" s="23" t="s">
        <v>146</v>
      </c>
      <c r="O308" s="23" t="s">
        <v>157</v>
      </c>
      <c r="P308" s="23" t="s">
        <v>146</v>
      </c>
      <c r="Q308" s="23" t="s">
        <v>148</v>
      </c>
      <c r="R308" s="23" t="s">
        <v>166</v>
      </c>
      <c r="S308" s="23" t="s">
        <v>159</v>
      </c>
      <c r="T308" s="23">
        <v>796</v>
      </c>
      <c r="U308" s="24" t="s">
        <v>156</v>
      </c>
      <c r="V308" s="27">
        <v>5</v>
      </c>
      <c r="W308" s="27">
        <v>650</v>
      </c>
      <c r="X308" s="119">
        <f t="shared" si="15"/>
        <v>3250</v>
      </c>
      <c r="Y308" s="119">
        <f t="shared" si="16"/>
        <v>3640.0000000000005</v>
      </c>
      <c r="Z308" s="27"/>
      <c r="AA308" s="39" t="s">
        <v>945</v>
      </c>
      <c r="AB308" s="76"/>
      <c r="AC308" s="120"/>
    </row>
    <row r="309" spans="1:29" ht="82.5" customHeight="1">
      <c r="A309" s="25" t="s">
        <v>772</v>
      </c>
      <c r="B309" s="23" t="s">
        <v>143</v>
      </c>
      <c r="C309" s="23" t="s">
        <v>144</v>
      </c>
      <c r="D309" s="156" t="s">
        <v>1978</v>
      </c>
      <c r="E309" s="28" t="s">
        <v>1976</v>
      </c>
      <c r="F309" s="28"/>
      <c r="G309" s="28" t="s">
        <v>1980</v>
      </c>
      <c r="H309" s="28"/>
      <c r="I309" s="28"/>
      <c r="J309" s="25"/>
      <c r="K309" s="25" t="s">
        <v>154</v>
      </c>
      <c r="L309" s="25" t="s">
        <v>13</v>
      </c>
      <c r="M309" s="25">
        <v>231010000</v>
      </c>
      <c r="N309" s="23" t="s">
        <v>146</v>
      </c>
      <c r="O309" s="23" t="s">
        <v>157</v>
      </c>
      <c r="P309" s="23" t="s">
        <v>146</v>
      </c>
      <c r="Q309" s="23" t="s">
        <v>148</v>
      </c>
      <c r="R309" s="23" t="s">
        <v>166</v>
      </c>
      <c r="S309" s="23" t="s">
        <v>159</v>
      </c>
      <c r="T309" s="23">
        <v>796</v>
      </c>
      <c r="U309" s="24" t="s">
        <v>156</v>
      </c>
      <c r="V309" s="27">
        <v>5</v>
      </c>
      <c r="W309" s="27">
        <v>7500</v>
      </c>
      <c r="X309" s="119">
        <f t="shared" si="15"/>
        <v>37500</v>
      </c>
      <c r="Y309" s="119">
        <f t="shared" si="16"/>
        <v>42000.00000000001</v>
      </c>
      <c r="Z309" s="27"/>
      <c r="AA309" s="39" t="s">
        <v>945</v>
      </c>
      <c r="AB309" s="76"/>
      <c r="AC309" s="120"/>
    </row>
    <row r="310" spans="1:29" ht="82.5" customHeight="1">
      <c r="A310" s="25" t="s">
        <v>773</v>
      </c>
      <c r="B310" s="23" t="s">
        <v>143</v>
      </c>
      <c r="C310" s="23" t="s">
        <v>144</v>
      </c>
      <c r="D310" s="156" t="s">
        <v>1979</v>
      </c>
      <c r="E310" s="28" t="s">
        <v>1976</v>
      </c>
      <c r="F310" s="28"/>
      <c r="G310" s="28" t="s">
        <v>1981</v>
      </c>
      <c r="H310" s="28"/>
      <c r="I310" s="28"/>
      <c r="J310" s="25"/>
      <c r="K310" s="25" t="s">
        <v>154</v>
      </c>
      <c r="L310" s="25" t="s">
        <v>13</v>
      </c>
      <c r="M310" s="25">
        <v>231010000</v>
      </c>
      <c r="N310" s="23" t="s">
        <v>146</v>
      </c>
      <c r="O310" s="23" t="s">
        <v>157</v>
      </c>
      <c r="P310" s="23" t="s">
        <v>146</v>
      </c>
      <c r="Q310" s="23" t="s">
        <v>148</v>
      </c>
      <c r="R310" s="23" t="s">
        <v>166</v>
      </c>
      <c r="S310" s="23" t="s">
        <v>159</v>
      </c>
      <c r="T310" s="24" t="s">
        <v>199</v>
      </c>
      <c r="U310" s="24" t="s">
        <v>1550</v>
      </c>
      <c r="V310" s="27">
        <v>10</v>
      </c>
      <c r="W310" s="27">
        <v>15500</v>
      </c>
      <c r="X310" s="119">
        <f t="shared" si="15"/>
        <v>155000</v>
      </c>
      <c r="Y310" s="119">
        <f t="shared" si="16"/>
        <v>173600.00000000003</v>
      </c>
      <c r="Z310" s="27"/>
      <c r="AA310" s="39" t="s">
        <v>945</v>
      </c>
      <c r="AB310" s="76"/>
      <c r="AC310" s="120"/>
    </row>
    <row r="311" spans="1:29" ht="82.5" customHeight="1">
      <c r="A311" s="25" t="s">
        <v>774</v>
      </c>
      <c r="B311" s="23" t="s">
        <v>143</v>
      </c>
      <c r="C311" s="23" t="s">
        <v>144</v>
      </c>
      <c r="D311" s="156" t="s">
        <v>1982</v>
      </c>
      <c r="E311" s="28" t="s">
        <v>1976</v>
      </c>
      <c r="F311" s="28"/>
      <c r="G311" s="28" t="s">
        <v>1983</v>
      </c>
      <c r="H311" s="28"/>
      <c r="I311" s="28"/>
      <c r="J311" s="25"/>
      <c r="K311" s="25" t="s">
        <v>154</v>
      </c>
      <c r="L311" s="25" t="s">
        <v>13</v>
      </c>
      <c r="M311" s="25">
        <v>231010000</v>
      </c>
      <c r="N311" s="23" t="s">
        <v>146</v>
      </c>
      <c r="O311" s="23" t="s">
        <v>157</v>
      </c>
      <c r="P311" s="23" t="s">
        <v>146</v>
      </c>
      <c r="Q311" s="23" t="s">
        <v>148</v>
      </c>
      <c r="R311" s="23" t="s">
        <v>166</v>
      </c>
      <c r="S311" s="23" t="s">
        <v>159</v>
      </c>
      <c r="T311" s="24" t="s">
        <v>199</v>
      </c>
      <c r="U311" s="24" t="s">
        <v>1550</v>
      </c>
      <c r="V311" s="27">
        <v>10</v>
      </c>
      <c r="W311" s="27">
        <v>15500</v>
      </c>
      <c r="X311" s="119">
        <f t="shared" si="15"/>
        <v>155000</v>
      </c>
      <c r="Y311" s="119">
        <f t="shared" si="16"/>
        <v>173600.00000000003</v>
      </c>
      <c r="Z311" s="27"/>
      <c r="AA311" s="39" t="s">
        <v>945</v>
      </c>
      <c r="AB311" s="76"/>
      <c r="AC311" s="120"/>
    </row>
    <row r="312" spans="1:29" ht="82.5" customHeight="1">
      <c r="A312" s="25" t="s">
        <v>775</v>
      </c>
      <c r="B312" s="23" t="s">
        <v>143</v>
      </c>
      <c r="C312" s="23" t="s">
        <v>144</v>
      </c>
      <c r="D312" s="156" t="s">
        <v>1982</v>
      </c>
      <c r="E312" s="28" t="s">
        <v>1976</v>
      </c>
      <c r="F312" s="28"/>
      <c r="G312" s="28" t="s">
        <v>1983</v>
      </c>
      <c r="H312" s="28"/>
      <c r="I312" s="28" t="s">
        <v>1114</v>
      </c>
      <c r="J312" s="25"/>
      <c r="K312" s="25" t="s">
        <v>154</v>
      </c>
      <c r="L312" s="25" t="s">
        <v>13</v>
      </c>
      <c r="M312" s="25">
        <v>231010000</v>
      </c>
      <c r="N312" s="23" t="s">
        <v>146</v>
      </c>
      <c r="O312" s="23" t="s">
        <v>157</v>
      </c>
      <c r="P312" s="23" t="s">
        <v>146</v>
      </c>
      <c r="Q312" s="23" t="s">
        <v>148</v>
      </c>
      <c r="R312" s="23" t="s">
        <v>166</v>
      </c>
      <c r="S312" s="23" t="s">
        <v>159</v>
      </c>
      <c r="T312" s="24" t="s">
        <v>199</v>
      </c>
      <c r="U312" s="24" t="s">
        <v>1550</v>
      </c>
      <c r="V312" s="27">
        <v>10</v>
      </c>
      <c r="W312" s="27">
        <v>15500</v>
      </c>
      <c r="X312" s="119">
        <f t="shared" si="15"/>
        <v>155000</v>
      </c>
      <c r="Y312" s="119">
        <f t="shared" si="16"/>
        <v>173600.00000000003</v>
      </c>
      <c r="Z312" s="27"/>
      <c r="AA312" s="39" t="s">
        <v>945</v>
      </c>
      <c r="AB312" s="76"/>
      <c r="AC312" s="120"/>
    </row>
    <row r="313" spans="1:29" ht="82.5" customHeight="1">
      <c r="A313" s="25" t="s">
        <v>776</v>
      </c>
      <c r="B313" s="23" t="s">
        <v>143</v>
      </c>
      <c r="C313" s="23" t="s">
        <v>144</v>
      </c>
      <c r="D313" s="156" t="s">
        <v>1984</v>
      </c>
      <c r="E313" s="28" t="s">
        <v>1642</v>
      </c>
      <c r="F313" s="28"/>
      <c r="G313" s="28" t="s">
        <v>1985</v>
      </c>
      <c r="H313" s="28"/>
      <c r="I313" s="28"/>
      <c r="J313" s="25"/>
      <c r="K313" s="25" t="s">
        <v>154</v>
      </c>
      <c r="L313" s="25" t="s">
        <v>13</v>
      </c>
      <c r="M313" s="25">
        <v>231010000</v>
      </c>
      <c r="N313" s="23" t="s">
        <v>146</v>
      </c>
      <c r="O313" s="23" t="s">
        <v>157</v>
      </c>
      <c r="P313" s="23" t="s">
        <v>146</v>
      </c>
      <c r="Q313" s="23" t="s">
        <v>148</v>
      </c>
      <c r="R313" s="23" t="s">
        <v>166</v>
      </c>
      <c r="S313" s="23" t="s">
        <v>159</v>
      </c>
      <c r="T313" s="24">
        <v>796</v>
      </c>
      <c r="U313" s="24" t="s">
        <v>156</v>
      </c>
      <c r="V313" s="27">
        <v>3</v>
      </c>
      <c r="W313" s="27">
        <v>250</v>
      </c>
      <c r="X313" s="119">
        <f t="shared" si="15"/>
        <v>750</v>
      </c>
      <c r="Y313" s="119">
        <f t="shared" si="16"/>
        <v>840.0000000000001</v>
      </c>
      <c r="Z313" s="27"/>
      <c r="AA313" s="39" t="s">
        <v>945</v>
      </c>
      <c r="AB313" s="76"/>
      <c r="AC313" s="120"/>
    </row>
    <row r="314" spans="1:29" ht="89.25">
      <c r="A314" s="25" t="s">
        <v>777</v>
      </c>
      <c r="B314" s="23" t="s">
        <v>143</v>
      </c>
      <c r="C314" s="23" t="s">
        <v>144</v>
      </c>
      <c r="D314" s="57" t="s">
        <v>1675</v>
      </c>
      <c r="E314" s="28" t="s">
        <v>1642</v>
      </c>
      <c r="F314" s="28"/>
      <c r="G314" s="28" t="s">
        <v>1674</v>
      </c>
      <c r="H314" s="28"/>
      <c r="I314" s="28" t="s">
        <v>1115</v>
      </c>
      <c r="J314" s="23"/>
      <c r="K314" s="23" t="s">
        <v>154</v>
      </c>
      <c r="L314" s="24" t="s">
        <v>13</v>
      </c>
      <c r="M314" s="25">
        <v>231010000</v>
      </c>
      <c r="N314" s="23" t="s">
        <v>146</v>
      </c>
      <c r="O314" s="25" t="s">
        <v>157</v>
      </c>
      <c r="P314" s="23" t="s">
        <v>146</v>
      </c>
      <c r="Q314" s="23" t="s">
        <v>148</v>
      </c>
      <c r="R314" s="23" t="s">
        <v>166</v>
      </c>
      <c r="S314" s="23" t="s">
        <v>159</v>
      </c>
      <c r="T314" s="57">
        <v>796</v>
      </c>
      <c r="U314" s="57" t="s">
        <v>156</v>
      </c>
      <c r="V314" s="27">
        <v>3</v>
      </c>
      <c r="W314" s="27">
        <v>350</v>
      </c>
      <c r="X314" s="119">
        <f t="shared" si="15"/>
        <v>1050</v>
      </c>
      <c r="Y314" s="119">
        <f t="shared" si="16"/>
        <v>1176</v>
      </c>
      <c r="Z314" s="23"/>
      <c r="AA314" s="23" t="s">
        <v>945</v>
      </c>
      <c r="AB314" s="23"/>
      <c r="AC314" s="120"/>
    </row>
    <row r="315" spans="1:29" ht="89.25">
      <c r="A315" s="25" t="s">
        <v>778</v>
      </c>
      <c r="B315" s="23" t="s">
        <v>143</v>
      </c>
      <c r="C315" s="23" t="s">
        <v>144</v>
      </c>
      <c r="D315" s="57" t="s">
        <v>1675</v>
      </c>
      <c r="E315" s="28" t="s">
        <v>1642</v>
      </c>
      <c r="F315" s="28"/>
      <c r="G315" s="28" t="s">
        <v>1674</v>
      </c>
      <c r="H315" s="28"/>
      <c r="I315" s="28" t="s">
        <v>1116</v>
      </c>
      <c r="J315" s="23"/>
      <c r="K315" s="23" t="s">
        <v>154</v>
      </c>
      <c r="L315" s="24" t="s">
        <v>13</v>
      </c>
      <c r="M315" s="25">
        <v>231010000</v>
      </c>
      <c r="N315" s="23" t="s">
        <v>146</v>
      </c>
      <c r="O315" s="25" t="s">
        <v>157</v>
      </c>
      <c r="P315" s="23" t="s">
        <v>146</v>
      </c>
      <c r="Q315" s="23" t="s">
        <v>148</v>
      </c>
      <c r="R315" s="23" t="s">
        <v>166</v>
      </c>
      <c r="S315" s="23" t="s">
        <v>159</v>
      </c>
      <c r="T315" s="57">
        <v>796</v>
      </c>
      <c r="U315" s="57" t="s">
        <v>156</v>
      </c>
      <c r="V315" s="27">
        <v>3</v>
      </c>
      <c r="W315" s="27">
        <v>550</v>
      </c>
      <c r="X315" s="119">
        <f t="shared" si="15"/>
        <v>1650</v>
      </c>
      <c r="Y315" s="119">
        <f t="shared" si="16"/>
        <v>1848.0000000000002</v>
      </c>
      <c r="Z315" s="23"/>
      <c r="AA315" s="23" t="s">
        <v>945</v>
      </c>
      <c r="AB315" s="23"/>
      <c r="AC315" s="120"/>
    </row>
    <row r="316" spans="1:29" ht="89.25">
      <c r="A316" s="25" t="s">
        <v>779</v>
      </c>
      <c r="B316" s="23" t="s">
        <v>143</v>
      </c>
      <c r="C316" s="23" t="s">
        <v>144</v>
      </c>
      <c r="D316" s="57" t="s">
        <v>1987</v>
      </c>
      <c r="E316" s="28" t="s">
        <v>1986</v>
      </c>
      <c r="F316" s="28"/>
      <c r="G316" s="28" t="s">
        <v>1988</v>
      </c>
      <c r="H316" s="28"/>
      <c r="I316" s="25"/>
      <c r="J316" s="23"/>
      <c r="K316" s="23" t="s">
        <v>154</v>
      </c>
      <c r="L316" s="24" t="s">
        <v>13</v>
      </c>
      <c r="M316" s="25">
        <v>231010000</v>
      </c>
      <c r="N316" s="23" t="s">
        <v>146</v>
      </c>
      <c r="O316" s="25" t="s">
        <v>157</v>
      </c>
      <c r="P316" s="23" t="s">
        <v>146</v>
      </c>
      <c r="Q316" s="23" t="s">
        <v>148</v>
      </c>
      <c r="R316" s="23" t="s">
        <v>166</v>
      </c>
      <c r="S316" s="23" t="s">
        <v>159</v>
      </c>
      <c r="T316" s="57">
        <v>796</v>
      </c>
      <c r="U316" s="57" t="s">
        <v>156</v>
      </c>
      <c r="V316" s="27">
        <v>1</v>
      </c>
      <c r="W316" s="27">
        <v>26000</v>
      </c>
      <c r="X316" s="119">
        <f t="shared" si="15"/>
        <v>26000</v>
      </c>
      <c r="Y316" s="119">
        <f t="shared" si="16"/>
        <v>29120.000000000004</v>
      </c>
      <c r="Z316" s="23"/>
      <c r="AA316" s="23" t="s">
        <v>945</v>
      </c>
      <c r="AB316" s="23"/>
      <c r="AC316" s="120"/>
    </row>
    <row r="317" spans="1:29" ht="89.25">
      <c r="A317" s="25" t="s">
        <v>780</v>
      </c>
      <c r="B317" s="23" t="s">
        <v>143</v>
      </c>
      <c r="C317" s="23" t="s">
        <v>144</v>
      </c>
      <c r="D317" s="57" t="s">
        <v>1990</v>
      </c>
      <c r="E317" s="28" t="s">
        <v>1986</v>
      </c>
      <c r="F317" s="28"/>
      <c r="G317" s="28" t="s">
        <v>1989</v>
      </c>
      <c r="H317" s="28"/>
      <c r="I317" s="25"/>
      <c r="J317" s="23"/>
      <c r="K317" s="23" t="s">
        <v>154</v>
      </c>
      <c r="L317" s="24" t="s">
        <v>13</v>
      </c>
      <c r="M317" s="25">
        <v>231010000</v>
      </c>
      <c r="N317" s="23" t="s">
        <v>146</v>
      </c>
      <c r="O317" s="25" t="s">
        <v>157</v>
      </c>
      <c r="P317" s="23" t="s">
        <v>146</v>
      </c>
      <c r="Q317" s="23" t="s">
        <v>148</v>
      </c>
      <c r="R317" s="23" t="s">
        <v>166</v>
      </c>
      <c r="S317" s="23" t="s">
        <v>159</v>
      </c>
      <c r="T317" s="57">
        <v>796</v>
      </c>
      <c r="U317" s="57" t="s">
        <v>156</v>
      </c>
      <c r="V317" s="27">
        <v>1</v>
      </c>
      <c r="W317" s="27">
        <v>26000</v>
      </c>
      <c r="X317" s="119">
        <f t="shared" si="15"/>
        <v>26000</v>
      </c>
      <c r="Y317" s="119">
        <f t="shared" si="16"/>
        <v>29120.000000000004</v>
      </c>
      <c r="Z317" s="23"/>
      <c r="AA317" s="23" t="s">
        <v>945</v>
      </c>
      <c r="AB317" s="23"/>
      <c r="AC317" s="120"/>
    </row>
    <row r="318" spans="1:29" ht="82.5" customHeight="1">
      <c r="A318" s="25" t="s">
        <v>781</v>
      </c>
      <c r="B318" s="23" t="s">
        <v>143</v>
      </c>
      <c r="C318" s="23" t="s">
        <v>144</v>
      </c>
      <c r="D318" s="156" t="s">
        <v>1996</v>
      </c>
      <c r="E318" s="28" t="s">
        <v>1993</v>
      </c>
      <c r="F318" s="28"/>
      <c r="G318" s="28" t="s">
        <v>1997</v>
      </c>
      <c r="H318" s="28"/>
      <c r="I318" s="28"/>
      <c r="J318" s="25"/>
      <c r="K318" s="25" t="s">
        <v>154</v>
      </c>
      <c r="L318" s="25" t="s">
        <v>13</v>
      </c>
      <c r="M318" s="25">
        <v>231010000</v>
      </c>
      <c r="N318" s="23" t="s">
        <v>146</v>
      </c>
      <c r="O318" s="23" t="s">
        <v>157</v>
      </c>
      <c r="P318" s="23" t="s">
        <v>146</v>
      </c>
      <c r="Q318" s="23" t="s">
        <v>148</v>
      </c>
      <c r="R318" s="23" t="s">
        <v>166</v>
      </c>
      <c r="S318" s="23" t="s">
        <v>159</v>
      </c>
      <c r="T318" s="24">
        <v>796</v>
      </c>
      <c r="U318" s="24" t="s">
        <v>156</v>
      </c>
      <c r="V318" s="27">
        <v>5</v>
      </c>
      <c r="W318" s="27">
        <v>500</v>
      </c>
      <c r="X318" s="119">
        <f t="shared" si="15"/>
        <v>2500</v>
      </c>
      <c r="Y318" s="119">
        <f t="shared" si="16"/>
        <v>2800.0000000000005</v>
      </c>
      <c r="Z318" s="27"/>
      <c r="AA318" s="23" t="s">
        <v>945</v>
      </c>
      <c r="AB318" s="76"/>
      <c r="AC318" s="120"/>
    </row>
    <row r="319" spans="1:29" ht="82.5" customHeight="1">
      <c r="A319" s="25" t="s">
        <v>782</v>
      </c>
      <c r="B319" s="23" t="s">
        <v>143</v>
      </c>
      <c r="C319" s="23" t="s">
        <v>144</v>
      </c>
      <c r="D319" s="156" t="s">
        <v>1991</v>
      </c>
      <c r="E319" s="28" t="s">
        <v>1993</v>
      </c>
      <c r="F319" s="28"/>
      <c r="G319" s="28" t="s">
        <v>1994</v>
      </c>
      <c r="H319" s="28"/>
      <c r="I319" s="28"/>
      <c r="J319" s="25"/>
      <c r="K319" s="25" t="s">
        <v>154</v>
      </c>
      <c r="L319" s="25" t="s">
        <v>13</v>
      </c>
      <c r="M319" s="25">
        <v>231010000</v>
      </c>
      <c r="N319" s="23" t="s">
        <v>146</v>
      </c>
      <c r="O319" s="23" t="s">
        <v>157</v>
      </c>
      <c r="P319" s="23" t="s">
        <v>146</v>
      </c>
      <c r="Q319" s="23" t="s">
        <v>148</v>
      </c>
      <c r="R319" s="23" t="s">
        <v>166</v>
      </c>
      <c r="S319" s="23" t="s">
        <v>159</v>
      </c>
      <c r="T319" s="24">
        <v>796</v>
      </c>
      <c r="U319" s="24" t="s">
        <v>156</v>
      </c>
      <c r="V319" s="27">
        <v>5</v>
      </c>
      <c r="W319" s="27">
        <v>500</v>
      </c>
      <c r="X319" s="119">
        <f t="shared" si="15"/>
        <v>2500</v>
      </c>
      <c r="Y319" s="119">
        <f t="shared" si="16"/>
        <v>2800.0000000000005</v>
      </c>
      <c r="Z319" s="27"/>
      <c r="AA319" s="23" t="s">
        <v>945</v>
      </c>
      <c r="AB319" s="76"/>
      <c r="AC319" s="120"/>
    </row>
    <row r="320" spans="1:29" ht="82.5" customHeight="1">
      <c r="A320" s="25" t="s">
        <v>783</v>
      </c>
      <c r="B320" s="23" t="s">
        <v>143</v>
      </c>
      <c r="C320" s="23" t="s">
        <v>144</v>
      </c>
      <c r="D320" s="156" t="s">
        <v>1992</v>
      </c>
      <c r="E320" s="28" t="s">
        <v>1993</v>
      </c>
      <c r="F320" s="28"/>
      <c r="G320" s="28" t="s">
        <v>1995</v>
      </c>
      <c r="H320" s="28"/>
      <c r="I320" s="28"/>
      <c r="J320" s="25"/>
      <c r="K320" s="25" t="s">
        <v>154</v>
      </c>
      <c r="L320" s="25" t="s">
        <v>13</v>
      </c>
      <c r="M320" s="25">
        <v>231010000</v>
      </c>
      <c r="N320" s="23" t="s">
        <v>146</v>
      </c>
      <c r="O320" s="23" t="s">
        <v>157</v>
      </c>
      <c r="P320" s="23" t="s">
        <v>146</v>
      </c>
      <c r="Q320" s="23" t="s">
        <v>148</v>
      </c>
      <c r="R320" s="23" t="s">
        <v>166</v>
      </c>
      <c r="S320" s="23" t="s">
        <v>159</v>
      </c>
      <c r="T320" s="24">
        <v>796</v>
      </c>
      <c r="U320" s="24" t="s">
        <v>156</v>
      </c>
      <c r="V320" s="27">
        <v>5</v>
      </c>
      <c r="W320" s="27">
        <v>500</v>
      </c>
      <c r="X320" s="119">
        <f t="shared" si="15"/>
        <v>2500</v>
      </c>
      <c r="Y320" s="119">
        <f t="shared" si="16"/>
        <v>2800.0000000000005</v>
      </c>
      <c r="Z320" s="27"/>
      <c r="AA320" s="23" t="s">
        <v>945</v>
      </c>
      <c r="AB320" s="76"/>
      <c r="AC320" s="120"/>
    </row>
    <row r="321" spans="1:29" ht="82.5" customHeight="1">
      <c r="A321" s="25" t="s">
        <v>784</v>
      </c>
      <c r="B321" s="23" t="s">
        <v>143</v>
      </c>
      <c r="C321" s="23" t="s">
        <v>144</v>
      </c>
      <c r="D321" s="156" t="s">
        <v>1998</v>
      </c>
      <c r="E321" s="28" t="s">
        <v>50</v>
      </c>
      <c r="F321" s="28"/>
      <c r="G321" s="28" t="s">
        <v>1999</v>
      </c>
      <c r="H321" s="28"/>
      <c r="I321" s="28" t="s">
        <v>51</v>
      </c>
      <c r="J321" s="25"/>
      <c r="K321" s="25" t="s">
        <v>154</v>
      </c>
      <c r="L321" s="25">
        <v>0</v>
      </c>
      <c r="M321" s="25">
        <v>231010000</v>
      </c>
      <c r="N321" s="23" t="s">
        <v>146</v>
      </c>
      <c r="O321" s="23" t="s">
        <v>157</v>
      </c>
      <c r="P321" s="23" t="s">
        <v>146</v>
      </c>
      <c r="Q321" s="23" t="s">
        <v>148</v>
      </c>
      <c r="R321" s="23" t="s">
        <v>166</v>
      </c>
      <c r="S321" s="23" t="s">
        <v>159</v>
      </c>
      <c r="T321" s="24" t="s">
        <v>52</v>
      </c>
      <c r="U321" s="24" t="s">
        <v>53</v>
      </c>
      <c r="V321" s="27">
        <v>50</v>
      </c>
      <c r="W321" s="27">
        <v>1000</v>
      </c>
      <c r="X321" s="119">
        <f t="shared" si="15"/>
        <v>50000</v>
      </c>
      <c r="Y321" s="119">
        <f t="shared" si="16"/>
        <v>56000.00000000001</v>
      </c>
      <c r="Z321" s="27"/>
      <c r="AA321" s="23" t="s">
        <v>945</v>
      </c>
      <c r="AB321" s="76"/>
      <c r="AC321" s="120"/>
    </row>
    <row r="322" spans="1:30" s="55" customFormat="1" ht="139.5" customHeight="1">
      <c r="A322" s="25" t="s">
        <v>785</v>
      </c>
      <c r="B322" s="23" t="s">
        <v>143</v>
      </c>
      <c r="C322" s="23" t="s">
        <v>144</v>
      </c>
      <c r="D322" s="49" t="s">
        <v>1290</v>
      </c>
      <c r="E322" s="28" t="s">
        <v>1291</v>
      </c>
      <c r="F322" s="28"/>
      <c r="G322" s="28" t="s">
        <v>1292</v>
      </c>
      <c r="H322" s="28"/>
      <c r="I322" s="25" t="s">
        <v>367</v>
      </c>
      <c r="J322" s="25"/>
      <c r="K322" s="23" t="s">
        <v>154</v>
      </c>
      <c r="L322" s="25">
        <v>0</v>
      </c>
      <c r="M322" s="25">
        <v>231010000</v>
      </c>
      <c r="N322" s="23" t="s">
        <v>146</v>
      </c>
      <c r="O322" s="25" t="s">
        <v>162</v>
      </c>
      <c r="P322" s="23" t="s">
        <v>146</v>
      </c>
      <c r="Q322" s="23" t="s">
        <v>148</v>
      </c>
      <c r="R322" s="23" t="s">
        <v>166</v>
      </c>
      <c r="S322" s="23" t="s">
        <v>159</v>
      </c>
      <c r="T322" s="24" t="s">
        <v>37</v>
      </c>
      <c r="U322" s="23" t="s">
        <v>156</v>
      </c>
      <c r="V322" s="27">
        <v>400</v>
      </c>
      <c r="W322" s="26">
        <v>30</v>
      </c>
      <c r="X322" s="119">
        <f t="shared" si="15"/>
        <v>12000</v>
      </c>
      <c r="Y322" s="119">
        <f t="shared" si="16"/>
        <v>13440.000000000002</v>
      </c>
      <c r="Z322" s="39"/>
      <c r="AA322" s="23" t="s">
        <v>399</v>
      </c>
      <c r="AB322" s="23"/>
      <c r="AC322" s="120"/>
      <c r="AD322" s="47"/>
    </row>
    <row r="323" spans="1:30" s="55" customFormat="1" ht="139.5" customHeight="1">
      <c r="A323" s="25" t="s">
        <v>786</v>
      </c>
      <c r="B323" s="23" t="s">
        <v>143</v>
      </c>
      <c r="C323" s="23" t="s">
        <v>144</v>
      </c>
      <c r="D323" s="49" t="s">
        <v>1676</v>
      </c>
      <c r="E323" s="28" t="s">
        <v>1677</v>
      </c>
      <c r="F323" s="28"/>
      <c r="G323" s="28" t="s">
        <v>1678</v>
      </c>
      <c r="H323" s="28"/>
      <c r="I323" s="25" t="s">
        <v>246</v>
      </c>
      <c r="J323" s="25"/>
      <c r="K323" s="23" t="s">
        <v>154</v>
      </c>
      <c r="L323" s="25">
        <v>0</v>
      </c>
      <c r="M323" s="25">
        <v>231010000</v>
      </c>
      <c r="N323" s="23" t="s">
        <v>146</v>
      </c>
      <c r="O323" s="25" t="s">
        <v>162</v>
      </c>
      <c r="P323" s="23" t="s">
        <v>146</v>
      </c>
      <c r="Q323" s="23" t="s">
        <v>148</v>
      </c>
      <c r="R323" s="23" t="s">
        <v>166</v>
      </c>
      <c r="S323" s="23" t="s">
        <v>159</v>
      </c>
      <c r="T323" s="24" t="s">
        <v>199</v>
      </c>
      <c r="U323" s="23" t="s">
        <v>200</v>
      </c>
      <c r="V323" s="27">
        <v>50</v>
      </c>
      <c r="W323" s="26">
        <v>500</v>
      </c>
      <c r="X323" s="119">
        <f t="shared" si="15"/>
        <v>25000</v>
      </c>
      <c r="Y323" s="119">
        <f t="shared" si="16"/>
        <v>28000.000000000004</v>
      </c>
      <c r="Z323" s="39"/>
      <c r="AA323" s="23" t="s">
        <v>399</v>
      </c>
      <c r="AB323" s="23"/>
      <c r="AC323" s="120"/>
      <c r="AD323" s="47"/>
    </row>
    <row r="324" spans="1:30" s="55" customFormat="1" ht="139.5" customHeight="1">
      <c r="A324" s="25" t="s">
        <v>787</v>
      </c>
      <c r="B324" s="23" t="s">
        <v>143</v>
      </c>
      <c r="C324" s="23" t="s">
        <v>144</v>
      </c>
      <c r="D324" s="49" t="s">
        <v>2000</v>
      </c>
      <c r="E324" s="28" t="s">
        <v>1117</v>
      </c>
      <c r="F324" s="28"/>
      <c r="G324" s="28" t="s">
        <v>2001</v>
      </c>
      <c r="H324" s="28"/>
      <c r="I324" s="25"/>
      <c r="J324" s="25"/>
      <c r="K324" s="23" t="s">
        <v>154</v>
      </c>
      <c r="L324" s="25">
        <v>0</v>
      </c>
      <c r="M324" s="25">
        <v>231010000</v>
      </c>
      <c r="N324" s="23" t="s">
        <v>146</v>
      </c>
      <c r="O324" s="25" t="s">
        <v>184</v>
      </c>
      <c r="P324" s="23" t="s">
        <v>146</v>
      </c>
      <c r="Q324" s="23" t="s">
        <v>148</v>
      </c>
      <c r="R324" s="23" t="s">
        <v>166</v>
      </c>
      <c r="S324" s="23" t="s">
        <v>159</v>
      </c>
      <c r="T324" s="24" t="s">
        <v>37</v>
      </c>
      <c r="U324" s="23" t="s">
        <v>156</v>
      </c>
      <c r="V324" s="27">
        <v>4</v>
      </c>
      <c r="W324" s="26">
        <v>60000</v>
      </c>
      <c r="X324" s="119">
        <f t="shared" si="15"/>
        <v>240000</v>
      </c>
      <c r="Y324" s="119">
        <f t="shared" si="16"/>
        <v>268800</v>
      </c>
      <c r="Z324" s="39"/>
      <c r="AA324" s="23" t="s">
        <v>945</v>
      </c>
      <c r="AB324" s="23"/>
      <c r="AC324" s="120"/>
      <c r="AD324" s="47"/>
    </row>
    <row r="325" spans="1:31" s="55" customFormat="1" ht="102">
      <c r="A325" s="25" t="s">
        <v>788</v>
      </c>
      <c r="B325" s="23" t="s">
        <v>143</v>
      </c>
      <c r="C325" s="23" t="s">
        <v>144</v>
      </c>
      <c r="D325" s="156" t="s">
        <v>1679</v>
      </c>
      <c r="E325" s="58" t="s">
        <v>204</v>
      </c>
      <c r="F325" s="28"/>
      <c r="G325" s="28" t="s">
        <v>1680</v>
      </c>
      <c r="H325" s="28"/>
      <c r="I325" s="25"/>
      <c r="J325" s="25"/>
      <c r="K325" s="23" t="s">
        <v>145</v>
      </c>
      <c r="L325" s="25">
        <v>99.5</v>
      </c>
      <c r="M325" s="25">
        <v>231010000</v>
      </c>
      <c r="N325" s="23" t="s">
        <v>146</v>
      </c>
      <c r="O325" s="25" t="s">
        <v>147</v>
      </c>
      <c r="P325" s="23" t="s">
        <v>146</v>
      </c>
      <c r="Q325" s="23" t="s">
        <v>148</v>
      </c>
      <c r="R325" s="23" t="s">
        <v>1601</v>
      </c>
      <c r="S325" s="23" t="s">
        <v>149</v>
      </c>
      <c r="T325" s="24" t="s">
        <v>52</v>
      </c>
      <c r="U325" s="58" t="s">
        <v>53</v>
      </c>
      <c r="V325" s="27">
        <v>95000</v>
      </c>
      <c r="W325" s="44">
        <v>83</v>
      </c>
      <c r="X325" s="119">
        <f t="shared" si="15"/>
        <v>7885000</v>
      </c>
      <c r="Y325" s="119">
        <f t="shared" si="16"/>
        <v>8831200</v>
      </c>
      <c r="Z325" s="39" t="s">
        <v>2393</v>
      </c>
      <c r="AA325" s="23" t="s">
        <v>399</v>
      </c>
      <c r="AB325" s="76"/>
      <c r="AC325" s="120"/>
      <c r="AD325" s="47"/>
      <c r="AE325" s="157"/>
    </row>
    <row r="326" spans="1:32" s="55" customFormat="1" ht="102">
      <c r="A326" s="25" t="s">
        <v>789</v>
      </c>
      <c r="B326" s="23" t="s">
        <v>143</v>
      </c>
      <c r="C326" s="23" t="s">
        <v>144</v>
      </c>
      <c r="D326" s="156" t="s">
        <v>2389</v>
      </c>
      <c r="E326" s="58" t="s">
        <v>204</v>
      </c>
      <c r="F326" s="28"/>
      <c r="G326" s="28" t="s">
        <v>1681</v>
      </c>
      <c r="H326" s="28"/>
      <c r="I326" s="25"/>
      <c r="J326" s="25"/>
      <c r="K326" s="23" t="s">
        <v>145</v>
      </c>
      <c r="L326" s="25">
        <v>99.5</v>
      </c>
      <c r="M326" s="25">
        <v>231010000</v>
      </c>
      <c r="N326" s="23" t="s">
        <v>146</v>
      </c>
      <c r="O326" s="25" t="s">
        <v>147</v>
      </c>
      <c r="P326" s="23" t="s">
        <v>146</v>
      </c>
      <c r="Q326" s="23" t="s">
        <v>148</v>
      </c>
      <c r="R326" s="23" t="s">
        <v>1601</v>
      </c>
      <c r="S326" s="23" t="s">
        <v>149</v>
      </c>
      <c r="T326" s="24">
        <v>112</v>
      </c>
      <c r="U326" s="58" t="s">
        <v>53</v>
      </c>
      <c r="V326" s="27">
        <v>50000</v>
      </c>
      <c r="W326" s="44">
        <v>114.8</v>
      </c>
      <c r="X326" s="119">
        <f t="shared" si="15"/>
        <v>5740000</v>
      </c>
      <c r="Y326" s="119">
        <f t="shared" si="16"/>
        <v>6428800.000000001</v>
      </c>
      <c r="Z326" s="39" t="s">
        <v>2393</v>
      </c>
      <c r="AA326" s="23" t="s">
        <v>399</v>
      </c>
      <c r="AB326" s="76"/>
      <c r="AC326" s="120"/>
      <c r="AD326" s="68"/>
      <c r="AF326" s="157"/>
    </row>
    <row r="327" spans="1:32" s="55" customFormat="1" ht="102">
      <c r="A327" s="25" t="s">
        <v>790</v>
      </c>
      <c r="B327" s="23" t="s">
        <v>143</v>
      </c>
      <c r="C327" s="23" t="s">
        <v>144</v>
      </c>
      <c r="D327" s="156" t="s">
        <v>1690</v>
      </c>
      <c r="E327" s="58" t="s">
        <v>204</v>
      </c>
      <c r="F327" s="28"/>
      <c r="G327" s="58" t="s">
        <v>1691</v>
      </c>
      <c r="H327" s="28"/>
      <c r="I327" s="25"/>
      <c r="J327" s="25"/>
      <c r="K327" s="23" t="s">
        <v>145</v>
      </c>
      <c r="L327" s="25">
        <v>99.5</v>
      </c>
      <c r="M327" s="25">
        <v>231010000</v>
      </c>
      <c r="N327" s="23" t="s">
        <v>146</v>
      </c>
      <c r="O327" s="25" t="s">
        <v>147</v>
      </c>
      <c r="P327" s="23" t="s">
        <v>146</v>
      </c>
      <c r="Q327" s="23" t="s">
        <v>148</v>
      </c>
      <c r="R327" s="23" t="s">
        <v>1601</v>
      </c>
      <c r="S327" s="23" t="s">
        <v>149</v>
      </c>
      <c r="T327" s="24">
        <v>112</v>
      </c>
      <c r="U327" s="58" t="s">
        <v>170</v>
      </c>
      <c r="V327" s="27">
        <v>10000</v>
      </c>
      <c r="W327" s="44">
        <v>123.8</v>
      </c>
      <c r="X327" s="119">
        <f>W327*V327</f>
        <v>1238000</v>
      </c>
      <c r="Y327" s="119">
        <f t="shared" si="16"/>
        <v>1386560.0000000002</v>
      </c>
      <c r="Z327" s="39" t="s">
        <v>2393</v>
      </c>
      <c r="AA327" s="23" t="s">
        <v>399</v>
      </c>
      <c r="AB327" s="76"/>
      <c r="AC327" s="120"/>
      <c r="AD327" s="47"/>
      <c r="AE327" s="157"/>
      <c r="AF327" s="157"/>
    </row>
    <row r="328" spans="1:30" s="55" customFormat="1" ht="102">
      <c r="A328" s="25" t="s">
        <v>791</v>
      </c>
      <c r="B328" s="23" t="s">
        <v>143</v>
      </c>
      <c r="C328" s="23" t="s">
        <v>144</v>
      </c>
      <c r="D328" s="156" t="s">
        <v>1682</v>
      </c>
      <c r="E328" s="58" t="s">
        <v>1683</v>
      </c>
      <c r="F328" s="28"/>
      <c r="G328" s="58" t="s">
        <v>1684</v>
      </c>
      <c r="H328" s="28"/>
      <c r="I328" s="25"/>
      <c r="J328" s="25"/>
      <c r="K328" s="23" t="s">
        <v>145</v>
      </c>
      <c r="L328" s="25">
        <v>100</v>
      </c>
      <c r="M328" s="25">
        <v>231010000</v>
      </c>
      <c r="N328" s="23" t="s">
        <v>146</v>
      </c>
      <c r="O328" s="25" t="s">
        <v>147</v>
      </c>
      <c r="P328" s="23" t="s">
        <v>146</v>
      </c>
      <c r="Q328" s="23" t="s">
        <v>148</v>
      </c>
      <c r="R328" s="23" t="s">
        <v>1601</v>
      </c>
      <c r="S328" s="23" t="s">
        <v>149</v>
      </c>
      <c r="T328" s="24">
        <v>112</v>
      </c>
      <c r="U328" s="58" t="s">
        <v>53</v>
      </c>
      <c r="V328" s="27">
        <f>70000-30000</f>
        <v>40000</v>
      </c>
      <c r="W328" s="44">
        <v>118</v>
      </c>
      <c r="X328" s="119">
        <f t="shared" si="15"/>
        <v>4720000</v>
      </c>
      <c r="Y328" s="119">
        <f t="shared" si="16"/>
        <v>5286400.000000001</v>
      </c>
      <c r="Z328" s="39" t="s">
        <v>2393</v>
      </c>
      <c r="AA328" s="23" t="s">
        <v>399</v>
      </c>
      <c r="AB328" s="76"/>
      <c r="AC328" s="120"/>
      <c r="AD328" s="68"/>
    </row>
    <row r="329" spans="1:30" s="55" customFormat="1" ht="114.75">
      <c r="A329" s="25" t="s">
        <v>792</v>
      </c>
      <c r="B329" s="23" t="s">
        <v>143</v>
      </c>
      <c r="C329" s="23" t="s">
        <v>144</v>
      </c>
      <c r="D329" s="156" t="s">
        <v>1685</v>
      </c>
      <c r="E329" s="58" t="s">
        <v>1683</v>
      </c>
      <c r="F329" s="28"/>
      <c r="G329" s="58" t="s">
        <v>1686</v>
      </c>
      <c r="H329" s="28"/>
      <c r="I329" s="25"/>
      <c r="J329" s="25"/>
      <c r="K329" s="23" t="s">
        <v>145</v>
      </c>
      <c r="L329" s="25">
        <v>100</v>
      </c>
      <c r="M329" s="25">
        <v>231010000</v>
      </c>
      <c r="N329" s="23" t="s">
        <v>146</v>
      </c>
      <c r="O329" s="25" t="s">
        <v>147</v>
      </c>
      <c r="P329" s="23" t="s">
        <v>146</v>
      </c>
      <c r="Q329" s="23" t="s">
        <v>148</v>
      </c>
      <c r="R329" s="23" t="s">
        <v>1769</v>
      </c>
      <c r="S329" s="23" t="s">
        <v>149</v>
      </c>
      <c r="T329" s="24">
        <v>112</v>
      </c>
      <c r="U329" s="58" t="s">
        <v>53</v>
      </c>
      <c r="V329" s="27">
        <v>80000</v>
      </c>
      <c r="W329" s="44">
        <v>89</v>
      </c>
      <c r="X329" s="119">
        <f t="shared" si="15"/>
        <v>7120000</v>
      </c>
      <c r="Y329" s="119">
        <f t="shared" si="16"/>
        <v>7974400.000000001</v>
      </c>
      <c r="Z329" s="39" t="s">
        <v>2393</v>
      </c>
      <c r="AA329" s="23" t="s">
        <v>399</v>
      </c>
      <c r="AB329" s="76"/>
      <c r="AC329" s="120"/>
      <c r="AD329" s="47"/>
    </row>
    <row r="330" spans="1:30" s="55" customFormat="1" ht="111" customHeight="1">
      <c r="A330" s="25" t="s">
        <v>793</v>
      </c>
      <c r="B330" s="23" t="s">
        <v>143</v>
      </c>
      <c r="C330" s="23" t="s">
        <v>144</v>
      </c>
      <c r="D330" s="156" t="s">
        <v>1687</v>
      </c>
      <c r="E330" s="58" t="s">
        <v>1688</v>
      </c>
      <c r="F330" s="28"/>
      <c r="G330" s="58" t="s">
        <v>1689</v>
      </c>
      <c r="H330" s="28"/>
      <c r="I330" s="25" t="s">
        <v>377</v>
      </c>
      <c r="J330" s="25"/>
      <c r="K330" s="23" t="s">
        <v>154</v>
      </c>
      <c r="L330" s="25">
        <v>0</v>
      </c>
      <c r="M330" s="25">
        <v>231010000</v>
      </c>
      <c r="N330" s="23" t="s">
        <v>146</v>
      </c>
      <c r="O330" s="25" t="s">
        <v>401</v>
      </c>
      <c r="P330" s="23" t="s">
        <v>146</v>
      </c>
      <c r="Q330" s="23" t="s">
        <v>148</v>
      </c>
      <c r="R330" s="23" t="s">
        <v>166</v>
      </c>
      <c r="S330" s="23" t="s">
        <v>159</v>
      </c>
      <c r="T330" s="24">
        <v>168</v>
      </c>
      <c r="U330" s="58" t="s">
        <v>222</v>
      </c>
      <c r="V330" s="27">
        <v>1</v>
      </c>
      <c r="W330" s="44">
        <v>699999.9999999999</v>
      </c>
      <c r="X330" s="119">
        <f t="shared" si="15"/>
        <v>699999.9999999999</v>
      </c>
      <c r="Y330" s="119">
        <f t="shared" si="16"/>
        <v>784000</v>
      </c>
      <c r="Z330" s="39"/>
      <c r="AA330" s="23" t="s">
        <v>399</v>
      </c>
      <c r="AB330" s="76"/>
      <c r="AC330" s="120"/>
      <c r="AD330" s="47"/>
    </row>
    <row r="331" spans="1:30" s="55" customFormat="1" ht="52.5" customHeight="1">
      <c r="A331" s="25" t="s">
        <v>794</v>
      </c>
      <c r="B331" s="23" t="s">
        <v>143</v>
      </c>
      <c r="C331" s="23" t="s">
        <v>144</v>
      </c>
      <c r="D331" s="156" t="s">
        <v>1692</v>
      </c>
      <c r="E331" s="58" t="s">
        <v>1693</v>
      </c>
      <c r="F331" s="28"/>
      <c r="G331" s="58" t="s">
        <v>1694</v>
      </c>
      <c r="H331" s="28"/>
      <c r="I331" s="25"/>
      <c r="J331" s="25"/>
      <c r="K331" s="23" t="s">
        <v>154</v>
      </c>
      <c r="L331" s="25">
        <v>0</v>
      </c>
      <c r="M331" s="25">
        <v>231010000</v>
      </c>
      <c r="N331" s="23" t="s">
        <v>146</v>
      </c>
      <c r="O331" s="25" t="s">
        <v>157</v>
      </c>
      <c r="P331" s="23" t="s">
        <v>146</v>
      </c>
      <c r="Q331" s="23" t="s">
        <v>148</v>
      </c>
      <c r="R331" s="23" t="s">
        <v>158</v>
      </c>
      <c r="S331" s="23" t="s">
        <v>159</v>
      </c>
      <c r="T331" s="24">
        <v>166</v>
      </c>
      <c r="U331" s="58" t="s">
        <v>165</v>
      </c>
      <c r="V331" s="27">
        <v>100</v>
      </c>
      <c r="W331" s="44">
        <v>1517</v>
      </c>
      <c r="X331" s="119">
        <f t="shared" si="15"/>
        <v>151700</v>
      </c>
      <c r="Y331" s="119">
        <f t="shared" si="16"/>
        <v>169904.00000000003</v>
      </c>
      <c r="Z331" s="39"/>
      <c r="AA331" s="23" t="s">
        <v>399</v>
      </c>
      <c r="AB331" s="76"/>
      <c r="AC331" s="120"/>
      <c r="AD331" s="47"/>
    </row>
    <row r="332" spans="1:29" s="42" customFormat="1" ht="153">
      <c r="A332" s="25" t="s">
        <v>795</v>
      </c>
      <c r="B332" s="23" t="s">
        <v>143</v>
      </c>
      <c r="C332" s="23" t="s">
        <v>144</v>
      </c>
      <c r="D332" s="57" t="s">
        <v>1300</v>
      </c>
      <c r="E332" s="28" t="s">
        <v>210</v>
      </c>
      <c r="F332" s="28"/>
      <c r="G332" s="28" t="s">
        <v>1301</v>
      </c>
      <c r="H332" s="28"/>
      <c r="I332" s="28" t="s">
        <v>211</v>
      </c>
      <c r="J332" s="25"/>
      <c r="K332" s="23" t="s">
        <v>154</v>
      </c>
      <c r="L332" s="25">
        <v>0</v>
      </c>
      <c r="M332" s="24" t="s">
        <v>921</v>
      </c>
      <c r="N332" s="23" t="s">
        <v>146</v>
      </c>
      <c r="O332" s="25" t="s">
        <v>430</v>
      </c>
      <c r="P332" s="23" t="s">
        <v>146</v>
      </c>
      <c r="Q332" s="23" t="s">
        <v>148</v>
      </c>
      <c r="R332" s="24" t="s">
        <v>163</v>
      </c>
      <c r="S332" s="23" t="s">
        <v>159</v>
      </c>
      <c r="T332" s="24">
        <v>166</v>
      </c>
      <c r="U332" s="122" t="s">
        <v>165</v>
      </c>
      <c r="V332" s="27">
        <v>20</v>
      </c>
      <c r="W332" s="26">
        <v>499.99999999999994</v>
      </c>
      <c r="X332" s="119">
        <v>0</v>
      </c>
      <c r="Y332" s="119">
        <f t="shared" si="16"/>
        <v>0</v>
      </c>
      <c r="Z332" s="39"/>
      <c r="AA332" s="23" t="s">
        <v>399</v>
      </c>
      <c r="AB332" s="99" t="s">
        <v>2540</v>
      </c>
      <c r="AC332" s="120"/>
    </row>
    <row r="333" spans="1:29" s="42" customFormat="1" ht="153">
      <c r="A333" s="25" t="s">
        <v>2707</v>
      </c>
      <c r="B333" s="23" t="s">
        <v>143</v>
      </c>
      <c r="C333" s="23" t="s">
        <v>144</v>
      </c>
      <c r="D333" s="57" t="s">
        <v>1300</v>
      </c>
      <c r="E333" s="28" t="s">
        <v>210</v>
      </c>
      <c r="F333" s="28"/>
      <c r="G333" s="28" t="s">
        <v>1301</v>
      </c>
      <c r="H333" s="28"/>
      <c r="I333" s="28" t="s">
        <v>211</v>
      </c>
      <c r="J333" s="25"/>
      <c r="K333" s="23" t="s">
        <v>154</v>
      </c>
      <c r="L333" s="25">
        <v>0</v>
      </c>
      <c r="M333" s="24" t="s">
        <v>921</v>
      </c>
      <c r="N333" s="23" t="s">
        <v>146</v>
      </c>
      <c r="O333" s="25" t="s">
        <v>430</v>
      </c>
      <c r="P333" s="23" t="s">
        <v>146</v>
      </c>
      <c r="Q333" s="23" t="s">
        <v>148</v>
      </c>
      <c r="R333" s="24" t="s">
        <v>163</v>
      </c>
      <c r="S333" s="23" t="s">
        <v>159</v>
      </c>
      <c r="T333" s="24">
        <v>166</v>
      </c>
      <c r="U333" s="122" t="s">
        <v>165</v>
      </c>
      <c r="V333" s="27">
        <f>V332+16</f>
        <v>36</v>
      </c>
      <c r="W333" s="26">
        <v>499.99999999999994</v>
      </c>
      <c r="X333" s="119">
        <f>W333*V333</f>
        <v>17999.999999999996</v>
      </c>
      <c r="Y333" s="119">
        <f t="shared" si="16"/>
        <v>20159.999999999996</v>
      </c>
      <c r="Z333" s="39"/>
      <c r="AA333" s="23" t="s">
        <v>399</v>
      </c>
      <c r="AB333" s="23"/>
      <c r="AC333" s="23"/>
    </row>
    <row r="334" spans="1:30" s="55" customFormat="1" ht="62.25" customHeight="1">
      <c r="A334" s="25" t="s">
        <v>796</v>
      </c>
      <c r="B334" s="23" t="s">
        <v>143</v>
      </c>
      <c r="C334" s="23" t="s">
        <v>144</v>
      </c>
      <c r="D334" s="57" t="s">
        <v>1293</v>
      </c>
      <c r="E334" s="28" t="s">
        <v>1294</v>
      </c>
      <c r="F334" s="28"/>
      <c r="G334" s="28" t="s">
        <v>1295</v>
      </c>
      <c r="H334" s="28"/>
      <c r="I334" s="28" t="s">
        <v>62</v>
      </c>
      <c r="J334" s="25"/>
      <c r="K334" s="23" t="s">
        <v>154</v>
      </c>
      <c r="L334" s="25">
        <v>0</v>
      </c>
      <c r="M334" s="24" t="s">
        <v>921</v>
      </c>
      <c r="N334" s="23" t="s">
        <v>146</v>
      </c>
      <c r="O334" s="25" t="s">
        <v>184</v>
      </c>
      <c r="P334" s="23" t="s">
        <v>146</v>
      </c>
      <c r="Q334" s="23" t="s">
        <v>148</v>
      </c>
      <c r="R334" s="24" t="s">
        <v>166</v>
      </c>
      <c r="S334" s="23" t="s">
        <v>159</v>
      </c>
      <c r="T334" s="24">
        <v>18</v>
      </c>
      <c r="U334" s="122" t="s">
        <v>1296</v>
      </c>
      <c r="V334" s="27">
        <v>12</v>
      </c>
      <c r="W334" s="26">
        <v>5000</v>
      </c>
      <c r="X334" s="119">
        <v>0</v>
      </c>
      <c r="Y334" s="119">
        <f t="shared" si="16"/>
        <v>0</v>
      </c>
      <c r="Z334" s="39"/>
      <c r="AA334" s="23" t="s">
        <v>945</v>
      </c>
      <c r="AB334" s="23" t="s">
        <v>2595</v>
      </c>
      <c r="AC334" s="120"/>
      <c r="AD334" s="47"/>
    </row>
    <row r="335" spans="1:30" s="55" customFormat="1" ht="62.25" customHeight="1">
      <c r="A335" s="25" t="s">
        <v>2592</v>
      </c>
      <c r="B335" s="23" t="s">
        <v>143</v>
      </c>
      <c r="C335" s="23" t="s">
        <v>144</v>
      </c>
      <c r="D335" s="57" t="s">
        <v>2593</v>
      </c>
      <c r="E335" s="28" t="s">
        <v>1294</v>
      </c>
      <c r="F335" s="28"/>
      <c r="G335" s="28" t="s">
        <v>2594</v>
      </c>
      <c r="H335" s="28"/>
      <c r="I335" s="28" t="s">
        <v>62</v>
      </c>
      <c r="J335" s="25"/>
      <c r="K335" s="23" t="s">
        <v>154</v>
      </c>
      <c r="L335" s="25">
        <v>0</v>
      </c>
      <c r="M335" s="24" t="s">
        <v>921</v>
      </c>
      <c r="N335" s="23" t="s">
        <v>146</v>
      </c>
      <c r="O335" s="25" t="s">
        <v>401</v>
      </c>
      <c r="P335" s="23" t="s">
        <v>146</v>
      </c>
      <c r="Q335" s="23" t="s">
        <v>148</v>
      </c>
      <c r="R335" s="24" t="s">
        <v>166</v>
      </c>
      <c r="S335" s="23" t="s">
        <v>159</v>
      </c>
      <c r="T335" s="24">
        <v>796</v>
      </c>
      <c r="U335" s="122" t="s">
        <v>251</v>
      </c>
      <c r="V335" s="27">
        <v>13</v>
      </c>
      <c r="W335" s="26">
        <v>5000</v>
      </c>
      <c r="X335" s="119">
        <f>W335*V335</f>
        <v>65000</v>
      </c>
      <c r="Y335" s="119">
        <f t="shared" si="16"/>
        <v>72800</v>
      </c>
      <c r="Z335" s="39"/>
      <c r="AA335" s="23" t="s">
        <v>945</v>
      </c>
      <c r="AB335" s="23"/>
      <c r="AC335" s="120"/>
      <c r="AD335" s="47"/>
    </row>
    <row r="336" spans="1:29" s="55" customFormat="1" ht="86.25" customHeight="1">
      <c r="A336" s="25" t="s">
        <v>797</v>
      </c>
      <c r="B336" s="23" t="s">
        <v>375</v>
      </c>
      <c r="C336" s="23" t="s">
        <v>144</v>
      </c>
      <c r="D336" s="49" t="s">
        <v>1695</v>
      </c>
      <c r="E336" s="28" t="s">
        <v>1696</v>
      </c>
      <c r="F336" s="28"/>
      <c r="G336" s="28" t="s">
        <v>1697</v>
      </c>
      <c r="H336" s="28"/>
      <c r="I336" s="25"/>
      <c r="J336" s="25"/>
      <c r="K336" s="23" t="s">
        <v>154</v>
      </c>
      <c r="L336" s="25">
        <v>0</v>
      </c>
      <c r="M336" s="24" t="s">
        <v>921</v>
      </c>
      <c r="N336" s="23" t="s">
        <v>146</v>
      </c>
      <c r="O336" s="25" t="s">
        <v>212</v>
      </c>
      <c r="P336" s="23" t="s">
        <v>146</v>
      </c>
      <c r="Q336" s="23" t="s">
        <v>148</v>
      </c>
      <c r="R336" s="23" t="s">
        <v>166</v>
      </c>
      <c r="S336" s="23" t="s">
        <v>159</v>
      </c>
      <c r="T336" s="24" t="s">
        <v>37</v>
      </c>
      <c r="U336" s="49" t="s">
        <v>156</v>
      </c>
      <c r="V336" s="27">
        <v>2</v>
      </c>
      <c r="W336" s="26">
        <v>80000</v>
      </c>
      <c r="X336" s="119">
        <f t="shared" si="15"/>
        <v>160000</v>
      </c>
      <c r="Y336" s="119">
        <f t="shared" si="16"/>
        <v>179200.00000000003</v>
      </c>
      <c r="Z336" s="39"/>
      <c r="AA336" s="23" t="s">
        <v>399</v>
      </c>
      <c r="AB336" s="76"/>
      <c r="AC336" s="120"/>
    </row>
    <row r="337" spans="1:29" s="55" customFormat="1" ht="74.25" customHeight="1">
      <c r="A337" s="25" t="s">
        <v>798</v>
      </c>
      <c r="B337" s="23" t="s">
        <v>143</v>
      </c>
      <c r="C337" s="23" t="s">
        <v>144</v>
      </c>
      <c r="D337" s="49" t="s">
        <v>1178</v>
      </c>
      <c r="E337" s="28" t="s">
        <v>63</v>
      </c>
      <c r="F337" s="28"/>
      <c r="G337" s="28" t="s">
        <v>1179</v>
      </c>
      <c r="H337" s="28"/>
      <c r="I337" s="25" t="s">
        <v>378</v>
      </c>
      <c r="J337" s="25"/>
      <c r="K337" s="23" t="s">
        <v>154</v>
      </c>
      <c r="L337" s="25">
        <v>0</v>
      </c>
      <c r="M337" s="24" t="s">
        <v>921</v>
      </c>
      <c r="N337" s="23" t="s">
        <v>146</v>
      </c>
      <c r="O337" s="25" t="s">
        <v>164</v>
      </c>
      <c r="P337" s="23" t="s">
        <v>146</v>
      </c>
      <c r="Q337" s="23" t="s">
        <v>148</v>
      </c>
      <c r="R337" s="23" t="s">
        <v>166</v>
      </c>
      <c r="S337" s="23" t="s">
        <v>159</v>
      </c>
      <c r="T337" s="24">
        <v>796</v>
      </c>
      <c r="U337" s="49" t="s">
        <v>156</v>
      </c>
      <c r="V337" s="27">
        <v>5</v>
      </c>
      <c r="W337" s="26">
        <v>17000</v>
      </c>
      <c r="X337" s="119">
        <v>0</v>
      </c>
      <c r="Y337" s="119">
        <f t="shared" si="16"/>
        <v>0</v>
      </c>
      <c r="Z337" s="39"/>
      <c r="AA337" s="23" t="s">
        <v>399</v>
      </c>
      <c r="AB337" s="76">
        <v>11</v>
      </c>
      <c r="AC337" s="120"/>
    </row>
    <row r="338" spans="1:29" s="55" customFormat="1" ht="74.25" customHeight="1">
      <c r="A338" s="25" t="s">
        <v>2591</v>
      </c>
      <c r="B338" s="23" t="s">
        <v>143</v>
      </c>
      <c r="C338" s="23" t="s">
        <v>144</v>
      </c>
      <c r="D338" s="49" t="s">
        <v>1178</v>
      </c>
      <c r="E338" s="28" t="s">
        <v>63</v>
      </c>
      <c r="F338" s="28"/>
      <c r="G338" s="28" t="s">
        <v>1179</v>
      </c>
      <c r="H338" s="28"/>
      <c r="I338" s="25" t="s">
        <v>378</v>
      </c>
      <c r="J338" s="25"/>
      <c r="K338" s="23" t="s">
        <v>154</v>
      </c>
      <c r="L338" s="25">
        <v>0</v>
      </c>
      <c r="M338" s="24" t="s">
        <v>921</v>
      </c>
      <c r="N338" s="23" t="s">
        <v>146</v>
      </c>
      <c r="O338" s="25" t="s">
        <v>401</v>
      </c>
      <c r="P338" s="23" t="s">
        <v>146</v>
      </c>
      <c r="Q338" s="23" t="s">
        <v>148</v>
      </c>
      <c r="R338" s="23" t="s">
        <v>166</v>
      </c>
      <c r="S338" s="23" t="s">
        <v>159</v>
      </c>
      <c r="T338" s="24">
        <v>796</v>
      </c>
      <c r="U338" s="49" t="s">
        <v>156</v>
      </c>
      <c r="V338" s="27">
        <v>5</v>
      </c>
      <c r="W338" s="26">
        <v>17000</v>
      </c>
      <c r="X338" s="119">
        <v>0</v>
      </c>
      <c r="Y338" s="119">
        <f>X338*1.12</f>
        <v>0</v>
      </c>
      <c r="Z338" s="39"/>
      <c r="AA338" s="23" t="s">
        <v>945</v>
      </c>
      <c r="AB338" s="23" t="s">
        <v>2992</v>
      </c>
      <c r="AC338" s="120"/>
    </row>
    <row r="339" spans="1:29" s="55" customFormat="1" ht="74.25" customHeight="1">
      <c r="A339" s="25" t="s">
        <v>2991</v>
      </c>
      <c r="B339" s="23" t="s">
        <v>143</v>
      </c>
      <c r="C339" s="23" t="s">
        <v>144</v>
      </c>
      <c r="D339" s="49" t="s">
        <v>1178</v>
      </c>
      <c r="E339" s="28" t="s">
        <v>63</v>
      </c>
      <c r="F339" s="28"/>
      <c r="G339" s="28" t="s">
        <v>1179</v>
      </c>
      <c r="H339" s="28"/>
      <c r="I339" s="25" t="s">
        <v>378</v>
      </c>
      <c r="J339" s="25"/>
      <c r="K339" s="23" t="s">
        <v>145</v>
      </c>
      <c r="L339" s="25">
        <v>0</v>
      </c>
      <c r="M339" s="24" t="s">
        <v>921</v>
      </c>
      <c r="N339" s="23" t="s">
        <v>146</v>
      </c>
      <c r="O339" s="25" t="s">
        <v>157</v>
      </c>
      <c r="P339" s="23" t="s">
        <v>146</v>
      </c>
      <c r="Q339" s="23" t="s">
        <v>148</v>
      </c>
      <c r="R339" s="23" t="s">
        <v>166</v>
      </c>
      <c r="S339" s="29" t="s">
        <v>149</v>
      </c>
      <c r="T339" s="24">
        <v>796</v>
      </c>
      <c r="U339" s="49" t="s">
        <v>156</v>
      </c>
      <c r="V339" s="27">
        <v>5</v>
      </c>
      <c r="W339" s="26">
        <v>64200</v>
      </c>
      <c r="X339" s="119">
        <f>W339*V339</f>
        <v>321000</v>
      </c>
      <c r="Y339" s="119">
        <f>X339*1.12</f>
        <v>359520.00000000006</v>
      </c>
      <c r="Z339" s="39"/>
      <c r="AA339" s="23" t="s">
        <v>945</v>
      </c>
      <c r="AB339" s="76"/>
      <c r="AC339" s="120"/>
    </row>
    <row r="340" spans="1:29" s="55" customFormat="1" ht="89.25">
      <c r="A340" s="25" t="s">
        <v>799</v>
      </c>
      <c r="B340" s="23" t="s">
        <v>143</v>
      </c>
      <c r="C340" s="23" t="s">
        <v>144</v>
      </c>
      <c r="D340" s="23" t="s">
        <v>2002</v>
      </c>
      <c r="E340" s="28" t="s">
        <v>2003</v>
      </c>
      <c r="F340" s="28"/>
      <c r="G340" s="28" t="s">
        <v>2004</v>
      </c>
      <c r="H340" s="25"/>
      <c r="I340" s="25" t="s">
        <v>1118</v>
      </c>
      <c r="J340" s="25"/>
      <c r="K340" s="23" t="s">
        <v>154</v>
      </c>
      <c r="L340" s="25">
        <v>0</v>
      </c>
      <c r="M340" s="24" t="s">
        <v>921</v>
      </c>
      <c r="N340" s="23" t="s">
        <v>146</v>
      </c>
      <c r="O340" s="25" t="s">
        <v>433</v>
      </c>
      <c r="P340" s="23" t="s">
        <v>146</v>
      </c>
      <c r="Q340" s="23" t="s">
        <v>148</v>
      </c>
      <c r="R340" s="23" t="s">
        <v>166</v>
      </c>
      <c r="S340" s="23" t="s">
        <v>159</v>
      </c>
      <c r="T340" s="24">
        <v>796</v>
      </c>
      <c r="U340" s="23" t="s">
        <v>156</v>
      </c>
      <c r="V340" s="27">
        <v>1</v>
      </c>
      <c r="W340" s="26">
        <v>433036</v>
      </c>
      <c r="X340" s="119">
        <v>0</v>
      </c>
      <c r="Y340" s="119">
        <f aca="true" t="shared" si="17" ref="Y340:Y349">X340*1.12</f>
        <v>0</v>
      </c>
      <c r="Z340" s="23"/>
      <c r="AA340" s="23" t="s">
        <v>945</v>
      </c>
      <c r="AB340" s="23">
        <v>7.14</v>
      </c>
      <c r="AC340" s="120"/>
    </row>
    <row r="341" spans="1:29" s="55" customFormat="1" ht="89.25">
      <c r="A341" s="25" t="s">
        <v>2492</v>
      </c>
      <c r="B341" s="23" t="s">
        <v>143</v>
      </c>
      <c r="C341" s="23" t="s">
        <v>144</v>
      </c>
      <c r="D341" s="23" t="s">
        <v>2002</v>
      </c>
      <c r="E341" s="28" t="s">
        <v>2003</v>
      </c>
      <c r="F341" s="28"/>
      <c r="G341" s="28" t="s">
        <v>2004</v>
      </c>
      <c r="H341" s="25"/>
      <c r="I341" s="25" t="s">
        <v>1118</v>
      </c>
      <c r="J341" s="25"/>
      <c r="K341" s="23" t="s">
        <v>145</v>
      </c>
      <c r="L341" s="25">
        <v>0</v>
      </c>
      <c r="M341" s="24" t="s">
        <v>921</v>
      </c>
      <c r="N341" s="23" t="s">
        <v>146</v>
      </c>
      <c r="O341" s="25" t="s">
        <v>433</v>
      </c>
      <c r="P341" s="23" t="s">
        <v>146</v>
      </c>
      <c r="Q341" s="23" t="s">
        <v>148</v>
      </c>
      <c r="R341" s="23" t="s">
        <v>2493</v>
      </c>
      <c r="S341" s="23" t="s">
        <v>159</v>
      </c>
      <c r="T341" s="24">
        <v>796</v>
      </c>
      <c r="U341" s="23" t="s">
        <v>156</v>
      </c>
      <c r="V341" s="27">
        <v>1</v>
      </c>
      <c r="W341" s="26">
        <v>433036</v>
      </c>
      <c r="X341" s="119">
        <f>W341*V341</f>
        <v>433036</v>
      </c>
      <c r="Y341" s="119">
        <f t="shared" si="17"/>
        <v>485000.32000000007</v>
      </c>
      <c r="Z341" s="23"/>
      <c r="AA341" s="23" t="s">
        <v>945</v>
      </c>
      <c r="AB341" s="23"/>
      <c r="AC341" s="120"/>
    </row>
    <row r="342" spans="1:29" s="55" customFormat="1" ht="89.25">
      <c r="A342" s="25" t="s">
        <v>800</v>
      </c>
      <c r="B342" s="23" t="s">
        <v>143</v>
      </c>
      <c r="C342" s="23" t="s">
        <v>144</v>
      </c>
      <c r="D342" s="23" t="s">
        <v>2002</v>
      </c>
      <c r="E342" s="28" t="s">
        <v>2003</v>
      </c>
      <c r="F342" s="28"/>
      <c r="G342" s="28" t="s">
        <v>2004</v>
      </c>
      <c r="H342" s="25"/>
      <c r="I342" s="25" t="s">
        <v>1119</v>
      </c>
      <c r="J342" s="25"/>
      <c r="K342" s="23" t="s">
        <v>154</v>
      </c>
      <c r="L342" s="25">
        <v>0</v>
      </c>
      <c r="M342" s="24" t="s">
        <v>921</v>
      </c>
      <c r="N342" s="23" t="s">
        <v>146</v>
      </c>
      <c r="O342" s="25" t="s">
        <v>433</v>
      </c>
      <c r="P342" s="23" t="s">
        <v>146</v>
      </c>
      <c r="Q342" s="23" t="s">
        <v>148</v>
      </c>
      <c r="R342" s="23" t="s">
        <v>166</v>
      </c>
      <c r="S342" s="23" t="s">
        <v>159</v>
      </c>
      <c r="T342" s="24">
        <v>796</v>
      </c>
      <c r="U342" s="23" t="s">
        <v>156</v>
      </c>
      <c r="V342" s="27">
        <v>2</v>
      </c>
      <c r="W342" s="26">
        <v>433036</v>
      </c>
      <c r="X342" s="119">
        <v>0</v>
      </c>
      <c r="Y342" s="119">
        <f t="shared" si="17"/>
        <v>0</v>
      </c>
      <c r="Z342" s="23"/>
      <c r="AA342" s="23" t="s">
        <v>945</v>
      </c>
      <c r="AB342" s="23">
        <v>7.14</v>
      </c>
      <c r="AC342" s="120"/>
    </row>
    <row r="343" spans="1:29" s="55" customFormat="1" ht="89.25">
      <c r="A343" s="25" t="s">
        <v>2494</v>
      </c>
      <c r="B343" s="23" t="s">
        <v>143</v>
      </c>
      <c r="C343" s="23" t="s">
        <v>144</v>
      </c>
      <c r="D343" s="23" t="s">
        <v>2002</v>
      </c>
      <c r="E343" s="28" t="s">
        <v>2003</v>
      </c>
      <c r="F343" s="28"/>
      <c r="G343" s="28" t="s">
        <v>2004</v>
      </c>
      <c r="H343" s="25"/>
      <c r="I343" s="25" t="s">
        <v>1119</v>
      </c>
      <c r="J343" s="25"/>
      <c r="K343" s="23" t="s">
        <v>145</v>
      </c>
      <c r="L343" s="25">
        <v>0</v>
      </c>
      <c r="M343" s="24" t="s">
        <v>921</v>
      </c>
      <c r="N343" s="23" t="s">
        <v>146</v>
      </c>
      <c r="O343" s="25" t="s">
        <v>433</v>
      </c>
      <c r="P343" s="23" t="s">
        <v>146</v>
      </c>
      <c r="Q343" s="23" t="s">
        <v>148</v>
      </c>
      <c r="R343" s="23" t="s">
        <v>2493</v>
      </c>
      <c r="S343" s="23" t="s">
        <v>159</v>
      </c>
      <c r="T343" s="24">
        <v>796</v>
      </c>
      <c r="U343" s="23" t="s">
        <v>156</v>
      </c>
      <c r="V343" s="27">
        <v>2</v>
      </c>
      <c r="W343" s="26">
        <v>433036</v>
      </c>
      <c r="X343" s="119">
        <f>W343*V343</f>
        <v>866072</v>
      </c>
      <c r="Y343" s="119">
        <f t="shared" si="17"/>
        <v>970000.6400000001</v>
      </c>
      <c r="Z343" s="23"/>
      <c r="AA343" s="23" t="s">
        <v>945</v>
      </c>
      <c r="AB343" s="23"/>
      <c r="AC343" s="120"/>
    </row>
    <row r="344" spans="1:29" s="55" customFormat="1" ht="89.25">
      <c r="A344" s="25" t="s">
        <v>801</v>
      </c>
      <c r="B344" s="23" t="s">
        <v>143</v>
      </c>
      <c r="C344" s="23" t="s">
        <v>144</v>
      </c>
      <c r="D344" s="23" t="s">
        <v>2002</v>
      </c>
      <c r="E344" s="28" t="s">
        <v>2003</v>
      </c>
      <c r="F344" s="28"/>
      <c r="G344" s="28" t="s">
        <v>2004</v>
      </c>
      <c r="H344" s="25"/>
      <c r="I344" s="25" t="s">
        <v>1120</v>
      </c>
      <c r="J344" s="25"/>
      <c r="K344" s="23" t="s">
        <v>154</v>
      </c>
      <c r="L344" s="25">
        <v>0</v>
      </c>
      <c r="M344" s="24" t="s">
        <v>921</v>
      </c>
      <c r="N344" s="23" t="s">
        <v>146</v>
      </c>
      <c r="O344" s="25" t="s">
        <v>433</v>
      </c>
      <c r="P344" s="23" t="s">
        <v>146</v>
      </c>
      <c r="Q344" s="23" t="s">
        <v>148</v>
      </c>
      <c r="R344" s="23" t="s">
        <v>166</v>
      </c>
      <c r="S344" s="23" t="s">
        <v>159</v>
      </c>
      <c r="T344" s="24">
        <v>796</v>
      </c>
      <c r="U344" s="23" t="s">
        <v>156</v>
      </c>
      <c r="V344" s="27">
        <v>3</v>
      </c>
      <c r="W344" s="26">
        <v>433036</v>
      </c>
      <c r="X344" s="119">
        <v>0</v>
      </c>
      <c r="Y344" s="119">
        <f t="shared" si="17"/>
        <v>0</v>
      </c>
      <c r="Z344" s="23"/>
      <c r="AA344" s="23" t="s">
        <v>945</v>
      </c>
      <c r="AB344" s="23">
        <v>7.14</v>
      </c>
      <c r="AC344" s="120"/>
    </row>
    <row r="345" spans="1:29" s="55" customFormat="1" ht="89.25">
      <c r="A345" s="25" t="s">
        <v>2495</v>
      </c>
      <c r="B345" s="23" t="s">
        <v>143</v>
      </c>
      <c r="C345" s="23" t="s">
        <v>144</v>
      </c>
      <c r="D345" s="23" t="s">
        <v>2002</v>
      </c>
      <c r="E345" s="28" t="s">
        <v>2003</v>
      </c>
      <c r="F345" s="28"/>
      <c r="G345" s="28" t="s">
        <v>2004</v>
      </c>
      <c r="H345" s="25"/>
      <c r="I345" s="25" t="s">
        <v>1120</v>
      </c>
      <c r="J345" s="25"/>
      <c r="K345" s="23" t="s">
        <v>145</v>
      </c>
      <c r="L345" s="25">
        <v>0</v>
      </c>
      <c r="M345" s="24" t="s">
        <v>921</v>
      </c>
      <c r="N345" s="23" t="s">
        <v>146</v>
      </c>
      <c r="O345" s="25" t="s">
        <v>433</v>
      </c>
      <c r="P345" s="23" t="s">
        <v>146</v>
      </c>
      <c r="Q345" s="23" t="s">
        <v>148</v>
      </c>
      <c r="R345" s="23" t="s">
        <v>2493</v>
      </c>
      <c r="S345" s="23" t="s">
        <v>159</v>
      </c>
      <c r="T345" s="24">
        <v>796</v>
      </c>
      <c r="U345" s="23" t="s">
        <v>156</v>
      </c>
      <c r="V345" s="27">
        <v>3</v>
      </c>
      <c r="W345" s="26">
        <v>433036</v>
      </c>
      <c r="X345" s="119">
        <f>W345*V345</f>
        <v>1299108</v>
      </c>
      <c r="Y345" s="119">
        <f t="shared" si="17"/>
        <v>1455000.9600000002</v>
      </c>
      <c r="Z345" s="23"/>
      <c r="AA345" s="23" t="s">
        <v>945</v>
      </c>
      <c r="AB345" s="23"/>
      <c r="AC345" s="120"/>
    </row>
    <row r="346" spans="1:29" s="55" customFormat="1" ht="127.5">
      <c r="A346" s="25" t="s">
        <v>802</v>
      </c>
      <c r="B346" s="23" t="s">
        <v>143</v>
      </c>
      <c r="C346" s="23" t="s">
        <v>144</v>
      </c>
      <c r="D346" s="23" t="s">
        <v>2002</v>
      </c>
      <c r="E346" s="28" t="s">
        <v>2003</v>
      </c>
      <c r="F346" s="28"/>
      <c r="G346" s="28" t="s">
        <v>2004</v>
      </c>
      <c r="H346" s="25"/>
      <c r="I346" s="25" t="s">
        <v>1121</v>
      </c>
      <c r="J346" s="25"/>
      <c r="K346" s="23" t="s">
        <v>154</v>
      </c>
      <c r="L346" s="25">
        <v>0</v>
      </c>
      <c r="M346" s="24" t="s">
        <v>921</v>
      </c>
      <c r="N346" s="23" t="s">
        <v>146</v>
      </c>
      <c r="O346" s="25" t="s">
        <v>433</v>
      </c>
      <c r="P346" s="23" t="s">
        <v>146</v>
      </c>
      <c r="Q346" s="23" t="s">
        <v>148</v>
      </c>
      <c r="R346" s="23" t="s">
        <v>166</v>
      </c>
      <c r="S346" s="23" t="s">
        <v>159</v>
      </c>
      <c r="T346" s="24">
        <v>796</v>
      </c>
      <c r="U346" s="23" t="s">
        <v>156</v>
      </c>
      <c r="V346" s="27">
        <v>10</v>
      </c>
      <c r="W346" s="26">
        <v>45455</v>
      </c>
      <c r="X346" s="119">
        <v>0</v>
      </c>
      <c r="Y346" s="119">
        <f t="shared" si="17"/>
        <v>0</v>
      </c>
      <c r="Z346" s="23"/>
      <c r="AA346" s="23" t="s">
        <v>945</v>
      </c>
      <c r="AB346" s="23">
        <v>7.14</v>
      </c>
      <c r="AC346" s="120"/>
    </row>
    <row r="347" spans="1:29" s="55" customFormat="1" ht="127.5">
      <c r="A347" s="25" t="s">
        <v>2496</v>
      </c>
      <c r="B347" s="23" t="s">
        <v>143</v>
      </c>
      <c r="C347" s="23" t="s">
        <v>144</v>
      </c>
      <c r="D347" s="23" t="s">
        <v>2002</v>
      </c>
      <c r="E347" s="28" t="s">
        <v>2003</v>
      </c>
      <c r="F347" s="28"/>
      <c r="G347" s="28" t="s">
        <v>2004</v>
      </c>
      <c r="H347" s="25"/>
      <c r="I347" s="25" t="s">
        <v>1121</v>
      </c>
      <c r="J347" s="25"/>
      <c r="K347" s="23" t="s">
        <v>145</v>
      </c>
      <c r="L347" s="25">
        <v>0</v>
      </c>
      <c r="M347" s="24" t="s">
        <v>921</v>
      </c>
      <c r="N347" s="23" t="s">
        <v>146</v>
      </c>
      <c r="O347" s="25" t="s">
        <v>433</v>
      </c>
      <c r="P347" s="23" t="s">
        <v>146</v>
      </c>
      <c r="Q347" s="23" t="s">
        <v>148</v>
      </c>
      <c r="R347" s="23" t="s">
        <v>2493</v>
      </c>
      <c r="S347" s="23" t="s">
        <v>159</v>
      </c>
      <c r="T347" s="24">
        <v>796</v>
      </c>
      <c r="U347" s="23" t="s">
        <v>156</v>
      </c>
      <c r="V347" s="27">
        <v>10</v>
      </c>
      <c r="W347" s="26">
        <v>45455</v>
      </c>
      <c r="X347" s="119">
        <f>W347*V347</f>
        <v>454550</v>
      </c>
      <c r="Y347" s="119">
        <f t="shared" si="17"/>
        <v>509096.00000000006</v>
      </c>
      <c r="Z347" s="23"/>
      <c r="AA347" s="23" t="s">
        <v>945</v>
      </c>
      <c r="AB347" s="23"/>
      <c r="AC347" s="120"/>
    </row>
    <row r="348" spans="1:29" s="55" customFormat="1" ht="127.5">
      <c r="A348" s="25" t="s">
        <v>803</v>
      </c>
      <c r="B348" s="23" t="s">
        <v>143</v>
      </c>
      <c r="C348" s="23" t="s">
        <v>144</v>
      </c>
      <c r="D348" s="23" t="s">
        <v>2002</v>
      </c>
      <c r="E348" s="28" t="s">
        <v>2003</v>
      </c>
      <c r="F348" s="28"/>
      <c r="G348" s="28" t="s">
        <v>2004</v>
      </c>
      <c r="H348" s="25"/>
      <c r="I348" s="25" t="s">
        <v>1122</v>
      </c>
      <c r="J348" s="25"/>
      <c r="K348" s="23" t="s">
        <v>154</v>
      </c>
      <c r="L348" s="25">
        <v>0</v>
      </c>
      <c r="M348" s="24" t="s">
        <v>921</v>
      </c>
      <c r="N348" s="23" t="s">
        <v>146</v>
      </c>
      <c r="O348" s="25" t="s">
        <v>157</v>
      </c>
      <c r="P348" s="23" t="s">
        <v>146</v>
      </c>
      <c r="Q348" s="23" t="s">
        <v>148</v>
      </c>
      <c r="R348" s="23" t="s">
        <v>166</v>
      </c>
      <c r="S348" s="23" t="s">
        <v>159</v>
      </c>
      <c r="T348" s="24">
        <v>796</v>
      </c>
      <c r="U348" s="23" t="s">
        <v>156</v>
      </c>
      <c r="V348" s="27">
        <v>50</v>
      </c>
      <c r="W348" s="26">
        <v>9730.571428571428</v>
      </c>
      <c r="X348" s="119">
        <v>0</v>
      </c>
      <c r="Y348" s="119">
        <f t="shared" si="17"/>
        <v>0</v>
      </c>
      <c r="Z348" s="23"/>
      <c r="AA348" s="23" t="s">
        <v>945</v>
      </c>
      <c r="AB348" s="23" t="s">
        <v>2406</v>
      </c>
      <c r="AC348" s="120"/>
    </row>
    <row r="349" spans="1:29" s="55" customFormat="1" ht="127.5">
      <c r="A349" s="25" t="s">
        <v>2993</v>
      </c>
      <c r="B349" s="23" t="s">
        <v>143</v>
      </c>
      <c r="C349" s="23" t="s">
        <v>144</v>
      </c>
      <c r="D349" s="23" t="s">
        <v>2002</v>
      </c>
      <c r="E349" s="28" t="s">
        <v>2003</v>
      </c>
      <c r="F349" s="28"/>
      <c r="G349" s="28" t="s">
        <v>2004</v>
      </c>
      <c r="H349" s="25"/>
      <c r="I349" s="25" t="s">
        <v>1122</v>
      </c>
      <c r="J349" s="25"/>
      <c r="K349" s="23" t="s">
        <v>154</v>
      </c>
      <c r="L349" s="25">
        <v>0</v>
      </c>
      <c r="M349" s="24" t="s">
        <v>921</v>
      </c>
      <c r="N349" s="23" t="s">
        <v>146</v>
      </c>
      <c r="O349" s="25" t="s">
        <v>157</v>
      </c>
      <c r="P349" s="23" t="s">
        <v>146</v>
      </c>
      <c r="Q349" s="23" t="s">
        <v>148</v>
      </c>
      <c r="R349" s="23" t="s">
        <v>166</v>
      </c>
      <c r="S349" s="23" t="s">
        <v>159</v>
      </c>
      <c r="T349" s="24">
        <v>796</v>
      </c>
      <c r="U349" s="23" t="s">
        <v>156</v>
      </c>
      <c r="V349" s="27">
        <v>50</v>
      </c>
      <c r="W349" s="26">
        <v>51800</v>
      </c>
      <c r="X349" s="119">
        <f>W349*V349</f>
        <v>2590000</v>
      </c>
      <c r="Y349" s="119">
        <f t="shared" si="17"/>
        <v>2900800.0000000005</v>
      </c>
      <c r="Z349" s="23"/>
      <c r="AA349" s="23" t="s">
        <v>945</v>
      </c>
      <c r="AB349" s="23"/>
      <c r="AC349" s="120"/>
    </row>
    <row r="350" spans="1:29" s="55" customFormat="1" ht="102.75" customHeight="1">
      <c r="A350" s="25" t="s">
        <v>804</v>
      </c>
      <c r="B350" s="23" t="s">
        <v>143</v>
      </c>
      <c r="C350" s="23" t="s">
        <v>144</v>
      </c>
      <c r="D350" s="23" t="s">
        <v>2002</v>
      </c>
      <c r="E350" s="28" t="s">
        <v>2003</v>
      </c>
      <c r="F350" s="28"/>
      <c r="G350" s="28" t="s">
        <v>2004</v>
      </c>
      <c r="H350" s="25"/>
      <c r="I350" s="25" t="s">
        <v>1123</v>
      </c>
      <c r="J350" s="25"/>
      <c r="K350" s="23" t="s">
        <v>154</v>
      </c>
      <c r="L350" s="25">
        <v>0</v>
      </c>
      <c r="M350" s="24" t="s">
        <v>921</v>
      </c>
      <c r="N350" s="23" t="s">
        <v>146</v>
      </c>
      <c r="O350" s="25" t="s">
        <v>157</v>
      </c>
      <c r="P350" s="23" t="s">
        <v>146</v>
      </c>
      <c r="Q350" s="23" t="s">
        <v>148</v>
      </c>
      <c r="R350" s="23" t="s">
        <v>166</v>
      </c>
      <c r="S350" s="23" t="s">
        <v>159</v>
      </c>
      <c r="T350" s="24">
        <v>796</v>
      </c>
      <c r="U350" s="23" t="s">
        <v>156</v>
      </c>
      <c r="V350" s="27">
        <v>70</v>
      </c>
      <c r="W350" s="26">
        <v>25000</v>
      </c>
      <c r="X350" s="119">
        <f>W350*V350</f>
        <v>1750000</v>
      </c>
      <c r="Y350" s="119">
        <f aca="true" t="shared" si="18" ref="Y350:Y375">X350*1.12</f>
        <v>1960000.0000000002</v>
      </c>
      <c r="Z350" s="23"/>
      <c r="AA350" s="23" t="s">
        <v>945</v>
      </c>
      <c r="AB350" s="23"/>
      <c r="AC350" s="120"/>
    </row>
    <row r="351" spans="1:29" s="55" customFormat="1" ht="120" customHeight="1">
      <c r="A351" s="25" t="s">
        <v>805</v>
      </c>
      <c r="B351" s="23" t="s">
        <v>143</v>
      </c>
      <c r="C351" s="23" t="s">
        <v>144</v>
      </c>
      <c r="D351" s="23" t="s">
        <v>2002</v>
      </c>
      <c r="E351" s="28" t="s">
        <v>2003</v>
      </c>
      <c r="F351" s="28"/>
      <c r="G351" s="28" t="s">
        <v>2004</v>
      </c>
      <c r="H351" s="25"/>
      <c r="I351" s="25" t="s">
        <v>105</v>
      </c>
      <c r="J351" s="25"/>
      <c r="K351" s="23" t="s">
        <v>154</v>
      </c>
      <c r="L351" s="25">
        <v>0</v>
      </c>
      <c r="M351" s="24" t="s">
        <v>921</v>
      </c>
      <c r="N351" s="23" t="s">
        <v>146</v>
      </c>
      <c r="O351" s="25" t="s">
        <v>157</v>
      </c>
      <c r="P351" s="23" t="s">
        <v>146</v>
      </c>
      <c r="Q351" s="23" t="s">
        <v>148</v>
      </c>
      <c r="R351" s="23" t="s">
        <v>166</v>
      </c>
      <c r="S351" s="23" t="s">
        <v>159</v>
      </c>
      <c r="T351" s="24">
        <v>796</v>
      </c>
      <c r="U351" s="23" t="s">
        <v>156</v>
      </c>
      <c r="V351" s="27">
        <v>20</v>
      </c>
      <c r="W351" s="26">
        <v>70000</v>
      </c>
      <c r="X351" s="119">
        <f>W351*V351</f>
        <v>1400000</v>
      </c>
      <c r="Y351" s="119">
        <f t="shared" si="18"/>
        <v>1568000.0000000002</v>
      </c>
      <c r="Z351" s="23"/>
      <c r="AA351" s="23" t="s">
        <v>399</v>
      </c>
      <c r="AB351" s="23"/>
      <c r="AC351" s="120"/>
    </row>
    <row r="352" spans="1:29" s="55" customFormat="1" ht="89.25">
      <c r="A352" s="25" t="s">
        <v>806</v>
      </c>
      <c r="B352" s="23" t="s">
        <v>143</v>
      </c>
      <c r="C352" s="23" t="s">
        <v>144</v>
      </c>
      <c r="D352" s="23" t="s">
        <v>2002</v>
      </c>
      <c r="E352" s="28" t="s">
        <v>2003</v>
      </c>
      <c r="F352" s="28"/>
      <c r="G352" s="28" t="s">
        <v>2004</v>
      </c>
      <c r="H352" s="25"/>
      <c r="I352" s="25" t="s">
        <v>2225</v>
      </c>
      <c r="J352" s="25"/>
      <c r="K352" s="23" t="s">
        <v>154</v>
      </c>
      <c r="L352" s="25">
        <v>0</v>
      </c>
      <c r="M352" s="24" t="s">
        <v>921</v>
      </c>
      <c r="N352" s="23" t="s">
        <v>146</v>
      </c>
      <c r="O352" s="25" t="s">
        <v>433</v>
      </c>
      <c r="P352" s="23" t="s">
        <v>146</v>
      </c>
      <c r="Q352" s="23" t="s">
        <v>148</v>
      </c>
      <c r="R352" s="23" t="s">
        <v>166</v>
      </c>
      <c r="S352" s="23" t="s">
        <v>159</v>
      </c>
      <c r="T352" s="24">
        <v>796</v>
      </c>
      <c r="U352" s="23" t="s">
        <v>156</v>
      </c>
      <c r="V352" s="27">
        <v>4</v>
      </c>
      <c r="W352" s="26">
        <f>X352/V352</f>
        <v>0</v>
      </c>
      <c r="X352" s="119">
        <v>0</v>
      </c>
      <c r="Y352" s="119">
        <f t="shared" si="18"/>
        <v>0</v>
      </c>
      <c r="Z352" s="23"/>
      <c r="AA352" s="23" t="s">
        <v>399</v>
      </c>
      <c r="AB352" s="23">
        <v>7.14</v>
      </c>
      <c r="AC352" s="120"/>
    </row>
    <row r="353" spans="1:29" s="55" customFormat="1" ht="89.25">
      <c r="A353" s="25" t="s">
        <v>2497</v>
      </c>
      <c r="B353" s="23" t="s">
        <v>143</v>
      </c>
      <c r="C353" s="23" t="s">
        <v>144</v>
      </c>
      <c r="D353" s="23" t="s">
        <v>2002</v>
      </c>
      <c r="E353" s="28" t="s">
        <v>2003</v>
      </c>
      <c r="F353" s="28"/>
      <c r="G353" s="28" t="s">
        <v>2004</v>
      </c>
      <c r="H353" s="25"/>
      <c r="I353" s="25" t="s">
        <v>2225</v>
      </c>
      <c r="J353" s="25"/>
      <c r="K353" s="23" t="s">
        <v>145</v>
      </c>
      <c r="L353" s="25">
        <v>0</v>
      </c>
      <c r="M353" s="24" t="s">
        <v>921</v>
      </c>
      <c r="N353" s="23" t="s">
        <v>146</v>
      </c>
      <c r="O353" s="25" t="s">
        <v>433</v>
      </c>
      <c r="P353" s="23" t="s">
        <v>146</v>
      </c>
      <c r="Q353" s="23" t="s">
        <v>148</v>
      </c>
      <c r="R353" s="23" t="s">
        <v>2493</v>
      </c>
      <c r="S353" s="23" t="s">
        <v>159</v>
      </c>
      <c r="T353" s="24">
        <v>796</v>
      </c>
      <c r="U353" s="23" t="s">
        <v>156</v>
      </c>
      <c r="V353" s="27">
        <v>4</v>
      </c>
      <c r="W353" s="26">
        <f>X353/V353</f>
        <v>47500</v>
      </c>
      <c r="X353" s="119">
        <v>190000</v>
      </c>
      <c r="Y353" s="119">
        <f t="shared" si="18"/>
        <v>212800.00000000003</v>
      </c>
      <c r="Z353" s="23"/>
      <c r="AA353" s="23" t="s">
        <v>399</v>
      </c>
      <c r="AB353" s="23"/>
      <c r="AC353" s="120"/>
    </row>
    <row r="354" spans="1:29" s="55" customFormat="1" ht="54" customHeight="1">
      <c r="A354" s="25" t="s">
        <v>807</v>
      </c>
      <c r="B354" s="23" t="s">
        <v>143</v>
      </c>
      <c r="C354" s="23" t="s">
        <v>144</v>
      </c>
      <c r="D354" s="23" t="s">
        <v>1698</v>
      </c>
      <c r="E354" s="28" t="s">
        <v>42</v>
      </c>
      <c r="F354" s="28"/>
      <c r="G354" s="28" t="s">
        <v>1699</v>
      </c>
      <c r="H354" s="25"/>
      <c r="I354" s="25" t="s">
        <v>380</v>
      </c>
      <c r="J354" s="25"/>
      <c r="K354" s="23" t="s">
        <v>154</v>
      </c>
      <c r="L354" s="25">
        <v>0</v>
      </c>
      <c r="M354" s="24" t="s">
        <v>921</v>
      </c>
      <c r="N354" s="23" t="s">
        <v>146</v>
      </c>
      <c r="O354" s="25" t="s">
        <v>212</v>
      </c>
      <c r="P354" s="23" t="s">
        <v>146</v>
      </c>
      <c r="Q354" s="23" t="s">
        <v>148</v>
      </c>
      <c r="R354" s="23" t="s">
        <v>166</v>
      </c>
      <c r="S354" s="23" t="s">
        <v>159</v>
      </c>
      <c r="T354" s="24" t="s">
        <v>37</v>
      </c>
      <c r="U354" s="23" t="s">
        <v>156</v>
      </c>
      <c r="V354" s="27">
        <v>52</v>
      </c>
      <c r="W354" s="26">
        <v>3000</v>
      </c>
      <c r="X354" s="119">
        <f aca="true" t="shared" si="19" ref="X354:X375">W354*V354</f>
        <v>156000</v>
      </c>
      <c r="Y354" s="119">
        <f t="shared" si="18"/>
        <v>174720.00000000003</v>
      </c>
      <c r="Z354" s="23"/>
      <c r="AA354" s="23" t="s">
        <v>399</v>
      </c>
      <c r="AB354" s="23"/>
      <c r="AC354" s="120"/>
    </row>
    <row r="355" spans="1:29" s="55" customFormat="1" ht="69" customHeight="1">
      <c r="A355" s="25" t="s">
        <v>808</v>
      </c>
      <c r="B355" s="23" t="s">
        <v>375</v>
      </c>
      <c r="C355" s="23" t="s">
        <v>381</v>
      </c>
      <c r="D355" s="23" t="s">
        <v>1700</v>
      </c>
      <c r="E355" s="28" t="s">
        <v>218</v>
      </c>
      <c r="F355" s="28"/>
      <c r="G355" s="28" t="s">
        <v>1701</v>
      </c>
      <c r="H355" s="25"/>
      <c r="I355" s="25" t="s">
        <v>219</v>
      </c>
      <c r="J355" s="25"/>
      <c r="K355" s="23" t="s">
        <v>154</v>
      </c>
      <c r="L355" s="25">
        <v>0</v>
      </c>
      <c r="M355" s="24" t="s">
        <v>921</v>
      </c>
      <c r="N355" s="23" t="s">
        <v>146</v>
      </c>
      <c r="O355" s="25" t="s">
        <v>157</v>
      </c>
      <c r="P355" s="23" t="s">
        <v>146</v>
      </c>
      <c r="Q355" s="23" t="s">
        <v>148</v>
      </c>
      <c r="R355" s="23" t="s">
        <v>166</v>
      </c>
      <c r="S355" s="23" t="s">
        <v>159</v>
      </c>
      <c r="T355" s="24" t="s">
        <v>186</v>
      </c>
      <c r="U355" s="23" t="s">
        <v>165</v>
      </c>
      <c r="V355" s="27">
        <v>50</v>
      </c>
      <c r="W355" s="26">
        <v>270</v>
      </c>
      <c r="X355" s="119">
        <f t="shared" si="19"/>
        <v>13500</v>
      </c>
      <c r="Y355" s="119">
        <f t="shared" si="18"/>
        <v>15120.000000000002</v>
      </c>
      <c r="Z355" s="23"/>
      <c r="AA355" s="23" t="s">
        <v>399</v>
      </c>
      <c r="AB355" s="23"/>
      <c r="AC355" s="120"/>
    </row>
    <row r="356" spans="1:29" s="55" customFormat="1" ht="101.25" customHeight="1">
      <c r="A356" s="25" t="s">
        <v>809</v>
      </c>
      <c r="B356" s="23" t="s">
        <v>143</v>
      </c>
      <c r="C356" s="23" t="s">
        <v>144</v>
      </c>
      <c r="D356" s="23" t="s">
        <v>1702</v>
      </c>
      <c r="E356" s="28" t="s">
        <v>1703</v>
      </c>
      <c r="F356" s="28"/>
      <c r="G356" s="28" t="s">
        <v>382</v>
      </c>
      <c r="H356" s="25"/>
      <c r="I356" s="25" t="s">
        <v>383</v>
      </c>
      <c r="J356" s="25"/>
      <c r="K356" s="23" t="s">
        <v>154</v>
      </c>
      <c r="L356" s="25">
        <v>0</v>
      </c>
      <c r="M356" s="24" t="s">
        <v>921</v>
      </c>
      <c r="N356" s="23" t="s">
        <v>146</v>
      </c>
      <c r="O356" s="25" t="s">
        <v>184</v>
      </c>
      <c r="P356" s="23" t="s">
        <v>146</v>
      </c>
      <c r="Q356" s="23" t="s">
        <v>148</v>
      </c>
      <c r="R356" s="23" t="s">
        <v>166</v>
      </c>
      <c r="S356" s="23" t="s">
        <v>159</v>
      </c>
      <c r="T356" s="24" t="s">
        <v>37</v>
      </c>
      <c r="U356" s="23" t="s">
        <v>156</v>
      </c>
      <c r="V356" s="27">
        <v>2</v>
      </c>
      <c r="W356" s="26">
        <v>306524</v>
      </c>
      <c r="X356" s="119">
        <f t="shared" si="19"/>
        <v>613048</v>
      </c>
      <c r="Y356" s="119">
        <f t="shared" si="18"/>
        <v>686613.76</v>
      </c>
      <c r="Z356" s="23"/>
      <c r="AA356" s="23" t="s">
        <v>399</v>
      </c>
      <c r="AB356" s="23"/>
      <c r="AC356" s="120"/>
    </row>
    <row r="357" spans="1:29" s="55" customFormat="1" ht="101.25" customHeight="1">
      <c r="A357" s="25" t="s">
        <v>810</v>
      </c>
      <c r="B357" s="23" t="s">
        <v>143</v>
      </c>
      <c r="C357" s="23" t="s">
        <v>144</v>
      </c>
      <c r="D357" s="23" t="s">
        <v>1702</v>
      </c>
      <c r="E357" s="28" t="s">
        <v>1703</v>
      </c>
      <c r="F357" s="28"/>
      <c r="G357" s="28" t="s">
        <v>382</v>
      </c>
      <c r="H357" s="25"/>
      <c r="I357" s="25" t="s">
        <v>384</v>
      </c>
      <c r="J357" s="25"/>
      <c r="K357" s="23" t="s">
        <v>154</v>
      </c>
      <c r="L357" s="25">
        <v>0</v>
      </c>
      <c r="M357" s="24" t="s">
        <v>921</v>
      </c>
      <c r="N357" s="23" t="s">
        <v>146</v>
      </c>
      <c r="O357" s="25" t="s">
        <v>430</v>
      </c>
      <c r="P357" s="23" t="s">
        <v>146</v>
      </c>
      <c r="Q357" s="23" t="s">
        <v>148</v>
      </c>
      <c r="R357" s="23" t="s">
        <v>166</v>
      </c>
      <c r="S357" s="23" t="s">
        <v>159</v>
      </c>
      <c r="T357" s="24" t="s">
        <v>37</v>
      </c>
      <c r="U357" s="23" t="s">
        <v>156</v>
      </c>
      <c r="V357" s="27">
        <v>2</v>
      </c>
      <c r="W357" s="26">
        <v>600000</v>
      </c>
      <c r="X357" s="119">
        <v>0</v>
      </c>
      <c r="Y357" s="119">
        <f t="shared" si="18"/>
        <v>0</v>
      </c>
      <c r="Z357" s="23"/>
      <c r="AA357" s="23" t="s">
        <v>399</v>
      </c>
      <c r="AB357" s="23" t="s">
        <v>2406</v>
      </c>
      <c r="AC357" s="120"/>
    </row>
    <row r="358" spans="1:29" s="55" customFormat="1" ht="101.25" customHeight="1">
      <c r="A358" s="25" t="s">
        <v>2994</v>
      </c>
      <c r="B358" s="23" t="s">
        <v>143</v>
      </c>
      <c r="C358" s="23" t="s">
        <v>144</v>
      </c>
      <c r="D358" s="23" t="s">
        <v>1702</v>
      </c>
      <c r="E358" s="28" t="s">
        <v>1703</v>
      </c>
      <c r="F358" s="28"/>
      <c r="G358" s="28" t="s">
        <v>382</v>
      </c>
      <c r="H358" s="25"/>
      <c r="I358" s="25" t="s">
        <v>384</v>
      </c>
      <c r="J358" s="25"/>
      <c r="K358" s="23" t="s">
        <v>154</v>
      </c>
      <c r="L358" s="25">
        <v>0</v>
      </c>
      <c r="M358" s="24" t="s">
        <v>921</v>
      </c>
      <c r="N358" s="23" t="s">
        <v>146</v>
      </c>
      <c r="O358" s="25" t="s">
        <v>430</v>
      </c>
      <c r="P358" s="23" t="s">
        <v>146</v>
      </c>
      <c r="Q358" s="23" t="s">
        <v>148</v>
      </c>
      <c r="R358" s="23" t="s">
        <v>166</v>
      </c>
      <c r="S358" s="23" t="s">
        <v>159</v>
      </c>
      <c r="T358" s="24" t="s">
        <v>37</v>
      </c>
      <c r="U358" s="23" t="s">
        <v>156</v>
      </c>
      <c r="V358" s="27">
        <v>2</v>
      </c>
      <c r="W358" s="26">
        <v>1200000</v>
      </c>
      <c r="X358" s="119">
        <f>W358*V358</f>
        <v>2400000</v>
      </c>
      <c r="Y358" s="119">
        <f t="shared" si="18"/>
        <v>2688000.0000000005</v>
      </c>
      <c r="Z358" s="23"/>
      <c r="AA358" s="23" t="s">
        <v>399</v>
      </c>
      <c r="AB358" s="23"/>
      <c r="AC358" s="120"/>
    </row>
    <row r="359" spans="1:29" s="55" customFormat="1" ht="101.25" customHeight="1">
      <c r="A359" s="25" t="s">
        <v>811</v>
      </c>
      <c r="B359" s="23" t="s">
        <v>143</v>
      </c>
      <c r="C359" s="23" t="s">
        <v>144</v>
      </c>
      <c r="D359" s="23" t="s">
        <v>1702</v>
      </c>
      <c r="E359" s="28" t="s">
        <v>1703</v>
      </c>
      <c r="F359" s="28"/>
      <c r="G359" s="28" t="s">
        <v>382</v>
      </c>
      <c r="H359" s="25"/>
      <c r="I359" s="25" t="s">
        <v>1124</v>
      </c>
      <c r="J359" s="25"/>
      <c r="K359" s="23" t="s">
        <v>154</v>
      </c>
      <c r="L359" s="25">
        <v>0</v>
      </c>
      <c r="M359" s="24" t="s">
        <v>921</v>
      </c>
      <c r="N359" s="23" t="s">
        <v>146</v>
      </c>
      <c r="O359" s="25" t="s">
        <v>426</v>
      </c>
      <c r="P359" s="23" t="s">
        <v>146</v>
      </c>
      <c r="Q359" s="23" t="s">
        <v>148</v>
      </c>
      <c r="R359" s="23" t="s">
        <v>166</v>
      </c>
      <c r="S359" s="23" t="s">
        <v>159</v>
      </c>
      <c r="T359" s="24" t="s">
        <v>37</v>
      </c>
      <c r="U359" s="23" t="s">
        <v>156</v>
      </c>
      <c r="V359" s="27">
        <v>2</v>
      </c>
      <c r="W359" s="26">
        <v>1696428</v>
      </c>
      <c r="X359" s="119">
        <f t="shared" si="19"/>
        <v>3392856</v>
      </c>
      <c r="Y359" s="119">
        <f t="shared" si="18"/>
        <v>3799998.72</v>
      </c>
      <c r="Z359" s="23"/>
      <c r="AA359" s="23" t="s">
        <v>399</v>
      </c>
      <c r="AB359" s="23"/>
      <c r="AC359" s="120"/>
    </row>
    <row r="360" spans="1:29" s="55" customFormat="1" ht="101.25" customHeight="1">
      <c r="A360" s="25" t="s">
        <v>812</v>
      </c>
      <c r="B360" s="23" t="s">
        <v>143</v>
      </c>
      <c r="C360" s="23" t="s">
        <v>144</v>
      </c>
      <c r="D360" s="23" t="s">
        <v>1702</v>
      </c>
      <c r="E360" s="28" t="s">
        <v>1703</v>
      </c>
      <c r="F360" s="28"/>
      <c r="G360" s="28" t="s">
        <v>382</v>
      </c>
      <c r="H360" s="25"/>
      <c r="I360" s="25" t="s">
        <v>1125</v>
      </c>
      <c r="J360" s="25"/>
      <c r="K360" s="23" t="s">
        <v>154</v>
      </c>
      <c r="L360" s="25">
        <v>0</v>
      </c>
      <c r="M360" s="24" t="s">
        <v>921</v>
      </c>
      <c r="N360" s="23" t="s">
        <v>146</v>
      </c>
      <c r="O360" s="25" t="s">
        <v>430</v>
      </c>
      <c r="P360" s="23" t="s">
        <v>146</v>
      </c>
      <c r="Q360" s="23" t="s">
        <v>148</v>
      </c>
      <c r="R360" s="23" t="s">
        <v>166</v>
      </c>
      <c r="S360" s="23" t="s">
        <v>159</v>
      </c>
      <c r="T360" s="24">
        <v>796</v>
      </c>
      <c r="U360" s="23" t="s">
        <v>156</v>
      </c>
      <c r="V360" s="27">
        <v>2</v>
      </c>
      <c r="W360" s="26">
        <v>600000</v>
      </c>
      <c r="X360" s="119">
        <v>0</v>
      </c>
      <c r="Y360" s="119">
        <f t="shared" si="18"/>
        <v>0</v>
      </c>
      <c r="Z360" s="23"/>
      <c r="AA360" s="23" t="s">
        <v>945</v>
      </c>
      <c r="AB360" s="23" t="s">
        <v>2406</v>
      </c>
      <c r="AC360" s="120"/>
    </row>
    <row r="361" spans="1:29" s="55" customFormat="1" ht="101.25" customHeight="1">
      <c r="A361" s="25" t="s">
        <v>2995</v>
      </c>
      <c r="B361" s="23" t="s">
        <v>143</v>
      </c>
      <c r="C361" s="23" t="s">
        <v>144</v>
      </c>
      <c r="D361" s="23" t="s">
        <v>1702</v>
      </c>
      <c r="E361" s="28" t="s">
        <v>1703</v>
      </c>
      <c r="F361" s="28"/>
      <c r="G361" s="28" t="s">
        <v>382</v>
      </c>
      <c r="H361" s="25"/>
      <c r="I361" s="25" t="s">
        <v>1125</v>
      </c>
      <c r="J361" s="25"/>
      <c r="K361" s="23" t="s">
        <v>154</v>
      </c>
      <c r="L361" s="25">
        <v>0</v>
      </c>
      <c r="M361" s="24" t="s">
        <v>921</v>
      </c>
      <c r="N361" s="23" t="s">
        <v>146</v>
      </c>
      <c r="O361" s="25" t="s">
        <v>430</v>
      </c>
      <c r="P361" s="23" t="s">
        <v>146</v>
      </c>
      <c r="Q361" s="23" t="s">
        <v>148</v>
      </c>
      <c r="R361" s="23" t="s">
        <v>166</v>
      </c>
      <c r="S361" s="23" t="s">
        <v>159</v>
      </c>
      <c r="T361" s="24">
        <v>796</v>
      </c>
      <c r="U361" s="23" t="s">
        <v>156</v>
      </c>
      <c r="V361" s="27">
        <v>2</v>
      </c>
      <c r="W361" s="26">
        <v>1280000</v>
      </c>
      <c r="X361" s="119">
        <f>W361*V361</f>
        <v>2560000</v>
      </c>
      <c r="Y361" s="119">
        <f t="shared" si="18"/>
        <v>2867200.0000000005</v>
      </c>
      <c r="Z361" s="23"/>
      <c r="AA361" s="23" t="s">
        <v>945</v>
      </c>
      <c r="AB361" s="23"/>
      <c r="AC361" s="120"/>
    </row>
    <row r="362" spans="1:29" s="55" customFormat="1" ht="101.25" customHeight="1">
      <c r="A362" s="25" t="s">
        <v>813</v>
      </c>
      <c r="B362" s="23" t="s">
        <v>143</v>
      </c>
      <c r="C362" s="23" t="s">
        <v>144</v>
      </c>
      <c r="D362" s="23" t="s">
        <v>1704</v>
      </c>
      <c r="E362" s="28" t="s">
        <v>1705</v>
      </c>
      <c r="F362" s="28"/>
      <c r="G362" s="28" t="s">
        <v>1706</v>
      </c>
      <c r="H362" s="25"/>
      <c r="I362" s="25" t="s">
        <v>47</v>
      </c>
      <c r="J362" s="25"/>
      <c r="K362" s="23" t="s">
        <v>154</v>
      </c>
      <c r="L362" s="25">
        <v>0</v>
      </c>
      <c r="M362" s="24" t="s">
        <v>921</v>
      </c>
      <c r="N362" s="23" t="s">
        <v>146</v>
      </c>
      <c r="O362" s="25" t="s">
        <v>157</v>
      </c>
      <c r="P362" s="23" t="s">
        <v>146</v>
      </c>
      <c r="Q362" s="23" t="s">
        <v>148</v>
      </c>
      <c r="R362" s="23" t="s">
        <v>166</v>
      </c>
      <c r="S362" s="23" t="s">
        <v>159</v>
      </c>
      <c r="T362" s="24">
        <v>616</v>
      </c>
      <c r="U362" s="23" t="s">
        <v>48</v>
      </c>
      <c r="V362" s="27">
        <v>1</v>
      </c>
      <c r="W362" s="26">
        <v>4000</v>
      </c>
      <c r="X362" s="119">
        <f t="shared" si="19"/>
        <v>4000</v>
      </c>
      <c r="Y362" s="119">
        <f t="shared" si="18"/>
        <v>4480</v>
      </c>
      <c r="Z362" s="23"/>
      <c r="AA362" s="23" t="s">
        <v>399</v>
      </c>
      <c r="AB362" s="23"/>
      <c r="AC362" s="120"/>
    </row>
    <row r="363" spans="1:29" s="55" customFormat="1" ht="101.25" customHeight="1">
      <c r="A363" s="25" t="s">
        <v>814</v>
      </c>
      <c r="B363" s="23" t="s">
        <v>143</v>
      </c>
      <c r="C363" s="23" t="s">
        <v>144</v>
      </c>
      <c r="D363" s="23" t="s">
        <v>1707</v>
      </c>
      <c r="E363" s="28" t="s">
        <v>49</v>
      </c>
      <c r="F363" s="28"/>
      <c r="G363" s="28" t="s">
        <v>1708</v>
      </c>
      <c r="H363" s="25"/>
      <c r="I363" s="25" t="s">
        <v>385</v>
      </c>
      <c r="J363" s="25"/>
      <c r="K363" s="23" t="s">
        <v>154</v>
      </c>
      <c r="L363" s="25">
        <v>0</v>
      </c>
      <c r="M363" s="24" t="s">
        <v>921</v>
      </c>
      <c r="N363" s="23" t="s">
        <v>146</v>
      </c>
      <c r="O363" s="25" t="s">
        <v>157</v>
      </c>
      <c r="P363" s="23" t="s">
        <v>146</v>
      </c>
      <c r="Q363" s="23" t="s">
        <v>148</v>
      </c>
      <c r="R363" s="23" t="s">
        <v>166</v>
      </c>
      <c r="S363" s="23" t="s">
        <v>159</v>
      </c>
      <c r="T363" s="24" t="s">
        <v>199</v>
      </c>
      <c r="U363" s="23" t="s">
        <v>200</v>
      </c>
      <c r="V363" s="27">
        <v>100</v>
      </c>
      <c r="W363" s="26">
        <v>27</v>
      </c>
      <c r="X363" s="119">
        <f t="shared" si="19"/>
        <v>2700</v>
      </c>
      <c r="Y363" s="119">
        <f t="shared" si="18"/>
        <v>3024.0000000000005</v>
      </c>
      <c r="Z363" s="23"/>
      <c r="AA363" s="23" t="s">
        <v>399</v>
      </c>
      <c r="AB363" s="23"/>
      <c r="AC363" s="120"/>
    </row>
    <row r="364" spans="1:29" s="55" customFormat="1" ht="101.25" customHeight="1">
      <c r="A364" s="25" t="s">
        <v>815</v>
      </c>
      <c r="B364" s="23" t="s">
        <v>143</v>
      </c>
      <c r="C364" s="23" t="s">
        <v>144</v>
      </c>
      <c r="D364" s="23" t="s">
        <v>2005</v>
      </c>
      <c r="E364" s="28" t="s">
        <v>2003</v>
      </c>
      <c r="F364" s="28"/>
      <c r="G364" s="28" t="s">
        <v>2006</v>
      </c>
      <c r="H364" s="25"/>
      <c r="I364" s="25" t="s">
        <v>386</v>
      </c>
      <c r="J364" s="25"/>
      <c r="K364" s="23" t="s">
        <v>154</v>
      </c>
      <c r="L364" s="25">
        <v>0</v>
      </c>
      <c r="M364" s="24" t="s">
        <v>921</v>
      </c>
      <c r="N364" s="23" t="s">
        <v>146</v>
      </c>
      <c r="O364" s="25" t="s">
        <v>162</v>
      </c>
      <c r="P364" s="23" t="s">
        <v>146</v>
      </c>
      <c r="Q364" s="23" t="s">
        <v>148</v>
      </c>
      <c r="R364" s="23" t="s">
        <v>166</v>
      </c>
      <c r="S364" s="23" t="s">
        <v>159</v>
      </c>
      <c r="T364" s="24">
        <v>796</v>
      </c>
      <c r="U364" s="23" t="s">
        <v>156</v>
      </c>
      <c r="V364" s="27">
        <v>3</v>
      </c>
      <c r="W364" s="26">
        <v>100000</v>
      </c>
      <c r="X364" s="119">
        <f t="shared" si="19"/>
        <v>300000</v>
      </c>
      <c r="Y364" s="119">
        <f t="shared" si="18"/>
        <v>336000.00000000006</v>
      </c>
      <c r="Z364" s="23"/>
      <c r="AA364" s="23" t="s">
        <v>945</v>
      </c>
      <c r="AB364" s="23"/>
      <c r="AC364" s="120"/>
    </row>
    <row r="365" spans="1:29" s="55" customFormat="1" ht="101.25" customHeight="1">
      <c r="A365" s="25" t="s">
        <v>816</v>
      </c>
      <c r="B365" s="23" t="s">
        <v>143</v>
      </c>
      <c r="C365" s="23" t="s">
        <v>144</v>
      </c>
      <c r="D365" s="23" t="s">
        <v>2035</v>
      </c>
      <c r="E365" s="28" t="s">
        <v>2036</v>
      </c>
      <c r="F365" s="28"/>
      <c r="G365" s="28" t="s">
        <v>2037</v>
      </c>
      <c r="H365" s="25"/>
      <c r="I365" s="25" t="s">
        <v>387</v>
      </c>
      <c r="J365" s="25"/>
      <c r="K365" s="23" t="s">
        <v>154</v>
      </c>
      <c r="L365" s="25">
        <v>0</v>
      </c>
      <c r="M365" s="24" t="s">
        <v>921</v>
      </c>
      <c r="N365" s="23" t="s">
        <v>146</v>
      </c>
      <c r="O365" s="25" t="s">
        <v>212</v>
      </c>
      <c r="P365" s="23" t="s">
        <v>146</v>
      </c>
      <c r="Q365" s="23" t="s">
        <v>148</v>
      </c>
      <c r="R365" s="23" t="s">
        <v>166</v>
      </c>
      <c r="S365" s="23" t="s">
        <v>159</v>
      </c>
      <c r="T365" s="24">
        <v>796</v>
      </c>
      <c r="U365" s="23" t="s">
        <v>156</v>
      </c>
      <c r="V365" s="27">
        <v>5</v>
      </c>
      <c r="W365" s="26">
        <v>5000</v>
      </c>
      <c r="X365" s="119">
        <f t="shared" si="19"/>
        <v>25000</v>
      </c>
      <c r="Y365" s="119">
        <f t="shared" si="18"/>
        <v>28000.000000000004</v>
      </c>
      <c r="Z365" s="23"/>
      <c r="AA365" s="23" t="s">
        <v>945</v>
      </c>
      <c r="AB365" s="23"/>
      <c r="AC365" s="120"/>
    </row>
    <row r="366" spans="1:29" s="55" customFormat="1" ht="63" customHeight="1">
      <c r="A366" s="25" t="s">
        <v>817</v>
      </c>
      <c r="B366" s="23" t="s">
        <v>143</v>
      </c>
      <c r="C366" s="23" t="s">
        <v>144</v>
      </c>
      <c r="D366" s="23" t="s">
        <v>2487</v>
      </c>
      <c r="E366" s="28" t="s">
        <v>2007</v>
      </c>
      <c r="F366" s="28"/>
      <c r="G366" s="28" t="s">
        <v>2488</v>
      </c>
      <c r="H366" s="25"/>
      <c r="I366" s="25" t="s">
        <v>388</v>
      </c>
      <c r="J366" s="25"/>
      <c r="K366" s="23" t="s">
        <v>154</v>
      </c>
      <c r="L366" s="25">
        <v>0</v>
      </c>
      <c r="M366" s="24" t="s">
        <v>921</v>
      </c>
      <c r="N366" s="23" t="s">
        <v>146</v>
      </c>
      <c r="O366" s="25" t="s">
        <v>433</v>
      </c>
      <c r="P366" s="23" t="s">
        <v>146</v>
      </c>
      <c r="Q366" s="23" t="s">
        <v>148</v>
      </c>
      <c r="R366" s="23" t="s">
        <v>166</v>
      </c>
      <c r="S366" s="23" t="s">
        <v>159</v>
      </c>
      <c r="T366" s="24" t="s">
        <v>2489</v>
      </c>
      <c r="U366" s="23" t="s">
        <v>1550</v>
      </c>
      <c r="V366" s="27">
        <v>20</v>
      </c>
      <c r="W366" s="26">
        <v>25000</v>
      </c>
      <c r="X366" s="119">
        <v>0</v>
      </c>
      <c r="Y366" s="119">
        <f t="shared" si="18"/>
        <v>0</v>
      </c>
      <c r="Z366" s="23"/>
      <c r="AA366" s="23" t="s">
        <v>399</v>
      </c>
      <c r="AB366" s="23" t="s">
        <v>2988</v>
      </c>
      <c r="AC366" s="120"/>
    </row>
    <row r="367" spans="1:29" s="55" customFormat="1" ht="63" customHeight="1">
      <c r="A367" s="25" t="s">
        <v>2987</v>
      </c>
      <c r="B367" s="23" t="s">
        <v>143</v>
      </c>
      <c r="C367" s="23" t="s">
        <v>144</v>
      </c>
      <c r="D367" s="23" t="s">
        <v>2487</v>
      </c>
      <c r="E367" s="28" t="s">
        <v>2007</v>
      </c>
      <c r="F367" s="28"/>
      <c r="G367" s="28" t="s">
        <v>2488</v>
      </c>
      <c r="H367" s="25"/>
      <c r="I367" s="25" t="s">
        <v>388</v>
      </c>
      <c r="J367" s="25"/>
      <c r="K367" s="23" t="s">
        <v>154</v>
      </c>
      <c r="L367" s="25">
        <v>0</v>
      </c>
      <c r="M367" s="24" t="s">
        <v>921</v>
      </c>
      <c r="N367" s="23" t="s">
        <v>146</v>
      </c>
      <c r="O367" s="25" t="s">
        <v>434</v>
      </c>
      <c r="P367" s="23" t="s">
        <v>146</v>
      </c>
      <c r="Q367" s="23" t="s">
        <v>148</v>
      </c>
      <c r="R367" s="23" t="s">
        <v>166</v>
      </c>
      <c r="S367" s="23" t="s">
        <v>159</v>
      </c>
      <c r="T367" s="24" t="s">
        <v>2489</v>
      </c>
      <c r="U367" s="23" t="s">
        <v>1550</v>
      </c>
      <c r="V367" s="27">
        <v>20</v>
      </c>
      <c r="W367" s="26">
        <v>38325</v>
      </c>
      <c r="X367" s="119">
        <f>W367*V367</f>
        <v>766500</v>
      </c>
      <c r="Y367" s="119">
        <f t="shared" si="18"/>
        <v>858480.0000000001</v>
      </c>
      <c r="Z367" s="23"/>
      <c r="AA367" s="23" t="s">
        <v>399</v>
      </c>
      <c r="AB367" s="23"/>
      <c r="AC367" s="120"/>
    </row>
    <row r="368" spans="1:29" s="55" customFormat="1" ht="63" customHeight="1">
      <c r="A368" s="25" t="s">
        <v>818</v>
      </c>
      <c r="B368" s="23" t="s">
        <v>143</v>
      </c>
      <c r="C368" s="23" t="s">
        <v>144</v>
      </c>
      <c r="D368" s="23" t="s">
        <v>2487</v>
      </c>
      <c r="E368" s="28" t="s">
        <v>2007</v>
      </c>
      <c r="F368" s="28"/>
      <c r="G368" s="28" t="s">
        <v>2488</v>
      </c>
      <c r="H368" s="25"/>
      <c r="I368" s="25" t="s">
        <v>478</v>
      </c>
      <c r="J368" s="25"/>
      <c r="K368" s="23" t="s">
        <v>154</v>
      </c>
      <c r="L368" s="25">
        <v>0</v>
      </c>
      <c r="M368" s="24" t="s">
        <v>921</v>
      </c>
      <c r="N368" s="23" t="s">
        <v>146</v>
      </c>
      <c r="O368" s="25" t="s">
        <v>433</v>
      </c>
      <c r="P368" s="23" t="s">
        <v>146</v>
      </c>
      <c r="Q368" s="23" t="s">
        <v>148</v>
      </c>
      <c r="R368" s="23" t="s">
        <v>166</v>
      </c>
      <c r="S368" s="23" t="s">
        <v>159</v>
      </c>
      <c r="T368" s="24" t="s">
        <v>2489</v>
      </c>
      <c r="U368" s="23" t="s">
        <v>1550</v>
      </c>
      <c r="V368" s="27">
        <v>20</v>
      </c>
      <c r="W368" s="26">
        <v>30000</v>
      </c>
      <c r="X368" s="119">
        <v>0</v>
      </c>
      <c r="Y368" s="119">
        <f t="shared" si="18"/>
        <v>0</v>
      </c>
      <c r="Z368" s="23"/>
      <c r="AA368" s="23" t="s">
        <v>399</v>
      </c>
      <c r="AB368" s="23" t="s">
        <v>2988</v>
      </c>
      <c r="AC368" s="120"/>
    </row>
    <row r="369" spans="1:29" s="55" customFormat="1" ht="63" customHeight="1">
      <c r="A369" s="25" t="s">
        <v>2989</v>
      </c>
      <c r="B369" s="23" t="s">
        <v>143</v>
      </c>
      <c r="C369" s="23" t="s">
        <v>144</v>
      </c>
      <c r="D369" s="23" t="s">
        <v>2487</v>
      </c>
      <c r="E369" s="28" t="s">
        <v>2007</v>
      </c>
      <c r="F369" s="28"/>
      <c r="G369" s="28" t="s">
        <v>2488</v>
      </c>
      <c r="H369" s="25"/>
      <c r="I369" s="25" t="s">
        <v>478</v>
      </c>
      <c r="J369" s="25"/>
      <c r="K369" s="23" t="s">
        <v>154</v>
      </c>
      <c r="L369" s="25">
        <v>0</v>
      </c>
      <c r="M369" s="24" t="s">
        <v>921</v>
      </c>
      <c r="N369" s="23" t="s">
        <v>146</v>
      </c>
      <c r="O369" s="25" t="s">
        <v>434</v>
      </c>
      <c r="P369" s="23" t="s">
        <v>146</v>
      </c>
      <c r="Q369" s="23" t="s">
        <v>148</v>
      </c>
      <c r="R369" s="23" t="s">
        <v>166</v>
      </c>
      <c r="S369" s="23" t="s">
        <v>159</v>
      </c>
      <c r="T369" s="24" t="s">
        <v>2489</v>
      </c>
      <c r="U369" s="23" t="s">
        <v>1550</v>
      </c>
      <c r="V369" s="27">
        <v>20</v>
      </c>
      <c r="W369" s="26">
        <v>45990</v>
      </c>
      <c r="X369" s="119">
        <f>W369*V369</f>
        <v>919800</v>
      </c>
      <c r="Y369" s="119">
        <f t="shared" si="18"/>
        <v>1030176.0000000001</v>
      </c>
      <c r="Z369" s="23"/>
      <c r="AA369" s="23" t="s">
        <v>399</v>
      </c>
      <c r="AB369" s="23"/>
      <c r="AC369" s="120"/>
    </row>
    <row r="370" spans="1:29" s="55" customFormat="1" ht="63" customHeight="1">
      <c r="A370" s="25" t="s">
        <v>819</v>
      </c>
      <c r="B370" s="23" t="s">
        <v>143</v>
      </c>
      <c r="C370" s="23" t="s">
        <v>144</v>
      </c>
      <c r="D370" s="23" t="s">
        <v>2490</v>
      </c>
      <c r="E370" s="28" t="s">
        <v>2007</v>
      </c>
      <c r="F370" s="28"/>
      <c r="G370" s="28" t="s">
        <v>2491</v>
      </c>
      <c r="H370" s="25"/>
      <c r="I370" s="25" t="s">
        <v>389</v>
      </c>
      <c r="J370" s="25"/>
      <c r="K370" s="23" t="s">
        <v>154</v>
      </c>
      <c r="L370" s="25">
        <v>0</v>
      </c>
      <c r="M370" s="24" t="s">
        <v>921</v>
      </c>
      <c r="N370" s="23" t="s">
        <v>146</v>
      </c>
      <c r="O370" s="25" t="s">
        <v>433</v>
      </c>
      <c r="P370" s="23" t="s">
        <v>146</v>
      </c>
      <c r="Q370" s="23" t="s">
        <v>148</v>
      </c>
      <c r="R370" s="23" t="s">
        <v>166</v>
      </c>
      <c r="S370" s="23" t="s">
        <v>159</v>
      </c>
      <c r="T370" s="24" t="s">
        <v>2489</v>
      </c>
      <c r="U370" s="23" t="s">
        <v>1550</v>
      </c>
      <c r="V370" s="27">
        <v>20</v>
      </c>
      <c r="W370" s="26">
        <v>20000</v>
      </c>
      <c r="X370" s="119">
        <v>0</v>
      </c>
      <c r="Y370" s="119">
        <f t="shared" si="18"/>
        <v>0</v>
      </c>
      <c r="Z370" s="23"/>
      <c r="AA370" s="23" t="s">
        <v>399</v>
      </c>
      <c r="AB370" s="23" t="s">
        <v>2988</v>
      </c>
      <c r="AC370" s="120"/>
    </row>
    <row r="371" spans="1:29" s="55" customFormat="1" ht="63" customHeight="1">
      <c r="A371" s="25" t="s">
        <v>2990</v>
      </c>
      <c r="B371" s="23" t="s">
        <v>143</v>
      </c>
      <c r="C371" s="23" t="s">
        <v>144</v>
      </c>
      <c r="D371" s="23" t="s">
        <v>2490</v>
      </c>
      <c r="E371" s="28" t="s">
        <v>2007</v>
      </c>
      <c r="F371" s="28"/>
      <c r="G371" s="28" t="s">
        <v>2491</v>
      </c>
      <c r="H371" s="25"/>
      <c r="I371" s="25" t="s">
        <v>389</v>
      </c>
      <c r="J371" s="25"/>
      <c r="K371" s="23" t="s">
        <v>154</v>
      </c>
      <c r="L371" s="25">
        <v>0</v>
      </c>
      <c r="M371" s="24" t="s">
        <v>921</v>
      </c>
      <c r="N371" s="23" t="s">
        <v>146</v>
      </c>
      <c r="O371" s="25" t="s">
        <v>434</v>
      </c>
      <c r="P371" s="23" t="s">
        <v>146</v>
      </c>
      <c r="Q371" s="23" t="s">
        <v>148</v>
      </c>
      <c r="R371" s="23" t="s">
        <v>166</v>
      </c>
      <c r="S371" s="23" t="s">
        <v>159</v>
      </c>
      <c r="T371" s="24" t="s">
        <v>2489</v>
      </c>
      <c r="U371" s="23" t="s">
        <v>1550</v>
      </c>
      <c r="V371" s="27">
        <v>20</v>
      </c>
      <c r="W371" s="26">
        <v>30667</v>
      </c>
      <c r="X371" s="119">
        <f>W371*V371</f>
        <v>613340</v>
      </c>
      <c r="Y371" s="119">
        <f t="shared" si="18"/>
        <v>686940.8</v>
      </c>
      <c r="Z371" s="23"/>
      <c r="AA371" s="23" t="s">
        <v>399</v>
      </c>
      <c r="AB371" s="23"/>
      <c r="AC371" s="120"/>
    </row>
    <row r="372" spans="1:29" s="55" customFormat="1" ht="70.5" customHeight="1">
      <c r="A372" s="25" t="s">
        <v>820</v>
      </c>
      <c r="B372" s="25" t="s">
        <v>143</v>
      </c>
      <c r="C372" s="25" t="s">
        <v>144</v>
      </c>
      <c r="D372" s="25" t="s">
        <v>1725</v>
      </c>
      <c r="E372" s="25" t="s">
        <v>1726</v>
      </c>
      <c r="F372" s="25"/>
      <c r="G372" s="25" t="s">
        <v>1727</v>
      </c>
      <c r="H372" s="158"/>
      <c r="I372" s="25" t="s">
        <v>1126</v>
      </c>
      <c r="J372" s="25"/>
      <c r="K372" s="23" t="s">
        <v>154</v>
      </c>
      <c r="L372" s="23">
        <v>0</v>
      </c>
      <c r="M372" s="24" t="s">
        <v>921</v>
      </c>
      <c r="N372" s="23" t="s">
        <v>146</v>
      </c>
      <c r="O372" s="23" t="s">
        <v>430</v>
      </c>
      <c r="P372" s="23" t="s">
        <v>146</v>
      </c>
      <c r="Q372" s="23" t="s">
        <v>148</v>
      </c>
      <c r="R372" s="23" t="s">
        <v>166</v>
      </c>
      <c r="S372" s="23" t="s">
        <v>159</v>
      </c>
      <c r="T372" s="25">
        <v>796</v>
      </c>
      <c r="U372" s="23" t="s">
        <v>156</v>
      </c>
      <c r="V372" s="26">
        <v>2</v>
      </c>
      <c r="W372" s="27">
        <v>120000</v>
      </c>
      <c r="X372" s="119">
        <f t="shared" si="19"/>
        <v>240000</v>
      </c>
      <c r="Y372" s="119">
        <f t="shared" si="18"/>
        <v>268800</v>
      </c>
      <c r="Z372" s="23"/>
      <c r="AA372" s="23">
        <v>2016</v>
      </c>
      <c r="AB372" s="23"/>
      <c r="AC372" s="120"/>
    </row>
    <row r="373" spans="1:29" s="55" customFormat="1" ht="63" customHeight="1">
      <c r="A373" s="25" t="s">
        <v>821</v>
      </c>
      <c r="B373" s="25" t="s">
        <v>143</v>
      </c>
      <c r="C373" s="25" t="s">
        <v>144</v>
      </c>
      <c r="D373" s="25" t="s">
        <v>1709</v>
      </c>
      <c r="E373" s="25" t="s">
        <v>1710</v>
      </c>
      <c r="F373" s="25"/>
      <c r="G373" s="25" t="s">
        <v>1711</v>
      </c>
      <c r="H373" s="158"/>
      <c r="I373" s="25"/>
      <c r="J373" s="25"/>
      <c r="K373" s="23" t="s">
        <v>154</v>
      </c>
      <c r="L373" s="23">
        <v>0</v>
      </c>
      <c r="M373" s="24" t="s">
        <v>921</v>
      </c>
      <c r="N373" s="23" t="s">
        <v>146</v>
      </c>
      <c r="O373" s="23" t="s">
        <v>430</v>
      </c>
      <c r="P373" s="23" t="s">
        <v>146</v>
      </c>
      <c r="Q373" s="23" t="s">
        <v>148</v>
      </c>
      <c r="R373" s="23" t="s">
        <v>166</v>
      </c>
      <c r="S373" s="23" t="s">
        <v>159</v>
      </c>
      <c r="T373" s="25">
        <v>112</v>
      </c>
      <c r="U373" s="23" t="s">
        <v>53</v>
      </c>
      <c r="V373" s="26">
        <v>400</v>
      </c>
      <c r="W373" s="27">
        <v>357</v>
      </c>
      <c r="X373" s="119">
        <f t="shared" si="19"/>
        <v>142800</v>
      </c>
      <c r="Y373" s="119">
        <f t="shared" si="18"/>
        <v>159936.00000000003</v>
      </c>
      <c r="Z373" s="23"/>
      <c r="AA373" s="23" t="s">
        <v>399</v>
      </c>
      <c r="AB373" s="23"/>
      <c r="AC373" s="120"/>
    </row>
    <row r="374" spans="1:29" s="55" customFormat="1" ht="81.75" customHeight="1">
      <c r="A374" s="25" t="s">
        <v>822</v>
      </c>
      <c r="B374" s="25" t="s">
        <v>143</v>
      </c>
      <c r="C374" s="25" t="s">
        <v>144</v>
      </c>
      <c r="D374" s="25" t="s">
        <v>2011</v>
      </c>
      <c r="E374" s="25" t="s">
        <v>54</v>
      </c>
      <c r="F374" s="25"/>
      <c r="G374" s="25" t="s">
        <v>2010</v>
      </c>
      <c r="H374" s="158"/>
      <c r="I374" s="25" t="s">
        <v>55</v>
      </c>
      <c r="J374" s="25"/>
      <c r="K374" s="23" t="s">
        <v>154</v>
      </c>
      <c r="L374" s="23">
        <v>0</v>
      </c>
      <c r="M374" s="24" t="s">
        <v>921</v>
      </c>
      <c r="N374" s="23" t="s">
        <v>146</v>
      </c>
      <c r="O374" s="23" t="s">
        <v>157</v>
      </c>
      <c r="P374" s="23" t="s">
        <v>146</v>
      </c>
      <c r="Q374" s="23" t="s">
        <v>148</v>
      </c>
      <c r="R374" s="23" t="s">
        <v>166</v>
      </c>
      <c r="S374" s="23" t="s">
        <v>159</v>
      </c>
      <c r="T374" s="25">
        <v>796</v>
      </c>
      <c r="U374" s="23" t="s">
        <v>156</v>
      </c>
      <c r="V374" s="26">
        <v>10</v>
      </c>
      <c r="W374" s="27">
        <v>600</v>
      </c>
      <c r="X374" s="119">
        <f t="shared" si="19"/>
        <v>6000</v>
      </c>
      <c r="Y374" s="119">
        <f t="shared" si="18"/>
        <v>6720.000000000001</v>
      </c>
      <c r="Z374" s="23"/>
      <c r="AA374" s="23" t="s">
        <v>399</v>
      </c>
      <c r="AB374" s="23"/>
      <c r="AC374" s="120"/>
    </row>
    <row r="375" spans="1:29" s="55" customFormat="1" ht="120" customHeight="1">
      <c r="A375" s="25" t="s">
        <v>823</v>
      </c>
      <c r="B375" s="25" t="s">
        <v>143</v>
      </c>
      <c r="C375" s="25" t="s">
        <v>144</v>
      </c>
      <c r="D375" s="25" t="s">
        <v>2008</v>
      </c>
      <c r="E375" s="25" t="s">
        <v>54</v>
      </c>
      <c r="F375" s="25"/>
      <c r="G375" s="25" t="s">
        <v>2009</v>
      </c>
      <c r="H375" s="158"/>
      <c r="I375" s="25"/>
      <c r="J375" s="25"/>
      <c r="K375" s="23" t="s">
        <v>154</v>
      </c>
      <c r="L375" s="23">
        <v>0</v>
      </c>
      <c r="M375" s="24" t="s">
        <v>921</v>
      </c>
      <c r="N375" s="23" t="s">
        <v>146</v>
      </c>
      <c r="O375" s="23" t="s">
        <v>157</v>
      </c>
      <c r="P375" s="23" t="s">
        <v>146</v>
      </c>
      <c r="Q375" s="23" t="s">
        <v>148</v>
      </c>
      <c r="R375" s="23" t="s">
        <v>166</v>
      </c>
      <c r="S375" s="23" t="s">
        <v>159</v>
      </c>
      <c r="T375" s="25">
        <v>796</v>
      </c>
      <c r="U375" s="23" t="s">
        <v>156</v>
      </c>
      <c r="V375" s="26">
        <v>10</v>
      </c>
      <c r="W375" s="27">
        <v>600</v>
      </c>
      <c r="X375" s="119">
        <f t="shared" si="19"/>
        <v>6000</v>
      </c>
      <c r="Y375" s="119">
        <f t="shared" si="18"/>
        <v>6720.000000000001</v>
      </c>
      <c r="Z375" s="23"/>
      <c r="AA375" s="23" t="s">
        <v>399</v>
      </c>
      <c r="AB375" s="23"/>
      <c r="AC375" s="120"/>
    </row>
    <row r="376" spans="1:29" s="55" customFormat="1" ht="120.75" customHeight="1">
      <c r="A376" s="25" t="s">
        <v>824</v>
      </c>
      <c r="B376" s="23" t="s">
        <v>143</v>
      </c>
      <c r="C376" s="23" t="s">
        <v>144</v>
      </c>
      <c r="D376" s="25" t="s">
        <v>1712</v>
      </c>
      <c r="E376" s="25" t="s">
        <v>1683</v>
      </c>
      <c r="F376" s="28"/>
      <c r="G376" s="25" t="s">
        <v>1713</v>
      </c>
      <c r="H376" s="28"/>
      <c r="I376" s="25" t="s">
        <v>193</v>
      </c>
      <c r="J376" s="25"/>
      <c r="K376" s="116" t="s">
        <v>194</v>
      </c>
      <c r="L376" s="25">
        <v>100</v>
      </c>
      <c r="M376" s="24" t="s">
        <v>921</v>
      </c>
      <c r="N376" s="23" t="s">
        <v>146</v>
      </c>
      <c r="O376" s="25" t="s">
        <v>195</v>
      </c>
      <c r="P376" s="23" t="s">
        <v>146</v>
      </c>
      <c r="Q376" s="23" t="s">
        <v>148</v>
      </c>
      <c r="R376" s="50" t="s">
        <v>2211</v>
      </c>
      <c r="S376" s="23" t="s">
        <v>944</v>
      </c>
      <c r="T376" s="117" t="s">
        <v>196</v>
      </c>
      <c r="U376" s="117" t="s">
        <v>197</v>
      </c>
      <c r="V376" s="27">
        <v>5000</v>
      </c>
      <c r="W376" s="118">
        <v>154575</v>
      </c>
      <c r="X376" s="119">
        <v>0</v>
      </c>
      <c r="Y376" s="119">
        <f>X376*1.12</f>
        <v>0</v>
      </c>
      <c r="Z376" s="23" t="s">
        <v>152</v>
      </c>
      <c r="AA376" s="23" t="s">
        <v>945</v>
      </c>
      <c r="AB376" s="23" t="s">
        <v>2540</v>
      </c>
      <c r="AC376" s="120"/>
    </row>
    <row r="377" spans="1:29" s="55" customFormat="1" ht="120.75" customHeight="1">
      <c r="A377" s="25" t="s">
        <v>2475</v>
      </c>
      <c r="B377" s="23" t="s">
        <v>143</v>
      </c>
      <c r="C377" s="23" t="s">
        <v>144</v>
      </c>
      <c r="D377" s="25" t="s">
        <v>1712</v>
      </c>
      <c r="E377" s="25" t="s">
        <v>1683</v>
      </c>
      <c r="F377" s="28"/>
      <c r="G377" s="25" t="s">
        <v>1713</v>
      </c>
      <c r="H377" s="28"/>
      <c r="I377" s="25" t="s">
        <v>193</v>
      </c>
      <c r="J377" s="25"/>
      <c r="K377" s="116" t="s">
        <v>194</v>
      </c>
      <c r="L377" s="25">
        <v>100</v>
      </c>
      <c r="M377" s="24" t="s">
        <v>921</v>
      </c>
      <c r="N377" s="23" t="s">
        <v>146</v>
      </c>
      <c r="O377" s="25" t="s">
        <v>195</v>
      </c>
      <c r="P377" s="23" t="s">
        <v>146</v>
      </c>
      <c r="Q377" s="23" t="s">
        <v>148</v>
      </c>
      <c r="R377" s="50" t="s">
        <v>2211</v>
      </c>
      <c r="S377" s="23" t="s">
        <v>944</v>
      </c>
      <c r="T377" s="117" t="s">
        <v>196</v>
      </c>
      <c r="U377" s="117" t="s">
        <v>197</v>
      </c>
      <c r="V377" s="27">
        <v>3500</v>
      </c>
      <c r="W377" s="118">
        <v>154575</v>
      </c>
      <c r="X377" s="119">
        <v>0</v>
      </c>
      <c r="Y377" s="119">
        <f>X377*1.12</f>
        <v>0</v>
      </c>
      <c r="Z377" s="23" t="s">
        <v>152</v>
      </c>
      <c r="AA377" s="23" t="s">
        <v>945</v>
      </c>
      <c r="AB377" s="23" t="s">
        <v>2971</v>
      </c>
      <c r="AC377" s="120"/>
    </row>
    <row r="378" spans="1:29" s="55" customFormat="1" ht="120.75" customHeight="1">
      <c r="A378" s="25" t="s">
        <v>2970</v>
      </c>
      <c r="B378" s="23" t="s">
        <v>143</v>
      </c>
      <c r="C378" s="23" t="s">
        <v>144</v>
      </c>
      <c r="D378" s="25" t="s">
        <v>1712</v>
      </c>
      <c r="E378" s="25" t="s">
        <v>1683</v>
      </c>
      <c r="F378" s="28"/>
      <c r="G378" s="25" t="s">
        <v>1713</v>
      </c>
      <c r="H378" s="28"/>
      <c r="I378" s="25" t="s">
        <v>193</v>
      </c>
      <c r="J378" s="25"/>
      <c r="K378" s="116" t="s">
        <v>194</v>
      </c>
      <c r="L378" s="25">
        <v>0</v>
      </c>
      <c r="M378" s="24" t="s">
        <v>921</v>
      </c>
      <c r="N378" s="23" t="s">
        <v>146</v>
      </c>
      <c r="O378" s="25" t="s">
        <v>195</v>
      </c>
      <c r="P378" s="23" t="s">
        <v>146</v>
      </c>
      <c r="Q378" s="23" t="s">
        <v>148</v>
      </c>
      <c r="R378" s="50" t="s">
        <v>2211</v>
      </c>
      <c r="S378" s="23" t="s">
        <v>159</v>
      </c>
      <c r="T378" s="117" t="s">
        <v>196</v>
      </c>
      <c r="U378" s="117" t="s">
        <v>197</v>
      </c>
      <c r="V378" s="27">
        <v>2000</v>
      </c>
      <c r="W378" s="118">
        <v>154575</v>
      </c>
      <c r="X378" s="119">
        <f>W378*V378</f>
        <v>309150000</v>
      </c>
      <c r="Y378" s="119">
        <f>X378*1.12</f>
        <v>346248000.00000006</v>
      </c>
      <c r="Z378" s="23"/>
      <c r="AA378" s="23" t="s">
        <v>945</v>
      </c>
      <c r="AB378" s="23"/>
      <c r="AC378" s="120"/>
    </row>
    <row r="379" spans="1:29" ht="55.5" customHeight="1">
      <c r="A379" s="25" t="s">
        <v>825</v>
      </c>
      <c r="B379" s="23" t="s">
        <v>143</v>
      </c>
      <c r="C379" s="23" t="s">
        <v>144</v>
      </c>
      <c r="D379" s="94" t="s">
        <v>1744</v>
      </c>
      <c r="E379" s="94" t="s">
        <v>201</v>
      </c>
      <c r="F379" s="94"/>
      <c r="G379" s="94" t="s">
        <v>1745</v>
      </c>
      <c r="H379" s="94"/>
      <c r="I379" s="94" t="s">
        <v>202</v>
      </c>
      <c r="J379" s="23"/>
      <c r="K379" s="23" t="s">
        <v>154</v>
      </c>
      <c r="L379" s="25">
        <v>100</v>
      </c>
      <c r="M379" s="25">
        <v>231010000</v>
      </c>
      <c r="N379" s="23" t="s">
        <v>146</v>
      </c>
      <c r="O379" s="25" t="s">
        <v>432</v>
      </c>
      <c r="P379" s="23" t="s">
        <v>146</v>
      </c>
      <c r="Q379" s="23" t="s">
        <v>148</v>
      </c>
      <c r="R379" s="23" t="s">
        <v>376</v>
      </c>
      <c r="S379" s="23" t="s">
        <v>944</v>
      </c>
      <c r="T379" s="95">
        <v>5111</v>
      </c>
      <c r="U379" s="94" t="s">
        <v>203</v>
      </c>
      <c r="V379" s="27">
        <v>700</v>
      </c>
      <c r="W379" s="44">
        <v>625</v>
      </c>
      <c r="X379" s="62">
        <v>0</v>
      </c>
      <c r="Y379" s="27">
        <f>X379*1.12</f>
        <v>0</v>
      </c>
      <c r="Z379" s="23" t="s">
        <v>152</v>
      </c>
      <c r="AA379" s="23" t="s">
        <v>945</v>
      </c>
      <c r="AB379" s="23" t="s">
        <v>2955</v>
      </c>
      <c r="AC379" s="47"/>
    </row>
    <row r="380" spans="1:29" ht="55.5" customHeight="1">
      <c r="A380" s="25" t="s">
        <v>2954</v>
      </c>
      <c r="B380" s="23" t="s">
        <v>143</v>
      </c>
      <c r="C380" s="23" t="s">
        <v>144</v>
      </c>
      <c r="D380" s="94" t="s">
        <v>1744</v>
      </c>
      <c r="E380" s="94" t="s">
        <v>201</v>
      </c>
      <c r="F380" s="94"/>
      <c r="G380" s="94" t="s">
        <v>1745</v>
      </c>
      <c r="H380" s="94"/>
      <c r="I380" s="94" t="s">
        <v>202</v>
      </c>
      <c r="J380" s="23"/>
      <c r="K380" s="23" t="s">
        <v>154</v>
      </c>
      <c r="L380" s="25">
        <v>0</v>
      </c>
      <c r="M380" s="25">
        <v>231010000</v>
      </c>
      <c r="N380" s="23" t="s">
        <v>146</v>
      </c>
      <c r="O380" s="25" t="s">
        <v>432</v>
      </c>
      <c r="P380" s="23" t="s">
        <v>146</v>
      </c>
      <c r="Q380" s="23" t="s">
        <v>148</v>
      </c>
      <c r="R380" s="23" t="s">
        <v>480</v>
      </c>
      <c r="S380" s="23" t="s">
        <v>159</v>
      </c>
      <c r="T380" s="95">
        <v>5111</v>
      </c>
      <c r="U380" s="94" t="s">
        <v>203</v>
      </c>
      <c r="V380" s="27">
        <v>700</v>
      </c>
      <c r="W380" s="44">
        <v>625</v>
      </c>
      <c r="X380" s="62">
        <f>SUM(V380*W380)</f>
        <v>437500</v>
      </c>
      <c r="Y380" s="27" t="s">
        <v>340</v>
      </c>
      <c r="Z380" s="23"/>
      <c r="AA380" s="23" t="s">
        <v>945</v>
      </c>
      <c r="AB380" s="23"/>
      <c r="AC380" s="47"/>
    </row>
    <row r="381" spans="1:29" ht="55.5" customHeight="1">
      <c r="A381" s="25" t="s">
        <v>826</v>
      </c>
      <c r="B381" s="23" t="s">
        <v>143</v>
      </c>
      <c r="C381" s="23" t="s">
        <v>144</v>
      </c>
      <c r="D381" s="94" t="s">
        <v>1765</v>
      </c>
      <c r="E381" s="94" t="s">
        <v>1398</v>
      </c>
      <c r="F381" s="94"/>
      <c r="G381" s="94" t="s">
        <v>1771</v>
      </c>
      <c r="H381" s="94"/>
      <c r="I381" s="94" t="s">
        <v>1770</v>
      </c>
      <c r="J381" s="23"/>
      <c r="K381" s="23" t="s">
        <v>154</v>
      </c>
      <c r="L381" s="25">
        <v>0</v>
      </c>
      <c r="M381" s="25">
        <v>231010000</v>
      </c>
      <c r="N381" s="23" t="s">
        <v>146</v>
      </c>
      <c r="O381" s="25" t="s">
        <v>432</v>
      </c>
      <c r="P381" s="23" t="s">
        <v>146</v>
      </c>
      <c r="Q381" s="23" t="s">
        <v>148</v>
      </c>
      <c r="R381" s="23" t="s">
        <v>480</v>
      </c>
      <c r="S381" s="23" t="s">
        <v>408</v>
      </c>
      <c r="T381" s="95" t="s">
        <v>231</v>
      </c>
      <c r="U381" s="94" t="s">
        <v>232</v>
      </c>
      <c r="V381" s="27">
        <v>150</v>
      </c>
      <c r="W381" s="44">
        <v>250</v>
      </c>
      <c r="X381" s="62">
        <f aca="true" t="shared" si="20" ref="X381:X388">SUM(V381*W381)</f>
        <v>37500</v>
      </c>
      <c r="Y381" s="27">
        <f aca="true" t="shared" si="21" ref="Y381:Y388">X381*1.12</f>
        <v>42000.00000000001</v>
      </c>
      <c r="Z381" s="23"/>
      <c r="AA381" s="23" t="s">
        <v>945</v>
      </c>
      <c r="AB381" s="23"/>
      <c r="AC381" s="47"/>
    </row>
    <row r="382" spans="1:29" ht="55.5" customHeight="1">
      <c r="A382" s="25" t="s">
        <v>827</v>
      </c>
      <c r="B382" s="23" t="s">
        <v>143</v>
      </c>
      <c r="C382" s="23" t="s">
        <v>144</v>
      </c>
      <c r="D382" s="94" t="s">
        <v>1746</v>
      </c>
      <c r="E382" s="28" t="s">
        <v>112</v>
      </c>
      <c r="F382" s="28"/>
      <c r="G382" s="28" t="s">
        <v>1747</v>
      </c>
      <c r="H382" s="28"/>
      <c r="I382" s="50" t="s">
        <v>31</v>
      </c>
      <c r="J382" s="23"/>
      <c r="K382" s="23" t="s">
        <v>154</v>
      </c>
      <c r="L382" s="23">
        <v>0</v>
      </c>
      <c r="M382" s="25">
        <v>231010000</v>
      </c>
      <c r="N382" s="23" t="s">
        <v>146</v>
      </c>
      <c r="O382" s="25" t="s">
        <v>434</v>
      </c>
      <c r="P382" s="23" t="s">
        <v>146</v>
      </c>
      <c r="Q382" s="23" t="s">
        <v>148</v>
      </c>
      <c r="R382" s="23" t="s">
        <v>480</v>
      </c>
      <c r="S382" s="24" t="s">
        <v>408</v>
      </c>
      <c r="T382" s="24">
        <v>796</v>
      </c>
      <c r="U382" s="89" t="s">
        <v>156</v>
      </c>
      <c r="V382" s="26">
        <v>800</v>
      </c>
      <c r="W382" s="26">
        <v>12</v>
      </c>
      <c r="X382" s="62">
        <f t="shared" si="20"/>
        <v>9600</v>
      </c>
      <c r="Y382" s="27">
        <f t="shared" si="21"/>
        <v>10752.000000000002</v>
      </c>
      <c r="Z382" s="23"/>
      <c r="AA382" s="23" t="s">
        <v>945</v>
      </c>
      <c r="AB382" s="23"/>
      <c r="AC382" s="47"/>
    </row>
    <row r="383" spans="1:29" ht="55.5" customHeight="1">
      <c r="A383" s="25" t="s">
        <v>828</v>
      </c>
      <c r="B383" s="23" t="s">
        <v>143</v>
      </c>
      <c r="C383" s="23" t="s">
        <v>144</v>
      </c>
      <c r="D383" s="94" t="s">
        <v>1748</v>
      </c>
      <c r="E383" s="28" t="s">
        <v>1749</v>
      </c>
      <c r="F383" s="28"/>
      <c r="G383" s="28" t="s">
        <v>1750</v>
      </c>
      <c r="H383" s="28"/>
      <c r="I383" s="50" t="s">
        <v>32</v>
      </c>
      <c r="J383" s="23"/>
      <c r="K383" s="23" t="s">
        <v>154</v>
      </c>
      <c r="L383" s="23">
        <v>60</v>
      </c>
      <c r="M383" s="25">
        <v>231010000</v>
      </c>
      <c r="N383" s="23" t="s">
        <v>146</v>
      </c>
      <c r="O383" s="25" t="s">
        <v>434</v>
      </c>
      <c r="P383" s="23" t="s">
        <v>146</v>
      </c>
      <c r="Q383" s="23" t="s">
        <v>148</v>
      </c>
      <c r="R383" s="23" t="s">
        <v>376</v>
      </c>
      <c r="S383" s="23" t="s">
        <v>944</v>
      </c>
      <c r="T383" s="24">
        <v>796</v>
      </c>
      <c r="U383" s="89" t="s">
        <v>156</v>
      </c>
      <c r="V383" s="26">
        <v>100</v>
      </c>
      <c r="W383" s="26">
        <v>350</v>
      </c>
      <c r="X383" s="62">
        <v>0</v>
      </c>
      <c r="Y383" s="27">
        <f t="shared" si="21"/>
        <v>0</v>
      </c>
      <c r="Z383" s="23" t="s">
        <v>152</v>
      </c>
      <c r="AA383" s="23" t="s">
        <v>945</v>
      </c>
      <c r="AB383" s="23" t="s">
        <v>2955</v>
      </c>
      <c r="AC383" s="47"/>
    </row>
    <row r="384" spans="1:29" ht="55.5" customHeight="1">
      <c r="A384" s="25" t="s">
        <v>2956</v>
      </c>
      <c r="B384" s="23" t="s">
        <v>143</v>
      </c>
      <c r="C384" s="23" t="s">
        <v>144</v>
      </c>
      <c r="D384" s="94" t="s">
        <v>1748</v>
      </c>
      <c r="E384" s="28" t="s">
        <v>1749</v>
      </c>
      <c r="F384" s="28"/>
      <c r="G384" s="28" t="s">
        <v>1750</v>
      </c>
      <c r="H384" s="28"/>
      <c r="I384" s="50" t="s">
        <v>32</v>
      </c>
      <c r="J384" s="23"/>
      <c r="K384" s="23" t="s">
        <v>154</v>
      </c>
      <c r="L384" s="23">
        <v>0</v>
      </c>
      <c r="M384" s="25">
        <v>231010000</v>
      </c>
      <c r="N384" s="23" t="s">
        <v>146</v>
      </c>
      <c r="O384" s="25" t="s">
        <v>434</v>
      </c>
      <c r="P384" s="23" t="s">
        <v>146</v>
      </c>
      <c r="Q384" s="23" t="s">
        <v>148</v>
      </c>
      <c r="R384" s="23" t="s">
        <v>480</v>
      </c>
      <c r="S384" s="23" t="s">
        <v>159</v>
      </c>
      <c r="T384" s="24">
        <v>796</v>
      </c>
      <c r="U384" s="89" t="s">
        <v>156</v>
      </c>
      <c r="V384" s="26">
        <v>100</v>
      </c>
      <c r="W384" s="26">
        <v>350</v>
      </c>
      <c r="X384" s="62">
        <f>SUM(V384*W384)</f>
        <v>35000</v>
      </c>
      <c r="Y384" s="27">
        <f t="shared" si="21"/>
        <v>39200.00000000001</v>
      </c>
      <c r="Z384" s="23"/>
      <c r="AA384" s="23" t="s">
        <v>945</v>
      </c>
      <c r="AB384" s="23"/>
      <c r="AC384" s="47"/>
    </row>
    <row r="385" spans="1:29" ht="55.5" customHeight="1">
      <c r="A385" s="25" t="s">
        <v>829</v>
      </c>
      <c r="B385" s="23" t="s">
        <v>143</v>
      </c>
      <c r="C385" s="23" t="s">
        <v>144</v>
      </c>
      <c r="D385" s="94" t="s">
        <v>1748</v>
      </c>
      <c r="E385" s="28" t="s">
        <v>1749</v>
      </c>
      <c r="F385" s="28"/>
      <c r="G385" s="28" t="s">
        <v>1750</v>
      </c>
      <c r="H385" s="28"/>
      <c r="I385" s="50" t="s">
        <v>33</v>
      </c>
      <c r="J385" s="23"/>
      <c r="K385" s="23" t="s">
        <v>154</v>
      </c>
      <c r="L385" s="23">
        <v>60</v>
      </c>
      <c r="M385" s="25">
        <v>231010000</v>
      </c>
      <c r="N385" s="23" t="s">
        <v>146</v>
      </c>
      <c r="O385" s="25" t="s">
        <v>434</v>
      </c>
      <c r="P385" s="23" t="s">
        <v>146</v>
      </c>
      <c r="Q385" s="23" t="s">
        <v>148</v>
      </c>
      <c r="R385" s="23" t="s">
        <v>376</v>
      </c>
      <c r="S385" s="23" t="s">
        <v>944</v>
      </c>
      <c r="T385" s="24">
        <v>796</v>
      </c>
      <c r="U385" s="89" t="s">
        <v>156</v>
      </c>
      <c r="V385" s="26">
        <v>80</v>
      </c>
      <c r="W385" s="26">
        <v>1000</v>
      </c>
      <c r="X385" s="62">
        <v>0</v>
      </c>
      <c r="Y385" s="27">
        <f t="shared" si="21"/>
        <v>0</v>
      </c>
      <c r="Z385" s="23" t="s">
        <v>152</v>
      </c>
      <c r="AA385" s="23" t="s">
        <v>945</v>
      </c>
      <c r="AB385" s="23" t="s">
        <v>2955</v>
      </c>
      <c r="AC385" s="47"/>
    </row>
    <row r="386" spans="1:29" ht="55.5" customHeight="1">
      <c r="A386" s="25" t="s">
        <v>2957</v>
      </c>
      <c r="B386" s="23" t="s">
        <v>143</v>
      </c>
      <c r="C386" s="23" t="s">
        <v>144</v>
      </c>
      <c r="D386" s="94" t="s">
        <v>1748</v>
      </c>
      <c r="E386" s="28" t="s">
        <v>1749</v>
      </c>
      <c r="F386" s="28"/>
      <c r="G386" s="28" t="s">
        <v>1750</v>
      </c>
      <c r="H386" s="28"/>
      <c r="I386" s="50" t="s">
        <v>33</v>
      </c>
      <c r="J386" s="23"/>
      <c r="K386" s="23" t="s">
        <v>154</v>
      </c>
      <c r="L386" s="23">
        <v>0</v>
      </c>
      <c r="M386" s="25">
        <v>231010000</v>
      </c>
      <c r="N386" s="23" t="s">
        <v>146</v>
      </c>
      <c r="O386" s="25" t="s">
        <v>434</v>
      </c>
      <c r="P386" s="23" t="s">
        <v>146</v>
      </c>
      <c r="Q386" s="23" t="s">
        <v>148</v>
      </c>
      <c r="R386" s="23" t="s">
        <v>480</v>
      </c>
      <c r="S386" s="23" t="s">
        <v>159</v>
      </c>
      <c r="T386" s="24">
        <v>796</v>
      </c>
      <c r="U386" s="89" t="s">
        <v>156</v>
      </c>
      <c r="V386" s="26">
        <v>80</v>
      </c>
      <c r="W386" s="26">
        <v>1000</v>
      </c>
      <c r="X386" s="62">
        <f>SUM(V386*W386)</f>
        <v>80000</v>
      </c>
      <c r="Y386" s="27">
        <f t="shared" si="21"/>
        <v>89600.00000000001</v>
      </c>
      <c r="Z386" s="23"/>
      <c r="AA386" s="23" t="s">
        <v>945</v>
      </c>
      <c r="AB386" s="23"/>
      <c r="AC386" s="47"/>
    </row>
    <row r="387" spans="1:29" ht="55.5" customHeight="1">
      <c r="A387" s="25" t="s">
        <v>830</v>
      </c>
      <c r="B387" s="23" t="s">
        <v>143</v>
      </c>
      <c r="C387" s="23" t="s">
        <v>144</v>
      </c>
      <c r="D387" s="94" t="s">
        <v>1751</v>
      </c>
      <c r="E387" s="28" t="s">
        <v>34</v>
      </c>
      <c r="F387" s="28"/>
      <c r="G387" s="28" t="s">
        <v>1752</v>
      </c>
      <c r="H387" s="28"/>
      <c r="I387" s="28" t="s">
        <v>35</v>
      </c>
      <c r="J387" s="23"/>
      <c r="K387" s="23" t="s">
        <v>154</v>
      </c>
      <c r="L387" s="23">
        <v>0</v>
      </c>
      <c r="M387" s="25">
        <v>231010000</v>
      </c>
      <c r="N387" s="23" t="s">
        <v>146</v>
      </c>
      <c r="O387" s="25" t="s">
        <v>434</v>
      </c>
      <c r="P387" s="23" t="s">
        <v>146</v>
      </c>
      <c r="Q387" s="23" t="s">
        <v>148</v>
      </c>
      <c r="R387" s="23" t="s">
        <v>480</v>
      </c>
      <c r="S387" s="24" t="s">
        <v>408</v>
      </c>
      <c r="T387" s="24">
        <v>796</v>
      </c>
      <c r="U387" s="89" t="s">
        <v>156</v>
      </c>
      <c r="V387" s="26">
        <v>300</v>
      </c>
      <c r="W387" s="26">
        <v>50</v>
      </c>
      <c r="X387" s="62">
        <f t="shared" si="20"/>
        <v>15000</v>
      </c>
      <c r="Y387" s="27">
        <f t="shared" si="21"/>
        <v>16800</v>
      </c>
      <c r="Z387" s="23"/>
      <c r="AA387" s="23" t="s">
        <v>945</v>
      </c>
      <c r="AB387" s="23"/>
      <c r="AC387" s="47"/>
    </row>
    <row r="388" spans="1:29" ht="55.5" customHeight="1">
      <c r="A388" s="25" t="s">
        <v>831</v>
      </c>
      <c r="B388" s="23" t="s">
        <v>143</v>
      </c>
      <c r="C388" s="23" t="s">
        <v>144</v>
      </c>
      <c r="D388" s="94" t="s">
        <v>1751</v>
      </c>
      <c r="E388" s="28" t="s">
        <v>34</v>
      </c>
      <c r="F388" s="28"/>
      <c r="G388" s="28" t="s">
        <v>1752</v>
      </c>
      <c r="H388" s="28"/>
      <c r="I388" s="97"/>
      <c r="J388" s="23"/>
      <c r="K388" s="23" t="s">
        <v>154</v>
      </c>
      <c r="L388" s="23">
        <v>0</v>
      </c>
      <c r="M388" s="25">
        <v>231010000</v>
      </c>
      <c r="N388" s="23" t="s">
        <v>146</v>
      </c>
      <c r="O388" s="25" t="s">
        <v>434</v>
      </c>
      <c r="P388" s="23" t="s">
        <v>146</v>
      </c>
      <c r="Q388" s="23" t="s">
        <v>148</v>
      </c>
      <c r="R388" s="23" t="s">
        <v>480</v>
      </c>
      <c r="S388" s="24" t="s">
        <v>408</v>
      </c>
      <c r="T388" s="24">
        <v>796</v>
      </c>
      <c r="U388" s="89" t="s">
        <v>156</v>
      </c>
      <c r="V388" s="26">
        <v>300</v>
      </c>
      <c r="W388" s="26">
        <v>45</v>
      </c>
      <c r="X388" s="62">
        <f t="shared" si="20"/>
        <v>13500</v>
      </c>
      <c r="Y388" s="27">
        <f t="shared" si="21"/>
        <v>15120.000000000002</v>
      </c>
      <c r="Z388" s="23"/>
      <c r="AA388" s="23" t="s">
        <v>945</v>
      </c>
      <c r="AB388" s="23"/>
      <c r="AC388" s="47"/>
    </row>
    <row r="389" spans="1:29" ht="55.5" customHeight="1">
      <c r="A389" s="25" t="s">
        <v>832</v>
      </c>
      <c r="B389" s="23" t="s">
        <v>143</v>
      </c>
      <c r="C389" s="23" t="s">
        <v>144</v>
      </c>
      <c r="D389" s="94" t="s">
        <v>1610</v>
      </c>
      <c r="E389" s="28" t="s">
        <v>108</v>
      </c>
      <c r="F389" s="28"/>
      <c r="G389" s="28" t="s">
        <v>109</v>
      </c>
      <c r="H389" s="28"/>
      <c r="I389" s="97" t="s">
        <v>110</v>
      </c>
      <c r="J389" s="23"/>
      <c r="K389" s="23" t="s">
        <v>154</v>
      </c>
      <c r="L389" s="23">
        <v>100</v>
      </c>
      <c r="M389" s="25">
        <v>231010000</v>
      </c>
      <c r="N389" s="23" t="s">
        <v>146</v>
      </c>
      <c r="O389" s="25" t="s">
        <v>434</v>
      </c>
      <c r="P389" s="23" t="s">
        <v>146</v>
      </c>
      <c r="Q389" s="23" t="s">
        <v>148</v>
      </c>
      <c r="R389" s="23" t="s">
        <v>376</v>
      </c>
      <c r="S389" s="23" t="s">
        <v>944</v>
      </c>
      <c r="T389" s="24">
        <v>796</v>
      </c>
      <c r="U389" s="89" t="s">
        <v>156</v>
      </c>
      <c r="V389" s="26">
        <v>500</v>
      </c>
      <c r="W389" s="26">
        <v>70</v>
      </c>
      <c r="X389" s="62">
        <v>0</v>
      </c>
      <c r="Y389" s="27">
        <v>0</v>
      </c>
      <c r="Z389" s="23" t="s">
        <v>152</v>
      </c>
      <c r="AA389" s="23" t="s">
        <v>945</v>
      </c>
      <c r="AB389" s="23" t="s">
        <v>2955</v>
      </c>
      <c r="AC389" s="47"/>
    </row>
    <row r="390" spans="1:29" ht="55.5" customHeight="1">
      <c r="A390" s="25" t="s">
        <v>2958</v>
      </c>
      <c r="B390" s="23" t="s">
        <v>143</v>
      </c>
      <c r="C390" s="23" t="s">
        <v>144</v>
      </c>
      <c r="D390" s="94" t="s">
        <v>1610</v>
      </c>
      <c r="E390" s="28" t="s">
        <v>108</v>
      </c>
      <c r="F390" s="28"/>
      <c r="G390" s="28" t="s">
        <v>109</v>
      </c>
      <c r="H390" s="28"/>
      <c r="I390" s="97" t="s">
        <v>110</v>
      </c>
      <c r="J390" s="23"/>
      <c r="K390" s="23" t="s">
        <v>154</v>
      </c>
      <c r="L390" s="23">
        <v>0</v>
      </c>
      <c r="M390" s="25">
        <v>231010000</v>
      </c>
      <c r="N390" s="23" t="s">
        <v>146</v>
      </c>
      <c r="O390" s="25" t="s">
        <v>434</v>
      </c>
      <c r="P390" s="23" t="s">
        <v>146</v>
      </c>
      <c r="Q390" s="23" t="s">
        <v>148</v>
      </c>
      <c r="R390" s="23" t="s">
        <v>480</v>
      </c>
      <c r="S390" s="23" t="s">
        <v>159</v>
      </c>
      <c r="T390" s="24">
        <v>796</v>
      </c>
      <c r="U390" s="89" t="s">
        <v>156</v>
      </c>
      <c r="V390" s="26">
        <v>500</v>
      </c>
      <c r="W390" s="26">
        <v>70</v>
      </c>
      <c r="X390" s="62">
        <v>35000</v>
      </c>
      <c r="Y390" s="27">
        <v>39200</v>
      </c>
      <c r="Z390" s="23"/>
      <c r="AA390" s="23" t="s">
        <v>945</v>
      </c>
      <c r="AB390" s="23"/>
      <c r="AC390" s="47"/>
    </row>
    <row r="391" spans="1:29" ht="55.5" customHeight="1">
      <c r="A391" s="25" t="s">
        <v>833</v>
      </c>
      <c r="B391" s="23" t="s">
        <v>143</v>
      </c>
      <c r="C391" s="23" t="s">
        <v>144</v>
      </c>
      <c r="D391" s="94" t="s">
        <v>1611</v>
      </c>
      <c r="E391" s="28" t="s">
        <v>108</v>
      </c>
      <c r="F391" s="28"/>
      <c r="G391" s="28" t="s">
        <v>111</v>
      </c>
      <c r="H391" s="28"/>
      <c r="I391" s="97" t="s">
        <v>110</v>
      </c>
      <c r="J391" s="23"/>
      <c r="K391" s="23" t="s">
        <v>154</v>
      </c>
      <c r="L391" s="23">
        <v>100</v>
      </c>
      <c r="M391" s="25">
        <v>231010000</v>
      </c>
      <c r="N391" s="23" t="s">
        <v>146</v>
      </c>
      <c r="O391" s="25" t="s">
        <v>434</v>
      </c>
      <c r="P391" s="23" t="s">
        <v>146</v>
      </c>
      <c r="Q391" s="23" t="s">
        <v>148</v>
      </c>
      <c r="R391" s="23" t="s">
        <v>376</v>
      </c>
      <c r="S391" s="23" t="s">
        <v>944</v>
      </c>
      <c r="T391" s="24">
        <v>796</v>
      </c>
      <c r="U391" s="89" t="s">
        <v>156</v>
      </c>
      <c r="V391" s="26">
        <v>100</v>
      </c>
      <c r="W391" s="26">
        <v>25</v>
      </c>
      <c r="X391" s="62">
        <v>0</v>
      </c>
      <c r="Y391" s="27">
        <v>0</v>
      </c>
      <c r="Z391" s="23" t="s">
        <v>152</v>
      </c>
      <c r="AA391" s="23" t="s">
        <v>945</v>
      </c>
      <c r="AB391" s="23" t="s">
        <v>2955</v>
      </c>
      <c r="AC391" s="47"/>
    </row>
    <row r="392" spans="1:29" ht="55.5" customHeight="1">
      <c r="A392" s="25" t="s">
        <v>2959</v>
      </c>
      <c r="B392" s="23" t="s">
        <v>143</v>
      </c>
      <c r="C392" s="23" t="s">
        <v>144</v>
      </c>
      <c r="D392" s="94" t="s">
        <v>1611</v>
      </c>
      <c r="E392" s="28" t="s">
        <v>108</v>
      </c>
      <c r="F392" s="28"/>
      <c r="G392" s="28" t="s">
        <v>111</v>
      </c>
      <c r="H392" s="28"/>
      <c r="I392" s="97" t="s">
        <v>110</v>
      </c>
      <c r="J392" s="23"/>
      <c r="K392" s="23" t="s">
        <v>154</v>
      </c>
      <c r="L392" s="23">
        <v>0</v>
      </c>
      <c r="M392" s="25">
        <v>231010000</v>
      </c>
      <c r="N392" s="23" t="s">
        <v>146</v>
      </c>
      <c r="O392" s="25" t="s">
        <v>434</v>
      </c>
      <c r="P392" s="23" t="s">
        <v>146</v>
      </c>
      <c r="Q392" s="23" t="s">
        <v>148</v>
      </c>
      <c r="R392" s="23" t="s">
        <v>480</v>
      </c>
      <c r="S392" s="23" t="s">
        <v>159</v>
      </c>
      <c r="T392" s="24">
        <v>796</v>
      </c>
      <c r="U392" s="89" t="s">
        <v>156</v>
      </c>
      <c r="V392" s="26">
        <v>100</v>
      </c>
      <c r="W392" s="26">
        <v>25</v>
      </c>
      <c r="X392" s="62">
        <v>2500</v>
      </c>
      <c r="Y392" s="27">
        <v>2800</v>
      </c>
      <c r="Z392" s="23"/>
      <c r="AA392" s="23" t="s">
        <v>945</v>
      </c>
      <c r="AB392" s="23"/>
      <c r="AC392" s="47"/>
    </row>
    <row r="393" spans="1:28" s="230" customFormat="1" ht="55.5" customHeight="1">
      <c r="A393" s="231" t="s">
        <v>834</v>
      </c>
      <c r="B393" s="23" t="s">
        <v>143</v>
      </c>
      <c r="C393" s="23" t="s">
        <v>144</v>
      </c>
      <c r="D393" s="94" t="s">
        <v>1463</v>
      </c>
      <c r="E393" s="28" t="s">
        <v>1464</v>
      </c>
      <c r="F393" s="28"/>
      <c r="G393" s="28" t="s">
        <v>1465</v>
      </c>
      <c r="H393" s="28"/>
      <c r="I393" s="97" t="s">
        <v>66</v>
      </c>
      <c r="J393" s="23"/>
      <c r="K393" s="23" t="s">
        <v>154</v>
      </c>
      <c r="L393" s="23">
        <v>0</v>
      </c>
      <c r="M393" s="231">
        <v>231010000</v>
      </c>
      <c r="N393" s="23" t="s">
        <v>146</v>
      </c>
      <c r="O393" s="231" t="s">
        <v>434</v>
      </c>
      <c r="P393" s="23" t="s">
        <v>146</v>
      </c>
      <c r="Q393" s="23" t="s">
        <v>148</v>
      </c>
      <c r="R393" s="159" t="s">
        <v>480</v>
      </c>
      <c r="S393" s="24" t="s">
        <v>408</v>
      </c>
      <c r="T393" s="24">
        <v>796</v>
      </c>
      <c r="U393" s="89" t="s">
        <v>156</v>
      </c>
      <c r="V393" s="26">
        <v>10</v>
      </c>
      <c r="W393" s="26">
        <v>7143</v>
      </c>
      <c r="X393" s="62">
        <f>W393*V393</f>
        <v>71430</v>
      </c>
      <c r="Y393" s="27">
        <f>X393*1.12</f>
        <v>80001.6</v>
      </c>
      <c r="Z393" s="23"/>
      <c r="AA393" s="23" t="s">
        <v>945</v>
      </c>
      <c r="AB393" s="23"/>
    </row>
    <row r="394" spans="1:28" s="230" customFormat="1" ht="55.5" customHeight="1">
      <c r="A394" s="231" t="s">
        <v>835</v>
      </c>
      <c r="B394" s="23" t="s">
        <v>143</v>
      </c>
      <c r="C394" s="23" t="s">
        <v>144</v>
      </c>
      <c r="D394" s="94" t="s">
        <v>1456</v>
      </c>
      <c r="E394" s="28" t="s">
        <v>65</v>
      </c>
      <c r="F394" s="28"/>
      <c r="G394" s="28" t="s">
        <v>1457</v>
      </c>
      <c r="H394" s="28"/>
      <c r="I394" s="97" t="s">
        <v>353</v>
      </c>
      <c r="J394" s="23"/>
      <c r="K394" s="23" t="s">
        <v>154</v>
      </c>
      <c r="L394" s="23">
        <v>0</v>
      </c>
      <c r="M394" s="231">
        <v>231010000</v>
      </c>
      <c r="N394" s="23" t="s">
        <v>146</v>
      </c>
      <c r="O394" s="231" t="s">
        <v>434</v>
      </c>
      <c r="P394" s="23" t="s">
        <v>146</v>
      </c>
      <c r="Q394" s="23" t="s">
        <v>148</v>
      </c>
      <c r="R394" s="23" t="s">
        <v>480</v>
      </c>
      <c r="S394" s="24" t="s">
        <v>408</v>
      </c>
      <c r="T394" s="24">
        <v>796</v>
      </c>
      <c r="U394" s="89" t="s">
        <v>156</v>
      </c>
      <c r="V394" s="26">
        <v>10</v>
      </c>
      <c r="W394" s="26">
        <v>1000</v>
      </c>
      <c r="X394" s="62">
        <f>V394*W394</f>
        <v>10000</v>
      </c>
      <c r="Y394" s="27">
        <f>X394*1.12</f>
        <v>11200.000000000002</v>
      </c>
      <c r="Z394" s="23"/>
      <c r="AA394" s="23" t="s">
        <v>945</v>
      </c>
      <c r="AB394" s="23"/>
    </row>
    <row r="395" spans="1:28" s="230" customFormat="1" ht="55.5" customHeight="1">
      <c r="A395" s="231" t="s">
        <v>836</v>
      </c>
      <c r="B395" s="23" t="s">
        <v>143</v>
      </c>
      <c r="C395" s="23" t="s">
        <v>144</v>
      </c>
      <c r="D395" s="94" t="s">
        <v>1463</v>
      </c>
      <c r="E395" s="28" t="s">
        <v>1464</v>
      </c>
      <c r="F395" s="28"/>
      <c r="G395" s="28" t="s">
        <v>1465</v>
      </c>
      <c r="H395" s="28"/>
      <c r="I395" s="97" t="s">
        <v>67</v>
      </c>
      <c r="J395" s="23"/>
      <c r="K395" s="23" t="s">
        <v>154</v>
      </c>
      <c r="L395" s="23">
        <v>0</v>
      </c>
      <c r="M395" s="231">
        <v>231010000</v>
      </c>
      <c r="N395" s="23" t="s">
        <v>146</v>
      </c>
      <c r="O395" s="231" t="s">
        <v>434</v>
      </c>
      <c r="P395" s="23" t="s">
        <v>146</v>
      </c>
      <c r="Q395" s="23" t="s">
        <v>148</v>
      </c>
      <c r="R395" s="23" t="s">
        <v>480</v>
      </c>
      <c r="S395" s="24" t="s">
        <v>408</v>
      </c>
      <c r="T395" s="24">
        <v>796</v>
      </c>
      <c r="U395" s="89" t="s">
        <v>156</v>
      </c>
      <c r="V395" s="26">
        <v>1</v>
      </c>
      <c r="W395" s="26">
        <v>7143</v>
      </c>
      <c r="X395" s="62">
        <v>7143</v>
      </c>
      <c r="Y395" s="27">
        <v>8000</v>
      </c>
      <c r="Z395" s="23"/>
      <c r="AA395" s="23" t="s">
        <v>945</v>
      </c>
      <c r="AB395" s="23"/>
    </row>
    <row r="396" spans="1:28" s="230" customFormat="1" ht="55.5" customHeight="1">
      <c r="A396" s="231" t="s">
        <v>837</v>
      </c>
      <c r="B396" s="23" t="s">
        <v>143</v>
      </c>
      <c r="C396" s="23" t="s">
        <v>144</v>
      </c>
      <c r="D396" s="94" t="s">
        <v>1463</v>
      </c>
      <c r="E396" s="28" t="s">
        <v>1464</v>
      </c>
      <c r="F396" s="28"/>
      <c r="G396" s="28" t="s">
        <v>1465</v>
      </c>
      <c r="H396" s="28"/>
      <c r="I396" s="97" t="s">
        <v>68</v>
      </c>
      <c r="J396" s="23"/>
      <c r="K396" s="23" t="s">
        <v>154</v>
      </c>
      <c r="L396" s="23">
        <v>0</v>
      </c>
      <c r="M396" s="231">
        <v>231010000</v>
      </c>
      <c r="N396" s="23" t="s">
        <v>146</v>
      </c>
      <c r="O396" s="231" t="s">
        <v>434</v>
      </c>
      <c r="P396" s="23" t="s">
        <v>146</v>
      </c>
      <c r="Q396" s="23" t="s">
        <v>148</v>
      </c>
      <c r="R396" s="23" t="s">
        <v>480</v>
      </c>
      <c r="S396" s="24" t="s">
        <v>408</v>
      </c>
      <c r="T396" s="24">
        <v>796</v>
      </c>
      <c r="U396" s="89" t="s">
        <v>156</v>
      </c>
      <c r="V396" s="26">
        <v>15</v>
      </c>
      <c r="W396" s="26">
        <v>7143</v>
      </c>
      <c r="X396" s="62">
        <f>W396*V396</f>
        <v>107145</v>
      </c>
      <c r="Y396" s="27">
        <f>X396*1.12</f>
        <v>120002.40000000001</v>
      </c>
      <c r="Z396" s="23"/>
      <c r="AA396" s="23" t="s">
        <v>945</v>
      </c>
      <c r="AB396" s="23"/>
    </row>
    <row r="397" spans="1:28" s="7" customFormat="1" ht="55.5" customHeight="1">
      <c r="A397" s="3" t="s">
        <v>838</v>
      </c>
      <c r="B397" s="4" t="s">
        <v>143</v>
      </c>
      <c r="C397" s="4" t="s">
        <v>144</v>
      </c>
      <c r="D397" s="232" t="s">
        <v>1456</v>
      </c>
      <c r="E397" s="9" t="s">
        <v>65</v>
      </c>
      <c r="F397" s="9"/>
      <c r="G397" s="9" t="s">
        <v>1457</v>
      </c>
      <c r="H397" s="9"/>
      <c r="I397" s="233" t="s">
        <v>354</v>
      </c>
      <c r="J397" s="4"/>
      <c r="K397" s="4" t="s">
        <v>154</v>
      </c>
      <c r="L397" s="4">
        <v>0</v>
      </c>
      <c r="M397" s="3">
        <v>231010000</v>
      </c>
      <c r="N397" s="4" t="s">
        <v>146</v>
      </c>
      <c r="O397" s="3" t="s">
        <v>434</v>
      </c>
      <c r="P397" s="4" t="s">
        <v>146</v>
      </c>
      <c r="Q397" s="4" t="s">
        <v>148</v>
      </c>
      <c r="R397" s="4" t="s">
        <v>480</v>
      </c>
      <c r="S397" s="11" t="s">
        <v>408</v>
      </c>
      <c r="T397" s="11">
        <v>796</v>
      </c>
      <c r="U397" s="10" t="s">
        <v>156</v>
      </c>
      <c r="V397" s="13">
        <v>10</v>
      </c>
      <c r="W397" s="13">
        <v>22321</v>
      </c>
      <c r="X397" s="17">
        <f>W397*V397</f>
        <v>223210</v>
      </c>
      <c r="Y397" s="14">
        <v>250000</v>
      </c>
      <c r="Z397" s="4"/>
      <c r="AA397" s="4" t="s">
        <v>945</v>
      </c>
      <c r="AB397" s="4"/>
    </row>
    <row r="398" spans="1:29" ht="55.5" customHeight="1">
      <c r="A398" s="25" t="s">
        <v>839</v>
      </c>
      <c r="B398" s="23" t="s">
        <v>143</v>
      </c>
      <c r="C398" s="23" t="s">
        <v>144</v>
      </c>
      <c r="D398" s="94" t="s">
        <v>1463</v>
      </c>
      <c r="E398" s="28" t="s">
        <v>1464</v>
      </c>
      <c r="F398" s="28"/>
      <c r="G398" s="28" t="s">
        <v>1465</v>
      </c>
      <c r="H398" s="28"/>
      <c r="I398" s="25" t="s">
        <v>233</v>
      </c>
      <c r="J398" s="23"/>
      <c r="K398" s="23" t="s">
        <v>154</v>
      </c>
      <c r="L398" s="23">
        <v>0</v>
      </c>
      <c r="M398" s="25">
        <v>231010000</v>
      </c>
      <c r="N398" s="23" t="s">
        <v>146</v>
      </c>
      <c r="O398" s="25" t="s">
        <v>434</v>
      </c>
      <c r="P398" s="23" t="s">
        <v>146</v>
      </c>
      <c r="Q398" s="23" t="s">
        <v>148</v>
      </c>
      <c r="R398" s="23" t="s">
        <v>480</v>
      </c>
      <c r="S398" s="24" t="s">
        <v>408</v>
      </c>
      <c r="T398" s="23">
        <v>796</v>
      </c>
      <c r="U398" s="23" t="s">
        <v>156</v>
      </c>
      <c r="V398" s="27">
        <v>2</v>
      </c>
      <c r="W398" s="44">
        <v>31249.999999999996</v>
      </c>
      <c r="X398" s="62">
        <v>62499.99999999999</v>
      </c>
      <c r="Y398" s="27">
        <v>70000</v>
      </c>
      <c r="Z398" s="23"/>
      <c r="AA398" s="23" t="s">
        <v>945</v>
      </c>
      <c r="AB398" s="23"/>
      <c r="AC398" s="47"/>
    </row>
    <row r="399" spans="1:29" ht="55.5" customHeight="1">
      <c r="A399" s="25" t="s">
        <v>840</v>
      </c>
      <c r="B399" s="23" t="s">
        <v>143</v>
      </c>
      <c r="C399" s="23" t="s">
        <v>144</v>
      </c>
      <c r="D399" s="94" t="s">
        <v>1463</v>
      </c>
      <c r="E399" s="28" t="s">
        <v>1464</v>
      </c>
      <c r="F399" s="28"/>
      <c r="G399" s="28" t="s">
        <v>1465</v>
      </c>
      <c r="H399" s="28"/>
      <c r="I399" s="25" t="s">
        <v>234</v>
      </c>
      <c r="J399" s="23"/>
      <c r="K399" s="23" t="s">
        <v>154</v>
      </c>
      <c r="L399" s="23">
        <v>0</v>
      </c>
      <c r="M399" s="25">
        <v>231010000</v>
      </c>
      <c r="N399" s="23" t="s">
        <v>146</v>
      </c>
      <c r="O399" s="25" t="s">
        <v>434</v>
      </c>
      <c r="P399" s="23" t="s">
        <v>146</v>
      </c>
      <c r="Q399" s="23" t="s">
        <v>148</v>
      </c>
      <c r="R399" s="23" t="s">
        <v>480</v>
      </c>
      <c r="S399" s="24" t="s">
        <v>408</v>
      </c>
      <c r="T399" s="23">
        <v>796</v>
      </c>
      <c r="U399" s="23" t="s">
        <v>156</v>
      </c>
      <c r="V399" s="27">
        <v>4</v>
      </c>
      <c r="W399" s="44">
        <v>13392.857142857141</v>
      </c>
      <c r="X399" s="62">
        <v>53571.428571428565</v>
      </c>
      <c r="Y399" s="27">
        <v>60000</v>
      </c>
      <c r="Z399" s="23"/>
      <c r="AA399" s="23" t="s">
        <v>945</v>
      </c>
      <c r="AB399" s="23"/>
      <c r="AC399" s="47"/>
    </row>
    <row r="400" spans="1:28" s="230" customFormat="1" ht="55.5" customHeight="1">
      <c r="A400" s="231" t="s">
        <v>841</v>
      </c>
      <c r="B400" s="23" t="s">
        <v>143</v>
      </c>
      <c r="C400" s="23" t="s">
        <v>144</v>
      </c>
      <c r="D400" s="94" t="s">
        <v>1463</v>
      </c>
      <c r="E400" s="28" t="s">
        <v>1464</v>
      </c>
      <c r="F400" s="28"/>
      <c r="G400" s="28" t="s">
        <v>1465</v>
      </c>
      <c r="H400" s="28"/>
      <c r="I400" s="231" t="s">
        <v>235</v>
      </c>
      <c r="J400" s="23"/>
      <c r="K400" s="23" t="s">
        <v>154</v>
      </c>
      <c r="L400" s="23">
        <v>0</v>
      </c>
      <c r="M400" s="231">
        <v>231010000</v>
      </c>
      <c r="N400" s="23" t="s">
        <v>146</v>
      </c>
      <c r="O400" s="231" t="s">
        <v>434</v>
      </c>
      <c r="P400" s="23" t="s">
        <v>146</v>
      </c>
      <c r="Q400" s="23" t="s">
        <v>148</v>
      </c>
      <c r="R400" s="23" t="s">
        <v>480</v>
      </c>
      <c r="S400" s="24" t="s">
        <v>408</v>
      </c>
      <c r="T400" s="23">
        <v>796</v>
      </c>
      <c r="U400" s="23" t="s">
        <v>156</v>
      </c>
      <c r="V400" s="27">
        <v>2</v>
      </c>
      <c r="W400" s="44">
        <v>31249.999999999996</v>
      </c>
      <c r="X400" s="62">
        <v>62499.99999999999</v>
      </c>
      <c r="Y400" s="27">
        <v>70000</v>
      </c>
      <c r="Z400" s="23"/>
      <c r="AA400" s="23" t="s">
        <v>945</v>
      </c>
      <c r="AB400" s="23"/>
    </row>
    <row r="401" spans="1:28" s="230" customFormat="1" ht="55.5" customHeight="1">
      <c r="A401" s="231" t="s">
        <v>842</v>
      </c>
      <c r="B401" s="23" t="s">
        <v>143</v>
      </c>
      <c r="C401" s="23" t="s">
        <v>144</v>
      </c>
      <c r="D401" s="94" t="s">
        <v>1463</v>
      </c>
      <c r="E401" s="28" t="s">
        <v>1464</v>
      </c>
      <c r="F401" s="28"/>
      <c r="G401" s="28" t="s">
        <v>1465</v>
      </c>
      <c r="H401" s="28"/>
      <c r="I401" s="231" t="s">
        <v>236</v>
      </c>
      <c r="J401" s="23"/>
      <c r="K401" s="23" t="s">
        <v>154</v>
      </c>
      <c r="L401" s="23">
        <v>0</v>
      </c>
      <c r="M401" s="231">
        <v>231010000</v>
      </c>
      <c r="N401" s="23" t="s">
        <v>146</v>
      </c>
      <c r="O401" s="231" t="s">
        <v>434</v>
      </c>
      <c r="P401" s="23" t="s">
        <v>146</v>
      </c>
      <c r="Q401" s="23" t="s">
        <v>148</v>
      </c>
      <c r="R401" s="23" t="s">
        <v>480</v>
      </c>
      <c r="S401" s="24" t="s">
        <v>408</v>
      </c>
      <c r="T401" s="23">
        <v>796</v>
      </c>
      <c r="U401" s="23" t="s">
        <v>156</v>
      </c>
      <c r="V401" s="27">
        <v>4</v>
      </c>
      <c r="W401" s="44">
        <v>13392.857142857141</v>
      </c>
      <c r="X401" s="62">
        <v>53571.428571428565</v>
      </c>
      <c r="Y401" s="27">
        <v>60000</v>
      </c>
      <c r="Z401" s="23"/>
      <c r="AA401" s="23" t="s">
        <v>945</v>
      </c>
      <c r="AB401" s="23"/>
    </row>
    <row r="402" spans="1:28" s="230" customFormat="1" ht="55.5" customHeight="1">
      <c r="A402" s="231" t="s">
        <v>843</v>
      </c>
      <c r="B402" s="23" t="s">
        <v>143</v>
      </c>
      <c r="C402" s="23" t="s">
        <v>144</v>
      </c>
      <c r="D402" s="94" t="s">
        <v>1463</v>
      </c>
      <c r="E402" s="28" t="s">
        <v>1464</v>
      </c>
      <c r="F402" s="28"/>
      <c r="G402" s="28" t="s">
        <v>1465</v>
      </c>
      <c r="H402" s="28"/>
      <c r="I402" s="231" t="s">
        <v>69</v>
      </c>
      <c r="J402" s="23"/>
      <c r="K402" s="23" t="s">
        <v>154</v>
      </c>
      <c r="L402" s="23">
        <v>0</v>
      </c>
      <c r="M402" s="231">
        <v>231010000</v>
      </c>
      <c r="N402" s="23" t="s">
        <v>146</v>
      </c>
      <c r="O402" s="231" t="s">
        <v>434</v>
      </c>
      <c r="P402" s="23" t="s">
        <v>146</v>
      </c>
      <c r="Q402" s="23" t="s">
        <v>148</v>
      </c>
      <c r="R402" s="23" t="s">
        <v>480</v>
      </c>
      <c r="S402" s="24" t="s">
        <v>408</v>
      </c>
      <c r="T402" s="23">
        <v>796</v>
      </c>
      <c r="U402" s="23" t="s">
        <v>156</v>
      </c>
      <c r="V402" s="27">
        <v>11</v>
      </c>
      <c r="W402" s="44">
        <v>7143</v>
      </c>
      <c r="X402" s="62">
        <f>W402*V402</f>
        <v>78573</v>
      </c>
      <c r="Y402" s="27">
        <f>X402*1.12</f>
        <v>88001.76000000001</v>
      </c>
      <c r="Z402" s="23"/>
      <c r="AA402" s="23" t="s">
        <v>945</v>
      </c>
      <c r="AB402" s="23"/>
    </row>
    <row r="403" spans="1:28" s="230" customFormat="1" ht="55.5" customHeight="1">
      <c r="A403" s="231" t="s">
        <v>844</v>
      </c>
      <c r="B403" s="23" t="s">
        <v>143</v>
      </c>
      <c r="C403" s="23" t="s">
        <v>144</v>
      </c>
      <c r="D403" s="94" t="s">
        <v>1463</v>
      </c>
      <c r="E403" s="28" t="s">
        <v>1464</v>
      </c>
      <c r="F403" s="28"/>
      <c r="G403" s="28" t="s">
        <v>1465</v>
      </c>
      <c r="H403" s="28"/>
      <c r="I403" s="231" t="s">
        <v>355</v>
      </c>
      <c r="J403" s="23"/>
      <c r="K403" s="23" t="s">
        <v>154</v>
      </c>
      <c r="L403" s="23">
        <v>0</v>
      </c>
      <c r="M403" s="231">
        <v>231010000</v>
      </c>
      <c r="N403" s="23" t="s">
        <v>146</v>
      </c>
      <c r="O403" s="231" t="s">
        <v>434</v>
      </c>
      <c r="P403" s="23" t="s">
        <v>146</v>
      </c>
      <c r="Q403" s="23" t="s">
        <v>148</v>
      </c>
      <c r="R403" s="23" t="s">
        <v>480</v>
      </c>
      <c r="S403" s="24" t="s">
        <v>408</v>
      </c>
      <c r="T403" s="23">
        <v>796</v>
      </c>
      <c r="U403" s="23" t="s">
        <v>156</v>
      </c>
      <c r="V403" s="27">
        <v>15</v>
      </c>
      <c r="W403" s="44">
        <v>4462</v>
      </c>
      <c r="X403" s="62">
        <v>66930</v>
      </c>
      <c r="Y403" s="27">
        <v>74962</v>
      </c>
      <c r="Z403" s="23"/>
      <c r="AA403" s="23" t="s">
        <v>945</v>
      </c>
      <c r="AB403" s="23"/>
    </row>
    <row r="404" spans="1:28" s="230" customFormat="1" ht="55.5" customHeight="1">
      <c r="A404" s="231" t="s">
        <v>845</v>
      </c>
      <c r="B404" s="23" t="s">
        <v>143</v>
      </c>
      <c r="C404" s="23" t="s">
        <v>144</v>
      </c>
      <c r="D404" s="94" t="s">
        <v>1463</v>
      </c>
      <c r="E404" s="28" t="s">
        <v>1464</v>
      </c>
      <c r="F404" s="28"/>
      <c r="G404" s="28" t="s">
        <v>1465</v>
      </c>
      <c r="H404" s="28"/>
      <c r="I404" s="231" t="s">
        <v>237</v>
      </c>
      <c r="J404" s="23"/>
      <c r="K404" s="23" t="s">
        <v>154</v>
      </c>
      <c r="L404" s="23">
        <v>0</v>
      </c>
      <c r="M404" s="231">
        <v>231010000</v>
      </c>
      <c r="N404" s="23" t="s">
        <v>146</v>
      </c>
      <c r="O404" s="231" t="s">
        <v>434</v>
      </c>
      <c r="P404" s="23" t="s">
        <v>146</v>
      </c>
      <c r="Q404" s="23" t="s">
        <v>148</v>
      </c>
      <c r="R404" s="23" t="s">
        <v>480</v>
      </c>
      <c r="S404" s="24" t="s">
        <v>408</v>
      </c>
      <c r="T404" s="23">
        <v>796</v>
      </c>
      <c r="U404" s="23" t="s">
        <v>156</v>
      </c>
      <c r="V404" s="27">
        <v>2</v>
      </c>
      <c r="W404" s="44">
        <v>7143</v>
      </c>
      <c r="X404" s="62">
        <v>14286</v>
      </c>
      <c r="Y404" s="27">
        <v>16000</v>
      </c>
      <c r="Z404" s="23"/>
      <c r="AA404" s="23" t="s">
        <v>945</v>
      </c>
      <c r="AB404" s="23"/>
    </row>
    <row r="405" spans="1:29" ht="55.5" customHeight="1">
      <c r="A405" s="25" t="s">
        <v>846</v>
      </c>
      <c r="B405" s="23" t="s">
        <v>143</v>
      </c>
      <c r="C405" s="23" t="s">
        <v>144</v>
      </c>
      <c r="D405" s="94" t="s">
        <v>1463</v>
      </c>
      <c r="E405" s="28" t="s">
        <v>1464</v>
      </c>
      <c r="F405" s="28"/>
      <c r="G405" s="28" t="s">
        <v>1465</v>
      </c>
      <c r="H405" s="28"/>
      <c r="I405" s="25" t="s">
        <v>238</v>
      </c>
      <c r="J405" s="23"/>
      <c r="K405" s="23" t="s">
        <v>154</v>
      </c>
      <c r="L405" s="23">
        <v>0</v>
      </c>
      <c r="M405" s="25">
        <v>231010000</v>
      </c>
      <c r="N405" s="23" t="s">
        <v>146</v>
      </c>
      <c r="O405" s="25" t="s">
        <v>434</v>
      </c>
      <c r="P405" s="23" t="s">
        <v>146</v>
      </c>
      <c r="Q405" s="23" t="s">
        <v>148</v>
      </c>
      <c r="R405" s="23" t="s">
        <v>480</v>
      </c>
      <c r="S405" s="24" t="s">
        <v>408</v>
      </c>
      <c r="T405" s="23">
        <v>796</v>
      </c>
      <c r="U405" s="23" t="s">
        <v>356</v>
      </c>
      <c r="V405" s="27">
        <v>1</v>
      </c>
      <c r="W405" s="44">
        <v>60000</v>
      </c>
      <c r="X405" s="62">
        <v>60000</v>
      </c>
      <c r="Y405" s="27">
        <v>67200</v>
      </c>
      <c r="Z405" s="23"/>
      <c r="AA405" s="23" t="s">
        <v>945</v>
      </c>
      <c r="AB405" s="23"/>
      <c r="AC405" s="47"/>
    </row>
    <row r="406" spans="1:29" ht="55.5" customHeight="1">
      <c r="A406" s="25" t="s">
        <v>847</v>
      </c>
      <c r="B406" s="23" t="s">
        <v>143</v>
      </c>
      <c r="C406" s="23" t="s">
        <v>144</v>
      </c>
      <c r="D406" s="94" t="s">
        <v>1753</v>
      </c>
      <c r="E406" s="28" t="s">
        <v>1617</v>
      </c>
      <c r="F406" s="28"/>
      <c r="G406" s="28" t="s">
        <v>1754</v>
      </c>
      <c r="H406" s="28"/>
      <c r="I406" s="25" t="s">
        <v>5</v>
      </c>
      <c r="J406" s="23"/>
      <c r="K406" s="23" t="s">
        <v>154</v>
      </c>
      <c r="L406" s="23">
        <v>90</v>
      </c>
      <c r="M406" s="25">
        <v>231010000</v>
      </c>
      <c r="N406" s="23" t="s">
        <v>146</v>
      </c>
      <c r="O406" s="25" t="s">
        <v>433</v>
      </c>
      <c r="P406" s="23" t="s">
        <v>146</v>
      </c>
      <c r="Q406" s="23" t="s">
        <v>148</v>
      </c>
      <c r="R406" s="24" t="s">
        <v>1769</v>
      </c>
      <c r="S406" s="23" t="s">
        <v>944</v>
      </c>
      <c r="T406" s="23" t="s">
        <v>208</v>
      </c>
      <c r="U406" s="23" t="s">
        <v>209</v>
      </c>
      <c r="V406" s="27">
        <v>150</v>
      </c>
      <c r="W406" s="44">
        <v>415</v>
      </c>
      <c r="X406" s="62">
        <f>V406*W406</f>
        <v>62250</v>
      </c>
      <c r="Y406" s="27">
        <f>X406*1.12</f>
        <v>69720</v>
      </c>
      <c r="Z406" s="23" t="s">
        <v>152</v>
      </c>
      <c r="AA406" s="23" t="s">
        <v>945</v>
      </c>
      <c r="AB406" s="23"/>
      <c r="AC406" s="47"/>
    </row>
    <row r="407" spans="1:256" ht="89.25">
      <c r="A407" s="25" t="s">
        <v>848</v>
      </c>
      <c r="B407" s="100" t="s">
        <v>363</v>
      </c>
      <c r="C407" s="100" t="s">
        <v>364</v>
      </c>
      <c r="D407" s="99" t="s">
        <v>1278</v>
      </c>
      <c r="E407" s="100" t="s">
        <v>1181</v>
      </c>
      <c r="F407" s="99"/>
      <c r="G407" s="99" t="s">
        <v>1279</v>
      </c>
      <c r="H407" s="106"/>
      <c r="I407" s="99"/>
      <c r="J407" s="99"/>
      <c r="K407" s="100" t="s">
        <v>154</v>
      </c>
      <c r="L407" s="101" t="s">
        <v>13</v>
      </c>
      <c r="M407" s="24" t="s">
        <v>921</v>
      </c>
      <c r="N407" s="100" t="s">
        <v>146</v>
      </c>
      <c r="O407" s="101" t="s">
        <v>212</v>
      </c>
      <c r="P407" s="100" t="s">
        <v>146</v>
      </c>
      <c r="Q407" s="100" t="s">
        <v>148</v>
      </c>
      <c r="R407" s="23" t="s">
        <v>166</v>
      </c>
      <c r="S407" s="23" t="s">
        <v>159</v>
      </c>
      <c r="T407" s="101" t="s">
        <v>37</v>
      </c>
      <c r="U407" s="101" t="s">
        <v>251</v>
      </c>
      <c r="V407" s="102">
        <v>4</v>
      </c>
      <c r="W407" s="103">
        <v>1285</v>
      </c>
      <c r="X407" s="102">
        <f aca="true" t="shared" si="22" ref="X407:X440">W407*V407</f>
        <v>5140</v>
      </c>
      <c r="Y407" s="102">
        <f aca="true" t="shared" si="23" ref="Y407:Y440">X407*(1+12%)</f>
        <v>5756.8</v>
      </c>
      <c r="Z407" s="100"/>
      <c r="AA407" s="23" t="s">
        <v>945</v>
      </c>
      <c r="AB407" s="9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  <c r="DK407" s="81"/>
      <c r="DL407" s="81"/>
      <c r="DM407" s="81"/>
      <c r="DN407" s="81"/>
      <c r="DO407" s="81"/>
      <c r="DP407" s="81"/>
      <c r="DQ407" s="81"/>
      <c r="DR407" s="81"/>
      <c r="DS407" s="81"/>
      <c r="DT407" s="81"/>
      <c r="DU407" s="81"/>
      <c r="DV407" s="81"/>
      <c r="DW407" s="81"/>
      <c r="DX407" s="81"/>
      <c r="DY407" s="81"/>
      <c r="DZ407" s="81"/>
      <c r="EA407" s="81"/>
      <c r="EB407" s="81"/>
      <c r="EC407" s="81"/>
      <c r="ED407" s="81"/>
      <c r="EE407" s="81"/>
      <c r="EF407" s="81"/>
      <c r="EG407" s="81"/>
      <c r="EH407" s="81"/>
      <c r="EI407" s="81"/>
      <c r="EJ407" s="81"/>
      <c r="EK407" s="81"/>
      <c r="EL407" s="81"/>
      <c r="EM407" s="81"/>
      <c r="EN407" s="81"/>
      <c r="EO407" s="81"/>
      <c r="EP407" s="81"/>
      <c r="EQ407" s="81"/>
      <c r="ER407" s="81"/>
      <c r="ES407" s="81"/>
      <c r="ET407" s="81"/>
      <c r="EU407" s="81"/>
      <c r="EV407" s="81"/>
      <c r="EW407" s="81"/>
      <c r="EX407" s="81"/>
      <c r="EY407" s="81"/>
      <c r="EZ407" s="81"/>
      <c r="FA407" s="81"/>
      <c r="FB407" s="81"/>
      <c r="FC407" s="81"/>
      <c r="FD407" s="81"/>
      <c r="FE407" s="81"/>
      <c r="FF407" s="81"/>
      <c r="FG407" s="81"/>
      <c r="FH407" s="81"/>
      <c r="FI407" s="81"/>
      <c r="FJ407" s="81"/>
      <c r="FK407" s="81"/>
      <c r="FL407" s="81"/>
      <c r="FM407" s="81"/>
      <c r="FN407" s="81"/>
      <c r="FO407" s="81"/>
      <c r="FP407" s="81"/>
      <c r="FQ407" s="81"/>
      <c r="FR407" s="81"/>
      <c r="FS407" s="81"/>
      <c r="FT407" s="81"/>
      <c r="FU407" s="81"/>
      <c r="FV407" s="81"/>
      <c r="FW407" s="81"/>
      <c r="FX407" s="81"/>
      <c r="FY407" s="81"/>
      <c r="FZ407" s="81"/>
      <c r="GA407" s="81"/>
      <c r="GB407" s="81"/>
      <c r="GC407" s="81"/>
      <c r="GD407" s="81"/>
      <c r="GE407" s="81"/>
      <c r="GF407" s="81"/>
      <c r="GG407" s="81"/>
      <c r="GH407" s="81"/>
      <c r="GI407" s="81"/>
      <c r="GJ407" s="81"/>
      <c r="GK407" s="81"/>
      <c r="GL407" s="81"/>
      <c r="GM407" s="81"/>
      <c r="GN407" s="81"/>
      <c r="GO407" s="81"/>
      <c r="GP407" s="81"/>
      <c r="GQ407" s="81"/>
      <c r="GR407" s="81"/>
      <c r="GS407" s="81"/>
      <c r="GT407" s="81"/>
      <c r="GU407" s="81"/>
      <c r="GV407" s="81"/>
      <c r="GW407" s="81"/>
      <c r="GX407" s="81"/>
      <c r="GY407" s="81"/>
      <c r="GZ407" s="81"/>
      <c r="HA407" s="81"/>
      <c r="HB407" s="81"/>
      <c r="HC407" s="81"/>
      <c r="HD407" s="81"/>
      <c r="HE407" s="81"/>
      <c r="HF407" s="81"/>
      <c r="HG407" s="81"/>
      <c r="HH407" s="81"/>
      <c r="HI407" s="81"/>
      <c r="HJ407" s="81"/>
      <c r="HK407" s="81"/>
      <c r="HL407" s="81"/>
      <c r="HM407" s="81"/>
      <c r="HN407" s="81"/>
      <c r="HO407" s="81"/>
      <c r="HP407" s="81"/>
      <c r="HQ407" s="81"/>
      <c r="HR407" s="81"/>
      <c r="HS407" s="81"/>
      <c r="HT407" s="81"/>
      <c r="HU407" s="81"/>
      <c r="HV407" s="81"/>
      <c r="HW407" s="81"/>
      <c r="HX407" s="81"/>
      <c r="HY407" s="81"/>
      <c r="HZ407" s="81"/>
      <c r="IA407" s="81"/>
      <c r="IB407" s="81"/>
      <c r="IC407" s="81"/>
      <c r="ID407" s="81"/>
      <c r="IE407" s="81"/>
      <c r="IF407" s="81"/>
      <c r="IG407" s="81"/>
      <c r="IH407" s="81"/>
      <c r="II407" s="81"/>
      <c r="IJ407" s="81"/>
      <c r="IK407" s="81"/>
      <c r="IL407" s="81"/>
      <c r="IM407" s="81"/>
      <c r="IN407" s="81"/>
      <c r="IO407" s="81"/>
      <c r="IP407" s="81"/>
      <c r="IQ407" s="81"/>
      <c r="IR407" s="81"/>
      <c r="IS407" s="81"/>
      <c r="IT407" s="81"/>
      <c r="IU407" s="81"/>
      <c r="IV407" s="81"/>
    </row>
    <row r="408" spans="1:256" ht="89.25">
      <c r="A408" s="25" t="s">
        <v>849</v>
      </c>
      <c r="B408" s="100" t="s">
        <v>363</v>
      </c>
      <c r="C408" s="100" t="s">
        <v>364</v>
      </c>
      <c r="D408" s="99" t="s">
        <v>1197</v>
      </c>
      <c r="E408" s="100" t="s">
        <v>102</v>
      </c>
      <c r="F408" s="99"/>
      <c r="G408" s="99" t="s">
        <v>1198</v>
      </c>
      <c r="H408" s="160"/>
      <c r="I408" s="160"/>
      <c r="J408" s="160"/>
      <c r="K408" s="100" t="s">
        <v>154</v>
      </c>
      <c r="L408" s="101" t="s">
        <v>13</v>
      </c>
      <c r="M408" s="24" t="s">
        <v>921</v>
      </c>
      <c r="N408" s="100" t="s">
        <v>146</v>
      </c>
      <c r="O408" s="101" t="s">
        <v>184</v>
      </c>
      <c r="P408" s="100" t="s">
        <v>146</v>
      </c>
      <c r="Q408" s="100" t="s">
        <v>148</v>
      </c>
      <c r="R408" s="23" t="s">
        <v>166</v>
      </c>
      <c r="S408" s="23" t="s">
        <v>159</v>
      </c>
      <c r="T408" s="101" t="s">
        <v>37</v>
      </c>
      <c r="U408" s="101" t="s">
        <v>251</v>
      </c>
      <c r="V408" s="102">
        <v>10</v>
      </c>
      <c r="W408" s="103">
        <v>320</v>
      </c>
      <c r="X408" s="102">
        <f t="shared" si="22"/>
        <v>3200</v>
      </c>
      <c r="Y408" s="102">
        <f t="shared" si="23"/>
        <v>3584.0000000000005</v>
      </c>
      <c r="Z408" s="100"/>
      <c r="AA408" s="23" t="s">
        <v>945</v>
      </c>
      <c r="AB408" s="9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  <c r="DK408" s="81"/>
      <c r="DL408" s="81"/>
      <c r="DM408" s="81"/>
      <c r="DN408" s="81"/>
      <c r="DO408" s="81"/>
      <c r="DP408" s="81"/>
      <c r="DQ408" s="81"/>
      <c r="DR408" s="81"/>
      <c r="DS408" s="81"/>
      <c r="DT408" s="81"/>
      <c r="DU408" s="81"/>
      <c r="DV408" s="81"/>
      <c r="DW408" s="81"/>
      <c r="DX408" s="81"/>
      <c r="DY408" s="81"/>
      <c r="DZ408" s="81"/>
      <c r="EA408" s="81"/>
      <c r="EB408" s="81"/>
      <c r="EC408" s="81"/>
      <c r="ED408" s="81"/>
      <c r="EE408" s="81"/>
      <c r="EF408" s="81"/>
      <c r="EG408" s="81"/>
      <c r="EH408" s="81"/>
      <c r="EI408" s="81"/>
      <c r="EJ408" s="81"/>
      <c r="EK408" s="81"/>
      <c r="EL408" s="81"/>
      <c r="EM408" s="81"/>
      <c r="EN408" s="81"/>
      <c r="EO408" s="81"/>
      <c r="EP408" s="81"/>
      <c r="EQ408" s="81"/>
      <c r="ER408" s="81"/>
      <c r="ES408" s="81"/>
      <c r="ET408" s="81"/>
      <c r="EU408" s="81"/>
      <c r="EV408" s="81"/>
      <c r="EW408" s="81"/>
      <c r="EX408" s="81"/>
      <c r="EY408" s="81"/>
      <c r="EZ408" s="81"/>
      <c r="FA408" s="81"/>
      <c r="FB408" s="81"/>
      <c r="FC408" s="81"/>
      <c r="FD408" s="81"/>
      <c r="FE408" s="81"/>
      <c r="FF408" s="81"/>
      <c r="FG408" s="81"/>
      <c r="FH408" s="81"/>
      <c r="FI408" s="81"/>
      <c r="FJ408" s="81"/>
      <c r="FK408" s="81"/>
      <c r="FL408" s="81"/>
      <c r="FM408" s="81"/>
      <c r="FN408" s="81"/>
      <c r="FO408" s="81"/>
      <c r="FP408" s="81"/>
      <c r="FQ408" s="81"/>
      <c r="FR408" s="81"/>
      <c r="FS408" s="81"/>
      <c r="FT408" s="81"/>
      <c r="FU408" s="81"/>
      <c r="FV408" s="81"/>
      <c r="FW408" s="81"/>
      <c r="FX408" s="81"/>
      <c r="FY408" s="81"/>
      <c r="FZ408" s="81"/>
      <c r="GA408" s="81"/>
      <c r="GB408" s="81"/>
      <c r="GC408" s="81"/>
      <c r="GD408" s="81"/>
      <c r="GE408" s="81"/>
      <c r="GF408" s="81"/>
      <c r="GG408" s="81"/>
      <c r="GH408" s="81"/>
      <c r="GI408" s="81"/>
      <c r="GJ408" s="81"/>
      <c r="GK408" s="81"/>
      <c r="GL408" s="81"/>
      <c r="GM408" s="81"/>
      <c r="GN408" s="81"/>
      <c r="GO408" s="81"/>
      <c r="GP408" s="81"/>
      <c r="GQ408" s="81"/>
      <c r="GR408" s="81"/>
      <c r="GS408" s="81"/>
      <c r="GT408" s="81"/>
      <c r="GU408" s="81"/>
      <c r="GV408" s="81"/>
      <c r="GW408" s="81"/>
      <c r="GX408" s="81"/>
      <c r="GY408" s="81"/>
      <c r="GZ408" s="81"/>
      <c r="HA408" s="81"/>
      <c r="HB408" s="81"/>
      <c r="HC408" s="81"/>
      <c r="HD408" s="81"/>
      <c r="HE408" s="81"/>
      <c r="HF408" s="81"/>
      <c r="HG408" s="81"/>
      <c r="HH408" s="81"/>
      <c r="HI408" s="81"/>
      <c r="HJ408" s="81"/>
      <c r="HK408" s="81"/>
      <c r="HL408" s="81"/>
      <c r="HM408" s="81"/>
      <c r="HN408" s="81"/>
      <c r="HO408" s="81"/>
      <c r="HP408" s="81"/>
      <c r="HQ408" s="81"/>
      <c r="HR408" s="81"/>
      <c r="HS408" s="81"/>
      <c r="HT408" s="81"/>
      <c r="HU408" s="81"/>
      <c r="HV408" s="81"/>
      <c r="HW408" s="81"/>
      <c r="HX408" s="81"/>
      <c r="HY408" s="81"/>
      <c r="HZ408" s="81"/>
      <c r="IA408" s="81"/>
      <c r="IB408" s="81"/>
      <c r="IC408" s="81"/>
      <c r="ID408" s="81"/>
      <c r="IE408" s="81"/>
      <c r="IF408" s="81"/>
      <c r="IG408" s="81"/>
      <c r="IH408" s="81"/>
      <c r="II408" s="81"/>
      <c r="IJ408" s="81"/>
      <c r="IK408" s="81"/>
      <c r="IL408" s="81"/>
      <c r="IM408" s="81"/>
      <c r="IN408" s="81"/>
      <c r="IO408" s="81"/>
      <c r="IP408" s="81"/>
      <c r="IQ408" s="81"/>
      <c r="IR408" s="81"/>
      <c r="IS408" s="81"/>
      <c r="IT408" s="81"/>
      <c r="IU408" s="81"/>
      <c r="IV408" s="81"/>
    </row>
    <row r="409" spans="1:256" ht="72" customHeight="1">
      <c r="A409" s="25" t="s">
        <v>850</v>
      </c>
      <c r="B409" s="100" t="s">
        <v>363</v>
      </c>
      <c r="C409" s="100" t="s">
        <v>364</v>
      </c>
      <c r="D409" s="99" t="s">
        <v>1280</v>
      </c>
      <c r="E409" s="100" t="s">
        <v>1281</v>
      </c>
      <c r="F409" s="99"/>
      <c r="G409" s="99" t="s">
        <v>1282</v>
      </c>
      <c r="H409" s="106"/>
      <c r="I409" s="99" t="s">
        <v>365</v>
      </c>
      <c r="J409" s="99"/>
      <c r="K409" s="100" t="s">
        <v>154</v>
      </c>
      <c r="L409" s="101" t="s">
        <v>13</v>
      </c>
      <c r="M409" s="24" t="s">
        <v>921</v>
      </c>
      <c r="N409" s="100" t="s">
        <v>146</v>
      </c>
      <c r="O409" s="101" t="s">
        <v>184</v>
      </c>
      <c r="P409" s="100" t="s">
        <v>146</v>
      </c>
      <c r="Q409" s="100" t="s">
        <v>148</v>
      </c>
      <c r="R409" s="23" t="s">
        <v>166</v>
      </c>
      <c r="S409" s="23" t="s">
        <v>159</v>
      </c>
      <c r="T409" s="101" t="s">
        <v>37</v>
      </c>
      <c r="U409" s="101" t="s">
        <v>251</v>
      </c>
      <c r="V409" s="102">
        <v>40</v>
      </c>
      <c r="W409" s="103">
        <v>600</v>
      </c>
      <c r="X409" s="102">
        <f t="shared" si="22"/>
        <v>24000</v>
      </c>
      <c r="Y409" s="102">
        <f t="shared" si="23"/>
        <v>26880.000000000004</v>
      </c>
      <c r="Z409" s="100"/>
      <c r="AA409" s="23" t="s">
        <v>945</v>
      </c>
      <c r="AB409" s="9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  <c r="DI409" s="81"/>
      <c r="DJ409" s="81"/>
      <c r="DK409" s="81"/>
      <c r="DL409" s="81"/>
      <c r="DM409" s="81"/>
      <c r="DN409" s="81"/>
      <c r="DO409" s="81"/>
      <c r="DP409" s="81"/>
      <c r="DQ409" s="81"/>
      <c r="DR409" s="81"/>
      <c r="DS409" s="81"/>
      <c r="DT409" s="81"/>
      <c r="DU409" s="81"/>
      <c r="DV409" s="81"/>
      <c r="DW409" s="81"/>
      <c r="DX409" s="81"/>
      <c r="DY409" s="81"/>
      <c r="DZ409" s="81"/>
      <c r="EA409" s="81"/>
      <c r="EB409" s="81"/>
      <c r="EC409" s="81"/>
      <c r="ED409" s="81"/>
      <c r="EE409" s="81"/>
      <c r="EF409" s="81"/>
      <c r="EG409" s="81"/>
      <c r="EH409" s="81"/>
      <c r="EI409" s="81"/>
      <c r="EJ409" s="81"/>
      <c r="EK409" s="81"/>
      <c r="EL409" s="81"/>
      <c r="EM409" s="81"/>
      <c r="EN409" s="81"/>
      <c r="EO409" s="81"/>
      <c r="EP409" s="81"/>
      <c r="EQ409" s="81"/>
      <c r="ER409" s="81"/>
      <c r="ES409" s="81"/>
      <c r="ET409" s="81"/>
      <c r="EU409" s="81"/>
      <c r="EV409" s="81"/>
      <c r="EW409" s="81"/>
      <c r="EX409" s="81"/>
      <c r="EY409" s="81"/>
      <c r="EZ409" s="81"/>
      <c r="FA409" s="81"/>
      <c r="FB409" s="81"/>
      <c r="FC409" s="81"/>
      <c r="FD409" s="81"/>
      <c r="FE409" s="81"/>
      <c r="FF409" s="81"/>
      <c r="FG409" s="81"/>
      <c r="FH409" s="81"/>
      <c r="FI409" s="81"/>
      <c r="FJ409" s="81"/>
      <c r="FK409" s="81"/>
      <c r="FL409" s="81"/>
      <c r="FM409" s="81"/>
      <c r="FN409" s="81"/>
      <c r="FO409" s="81"/>
      <c r="FP409" s="81"/>
      <c r="FQ409" s="81"/>
      <c r="FR409" s="81"/>
      <c r="FS409" s="81"/>
      <c r="FT409" s="81"/>
      <c r="FU409" s="81"/>
      <c r="FV409" s="81"/>
      <c r="FW409" s="81"/>
      <c r="FX409" s="81"/>
      <c r="FY409" s="81"/>
      <c r="FZ409" s="81"/>
      <c r="GA409" s="81"/>
      <c r="GB409" s="81"/>
      <c r="GC409" s="81"/>
      <c r="GD409" s="81"/>
      <c r="GE409" s="81"/>
      <c r="GF409" s="81"/>
      <c r="GG409" s="81"/>
      <c r="GH409" s="81"/>
      <c r="GI409" s="81"/>
      <c r="GJ409" s="81"/>
      <c r="GK409" s="81"/>
      <c r="GL409" s="81"/>
      <c r="GM409" s="81"/>
      <c r="GN409" s="81"/>
      <c r="GO409" s="81"/>
      <c r="GP409" s="81"/>
      <c r="GQ409" s="81"/>
      <c r="GR409" s="81"/>
      <c r="GS409" s="81"/>
      <c r="GT409" s="81"/>
      <c r="GU409" s="81"/>
      <c r="GV409" s="81"/>
      <c r="GW409" s="81"/>
      <c r="GX409" s="81"/>
      <c r="GY409" s="81"/>
      <c r="GZ409" s="81"/>
      <c r="HA409" s="81"/>
      <c r="HB409" s="81"/>
      <c r="HC409" s="81"/>
      <c r="HD409" s="81"/>
      <c r="HE409" s="81"/>
      <c r="HF409" s="81"/>
      <c r="HG409" s="81"/>
      <c r="HH409" s="81"/>
      <c r="HI409" s="81"/>
      <c r="HJ409" s="81"/>
      <c r="HK409" s="81"/>
      <c r="HL409" s="81"/>
      <c r="HM409" s="81"/>
      <c r="HN409" s="81"/>
      <c r="HO409" s="81"/>
      <c r="HP409" s="81"/>
      <c r="HQ409" s="81"/>
      <c r="HR409" s="81"/>
      <c r="HS409" s="81"/>
      <c r="HT409" s="81"/>
      <c r="HU409" s="81"/>
      <c r="HV409" s="81"/>
      <c r="HW409" s="81"/>
      <c r="HX409" s="81"/>
      <c r="HY409" s="81"/>
      <c r="HZ409" s="81"/>
      <c r="IA409" s="81"/>
      <c r="IB409" s="81"/>
      <c r="IC409" s="81"/>
      <c r="ID409" s="81"/>
      <c r="IE409" s="81"/>
      <c r="IF409" s="81"/>
      <c r="IG409" s="81"/>
      <c r="IH409" s="81"/>
      <c r="II409" s="81"/>
      <c r="IJ409" s="81"/>
      <c r="IK409" s="81"/>
      <c r="IL409" s="81"/>
      <c r="IM409" s="81"/>
      <c r="IN409" s="81"/>
      <c r="IO409" s="81"/>
      <c r="IP409" s="81"/>
      <c r="IQ409" s="81"/>
      <c r="IR409" s="81"/>
      <c r="IS409" s="81"/>
      <c r="IT409" s="81"/>
      <c r="IU409" s="81"/>
      <c r="IV409" s="81"/>
    </row>
    <row r="410" spans="1:256" ht="63" customHeight="1">
      <c r="A410" s="25" t="s">
        <v>851</v>
      </c>
      <c r="B410" s="100" t="s">
        <v>363</v>
      </c>
      <c r="C410" s="100" t="s">
        <v>364</v>
      </c>
      <c r="D410" s="99" t="s">
        <v>1283</v>
      </c>
      <c r="E410" s="100" t="s">
        <v>1144</v>
      </c>
      <c r="F410" s="99"/>
      <c r="G410" s="99" t="s">
        <v>1284</v>
      </c>
      <c r="H410" s="106"/>
      <c r="I410" s="99"/>
      <c r="J410" s="99"/>
      <c r="K410" s="100" t="s">
        <v>154</v>
      </c>
      <c r="L410" s="101" t="s">
        <v>366</v>
      </c>
      <c r="M410" s="24" t="s">
        <v>921</v>
      </c>
      <c r="N410" s="100" t="s">
        <v>146</v>
      </c>
      <c r="O410" s="101" t="s">
        <v>164</v>
      </c>
      <c r="P410" s="100" t="s">
        <v>146</v>
      </c>
      <c r="Q410" s="100" t="s">
        <v>148</v>
      </c>
      <c r="R410" s="23" t="s">
        <v>166</v>
      </c>
      <c r="S410" s="23" t="s">
        <v>159</v>
      </c>
      <c r="T410" s="101" t="s">
        <v>37</v>
      </c>
      <c r="U410" s="101" t="s">
        <v>251</v>
      </c>
      <c r="V410" s="102">
        <v>72</v>
      </c>
      <c r="W410" s="103">
        <v>180</v>
      </c>
      <c r="X410" s="102">
        <f t="shared" si="22"/>
        <v>12960</v>
      </c>
      <c r="Y410" s="102">
        <f t="shared" si="23"/>
        <v>14515.2</v>
      </c>
      <c r="Z410" s="100"/>
      <c r="AA410" s="23" t="s">
        <v>945</v>
      </c>
      <c r="AB410" s="9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  <c r="DI410" s="81"/>
      <c r="DJ410" s="81"/>
      <c r="DK410" s="81"/>
      <c r="DL410" s="81"/>
      <c r="DM410" s="81"/>
      <c r="DN410" s="81"/>
      <c r="DO410" s="81"/>
      <c r="DP410" s="81"/>
      <c r="DQ410" s="81"/>
      <c r="DR410" s="81"/>
      <c r="DS410" s="81"/>
      <c r="DT410" s="81"/>
      <c r="DU410" s="81"/>
      <c r="DV410" s="81"/>
      <c r="DW410" s="81"/>
      <c r="DX410" s="81"/>
      <c r="DY410" s="81"/>
      <c r="DZ410" s="81"/>
      <c r="EA410" s="81"/>
      <c r="EB410" s="81"/>
      <c r="EC410" s="81"/>
      <c r="ED410" s="81"/>
      <c r="EE410" s="81"/>
      <c r="EF410" s="81"/>
      <c r="EG410" s="81"/>
      <c r="EH410" s="81"/>
      <c r="EI410" s="81"/>
      <c r="EJ410" s="81"/>
      <c r="EK410" s="81"/>
      <c r="EL410" s="81"/>
      <c r="EM410" s="81"/>
      <c r="EN410" s="81"/>
      <c r="EO410" s="81"/>
      <c r="EP410" s="81"/>
      <c r="EQ410" s="81"/>
      <c r="ER410" s="81"/>
      <c r="ES410" s="81"/>
      <c r="ET410" s="81"/>
      <c r="EU410" s="81"/>
      <c r="EV410" s="81"/>
      <c r="EW410" s="81"/>
      <c r="EX410" s="81"/>
      <c r="EY410" s="81"/>
      <c r="EZ410" s="81"/>
      <c r="FA410" s="81"/>
      <c r="FB410" s="81"/>
      <c r="FC410" s="81"/>
      <c r="FD410" s="81"/>
      <c r="FE410" s="81"/>
      <c r="FF410" s="81"/>
      <c r="FG410" s="81"/>
      <c r="FH410" s="81"/>
      <c r="FI410" s="81"/>
      <c r="FJ410" s="81"/>
      <c r="FK410" s="81"/>
      <c r="FL410" s="81"/>
      <c r="FM410" s="81"/>
      <c r="FN410" s="81"/>
      <c r="FO410" s="81"/>
      <c r="FP410" s="81"/>
      <c r="FQ410" s="81"/>
      <c r="FR410" s="81"/>
      <c r="FS410" s="81"/>
      <c r="FT410" s="81"/>
      <c r="FU410" s="81"/>
      <c r="FV410" s="81"/>
      <c r="FW410" s="81"/>
      <c r="FX410" s="81"/>
      <c r="FY410" s="81"/>
      <c r="FZ410" s="81"/>
      <c r="GA410" s="81"/>
      <c r="GB410" s="81"/>
      <c r="GC410" s="81"/>
      <c r="GD410" s="81"/>
      <c r="GE410" s="81"/>
      <c r="GF410" s="81"/>
      <c r="GG410" s="81"/>
      <c r="GH410" s="81"/>
      <c r="GI410" s="81"/>
      <c r="GJ410" s="81"/>
      <c r="GK410" s="81"/>
      <c r="GL410" s="81"/>
      <c r="GM410" s="81"/>
      <c r="GN410" s="81"/>
      <c r="GO410" s="81"/>
      <c r="GP410" s="81"/>
      <c r="GQ410" s="81"/>
      <c r="GR410" s="81"/>
      <c r="GS410" s="81"/>
      <c r="GT410" s="81"/>
      <c r="GU410" s="81"/>
      <c r="GV410" s="81"/>
      <c r="GW410" s="81"/>
      <c r="GX410" s="81"/>
      <c r="GY410" s="81"/>
      <c r="GZ410" s="81"/>
      <c r="HA410" s="81"/>
      <c r="HB410" s="81"/>
      <c r="HC410" s="81"/>
      <c r="HD410" s="81"/>
      <c r="HE410" s="81"/>
      <c r="HF410" s="81"/>
      <c r="HG410" s="81"/>
      <c r="HH410" s="81"/>
      <c r="HI410" s="81"/>
      <c r="HJ410" s="81"/>
      <c r="HK410" s="81"/>
      <c r="HL410" s="81"/>
      <c r="HM410" s="81"/>
      <c r="HN410" s="81"/>
      <c r="HO410" s="81"/>
      <c r="HP410" s="81"/>
      <c r="HQ410" s="81"/>
      <c r="HR410" s="81"/>
      <c r="HS410" s="81"/>
      <c r="HT410" s="81"/>
      <c r="HU410" s="81"/>
      <c r="HV410" s="81"/>
      <c r="HW410" s="81"/>
      <c r="HX410" s="81"/>
      <c r="HY410" s="81"/>
      <c r="HZ410" s="81"/>
      <c r="IA410" s="81"/>
      <c r="IB410" s="81"/>
      <c r="IC410" s="81"/>
      <c r="ID410" s="81"/>
      <c r="IE410" s="81"/>
      <c r="IF410" s="81"/>
      <c r="IG410" s="81"/>
      <c r="IH410" s="81"/>
      <c r="II410" s="81"/>
      <c r="IJ410" s="81"/>
      <c r="IK410" s="81"/>
      <c r="IL410" s="81"/>
      <c r="IM410" s="81"/>
      <c r="IN410" s="81"/>
      <c r="IO410" s="81"/>
      <c r="IP410" s="81"/>
      <c r="IQ410" s="81"/>
      <c r="IR410" s="81"/>
      <c r="IS410" s="81"/>
      <c r="IT410" s="81"/>
      <c r="IU410" s="81"/>
      <c r="IV410" s="81"/>
    </row>
    <row r="411" spans="1:256" ht="87" customHeight="1">
      <c r="A411" s="25" t="s">
        <v>852</v>
      </c>
      <c r="B411" s="100" t="s">
        <v>363</v>
      </c>
      <c r="C411" s="100" t="s">
        <v>364</v>
      </c>
      <c r="D411" s="99" t="s">
        <v>1143</v>
      </c>
      <c r="E411" s="100" t="s">
        <v>1144</v>
      </c>
      <c r="F411" s="99"/>
      <c r="G411" s="99" t="s">
        <v>1145</v>
      </c>
      <c r="H411" s="106"/>
      <c r="I411" s="99" t="s">
        <v>14</v>
      </c>
      <c r="J411" s="99"/>
      <c r="K411" s="100" t="s">
        <v>154</v>
      </c>
      <c r="L411" s="101" t="s">
        <v>13</v>
      </c>
      <c r="M411" s="24" t="s">
        <v>921</v>
      </c>
      <c r="N411" s="100" t="s">
        <v>146</v>
      </c>
      <c r="O411" s="101" t="s">
        <v>164</v>
      </c>
      <c r="P411" s="100" t="s">
        <v>146</v>
      </c>
      <c r="Q411" s="100" t="s">
        <v>148</v>
      </c>
      <c r="R411" s="23" t="s">
        <v>166</v>
      </c>
      <c r="S411" s="23" t="s">
        <v>159</v>
      </c>
      <c r="T411" s="101">
        <v>868</v>
      </c>
      <c r="U411" s="101" t="s">
        <v>209</v>
      </c>
      <c r="V411" s="102">
        <v>24</v>
      </c>
      <c r="W411" s="103">
        <v>1800</v>
      </c>
      <c r="X411" s="102">
        <f t="shared" si="22"/>
        <v>43200</v>
      </c>
      <c r="Y411" s="102">
        <f t="shared" si="23"/>
        <v>48384.00000000001</v>
      </c>
      <c r="Z411" s="100"/>
      <c r="AA411" s="23" t="s">
        <v>945</v>
      </c>
      <c r="AB411" s="9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  <c r="DK411" s="81"/>
      <c r="DL411" s="81"/>
      <c r="DM411" s="81"/>
      <c r="DN411" s="81"/>
      <c r="DO411" s="81"/>
      <c r="DP411" s="81"/>
      <c r="DQ411" s="81"/>
      <c r="DR411" s="81"/>
      <c r="DS411" s="81"/>
      <c r="DT411" s="81"/>
      <c r="DU411" s="81"/>
      <c r="DV411" s="81"/>
      <c r="DW411" s="81"/>
      <c r="DX411" s="81"/>
      <c r="DY411" s="81"/>
      <c r="DZ411" s="81"/>
      <c r="EA411" s="81"/>
      <c r="EB411" s="81"/>
      <c r="EC411" s="81"/>
      <c r="ED411" s="81"/>
      <c r="EE411" s="81"/>
      <c r="EF411" s="81"/>
      <c r="EG411" s="81"/>
      <c r="EH411" s="81"/>
      <c r="EI411" s="81"/>
      <c r="EJ411" s="81"/>
      <c r="EK411" s="81"/>
      <c r="EL411" s="81"/>
      <c r="EM411" s="81"/>
      <c r="EN411" s="81"/>
      <c r="EO411" s="81"/>
      <c r="EP411" s="81"/>
      <c r="EQ411" s="81"/>
      <c r="ER411" s="81"/>
      <c r="ES411" s="81"/>
      <c r="ET411" s="81"/>
      <c r="EU411" s="81"/>
      <c r="EV411" s="81"/>
      <c r="EW411" s="81"/>
      <c r="EX411" s="81"/>
      <c r="EY411" s="81"/>
      <c r="EZ411" s="81"/>
      <c r="FA411" s="81"/>
      <c r="FB411" s="81"/>
      <c r="FC411" s="81"/>
      <c r="FD411" s="81"/>
      <c r="FE411" s="81"/>
      <c r="FF411" s="81"/>
      <c r="FG411" s="81"/>
      <c r="FH411" s="81"/>
      <c r="FI411" s="81"/>
      <c r="FJ411" s="81"/>
      <c r="FK411" s="81"/>
      <c r="FL411" s="81"/>
      <c r="FM411" s="81"/>
      <c r="FN411" s="81"/>
      <c r="FO411" s="81"/>
      <c r="FP411" s="81"/>
      <c r="FQ411" s="81"/>
      <c r="FR411" s="81"/>
      <c r="FS411" s="81"/>
      <c r="FT411" s="81"/>
      <c r="FU411" s="81"/>
      <c r="FV411" s="81"/>
      <c r="FW411" s="81"/>
      <c r="FX411" s="81"/>
      <c r="FY411" s="81"/>
      <c r="FZ411" s="81"/>
      <c r="GA411" s="81"/>
      <c r="GB411" s="81"/>
      <c r="GC411" s="81"/>
      <c r="GD411" s="81"/>
      <c r="GE411" s="81"/>
      <c r="GF411" s="81"/>
      <c r="GG411" s="81"/>
      <c r="GH411" s="81"/>
      <c r="GI411" s="81"/>
      <c r="GJ411" s="81"/>
      <c r="GK411" s="81"/>
      <c r="GL411" s="81"/>
      <c r="GM411" s="81"/>
      <c r="GN411" s="81"/>
      <c r="GO411" s="81"/>
      <c r="GP411" s="81"/>
      <c r="GQ411" s="81"/>
      <c r="GR411" s="81"/>
      <c r="GS411" s="81"/>
      <c r="GT411" s="81"/>
      <c r="GU411" s="81"/>
      <c r="GV411" s="81"/>
      <c r="GW411" s="81"/>
      <c r="GX411" s="81"/>
      <c r="GY411" s="81"/>
      <c r="GZ411" s="81"/>
      <c r="HA411" s="81"/>
      <c r="HB411" s="81"/>
      <c r="HC411" s="81"/>
      <c r="HD411" s="81"/>
      <c r="HE411" s="81"/>
      <c r="HF411" s="81"/>
      <c r="HG411" s="81"/>
      <c r="HH411" s="81"/>
      <c r="HI411" s="81"/>
      <c r="HJ411" s="81"/>
      <c r="HK411" s="81"/>
      <c r="HL411" s="81"/>
      <c r="HM411" s="81"/>
      <c r="HN411" s="81"/>
      <c r="HO411" s="81"/>
      <c r="HP411" s="81"/>
      <c r="HQ411" s="81"/>
      <c r="HR411" s="81"/>
      <c r="HS411" s="81"/>
      <c r="HT411" s="81"/>
      <c r="HU411" s="81"/>
      <c r="HV411" s="81"/>
      <c r="HW411" s="81"/>
      <c r="HX411" s="81"/>
      <c r="HY411" s="81"/>
      <c r="HZ411" s="81"/>
      <c r="IA411" s="81"/>
      <c r="IB411" s="81"/>
      <c r="IC411" s="81"/>
      <c r="ID411" s="81"/>
      <c r="IE411" s="81"/>
      <c r="IF411" s="81"/>
      <c r="IG411" s="81"/>
      <c r="IH411" s="81"/>
      <c r="II411" s="81"/>
      <c r="IJ411" s="81"/>
      <c r="IK411" s="81"/>
      <c r="IL411" s="81"/>
      <c r="IM411" s="81"/>
      <c r="IN411" s="81"/>
      <c r="IO411" s="81"/>
      <c r="IP411" s="81"/>
      <c r="IQ411" s="81"/>
      <c r="IR411" s="81"/>
      <c r="IS411" s="81"/>
      <c r="IT411" s="81"/>
      <c r="IU411" s="81"/>
      <c r="IV411" s="81"/>
    </row>
    <row r="412" spans="1:256" ht="138.75" customHeight="1">
      <c r="A412" s="25" t="s">
        <v>853</v>
      </c>
      <c r="B412" s="100" t="s">
        <v>363</v>
      </c>
      <c r="C412" s="100" t="s">
        <v>364</v>
      </c>
      <c r="D412" s="99" t="s">
        <v>1285</v>
      </c>
      <c r="E412" s="100" t="s">
        <v>1286</v>
      </c>
      <c r="F412" s="99"/>
      <c r="G412" s="99" t="s">
        <v>1287</v>
      </c>
      <c r="H412" s="106"/>
      <c r="I412" s="99" t="s">
        <v>2403</v>
      </c>
      <c r="J412" s="99"/>
      <c r="K412" s="100" t="s">
        <v>154</v>
      </c>
      <c r="L412" s="101" t="s">
        <v>13</v>
      </c>
      <c r="M412" s="24" t="s">
        <v>921</v>
      </c>
      <c r="N412" s="100" t="s">
        <v>146</v>
      </c>
      <c r="O412" s="101" t="s">
        <v>426</v>
      </c>
      <c r="P412" s="100" t="s">
        <v>146</v>
      </c>
      <c r="Q412" s="100" t="s">
        <v>148</v>
      </c>
      <c r="R412" s="23" t="s">
        <v>2216</v>
      </c>
      <c r="S412" s="23" t="s">
        <v>159</v>
      </c>
      <c r="T412" s="101">
        <v>112</v>
      </c>
      <c r="U412" s="100" t="s">
        <v>53</v>
      </c>
      <c r="V412" s="102">
        <v>9000</v>
      </c>
      <c r="W412" s="103">
        <f>2.1*400</f>
        <v>840</v>
      </c>
      <c r="X412" s="102">
        <f t="shared" si="22"/>
        <v>7560000</v>
      </c>
      <c r="Y412" s="102">
        <f t="shared" si="23"/>
        <v>8467200</v>
      </c>
      <c r="Z412" s="100"/>
      <c r="AA412" s="23" t="s">
        <v>945</v>
      </c>
      <c r="AB412" s="9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  <c r="DI412" s="81"/>
      <c r="DJ412" s="81"/>
      <c r="DK412" s="81"/>
      <c r="DL412" s="81"/>
      <c r="DM412" s="81"/>
      <c r="DN412" s="81"/>
      <c r="DO412" s="81"/>
      <c r="DP412" s="81"/>
      <c r="DQ412" s="81"/>
      <c r="DR412" s="81"/>
      <c r="DS412" s="81"/>
      <c r="DT412" s="81"/>
      <c r="DU412" s="81"/>
      <c r="DV412" s="81"/>
      <c r="DW412" s="81"/>
      <c r="DX412" s="81"/>
      <c r="DY412" s="81"/>
      <c r="DZ412" s="81"/>
      <c r="EA412" s="81"/>
      <c r="EB412" s="81"/>
      <c r="EC412" s="81"/>
      <c r="ED412" s="81"/>
      <c r="EE412" s="81"/>
      <c r="EF412" s="81"/>
      <c r="EG412" s="81"/>
      <c r="EH412" s="81"/>
      <c r="EI412" s="81"/>
      <c r="EJ412" s="81"/>
      <c r="EK412" s="81"/>
      <c r="EL412" s="81"/>
      <c r="EM412" s="81"/>
      <c r="EN412" s="81"/>
      <c r="EO412" s="81"/>
      <c r="EP412" s="81"/>
      <c r="EQ412" s="81"/>
      <c r="ER412" s="81"/>
      <c r="ES412" s="81"/>
      <c r="ET412" s="81"/>
      <c r="EU412" s="81"/>
      <c r="EV412" s="81"/>
      <c r="EW412" s="81"/>
      <c r="EX412" s="81"/>
      <c r="EY412" s="81"/>
      <c r="EZ412" s="81"/>
      <c r="FA412" s="81"/>
      <c r="FB412" s="81"/>
      <c r="FC412" s="81"/>
      <c r="FD412" s="81"/>
      <c r="FE412" s="81"/>
      <c r="FF412" s="81"/>
      <c r="FG412" s="81"/>
      <c r="FH412" s="81"/>
      <c r="FI412" s="81"/>
      <c r="FJ412" s="81"/>
      <c r="FK412" s="81"/>
      <c r="FL412" s="81"/>
      <c r="FM412" s="81"/>
      <c r="FN412" s="81"/>
      <c r="FO412" s="81"/>
      <c r="FP412" s="81"/>
      <c r="FQ412" s="81"/>
      <c r="FR412" s="81"/>
      <c r="FS412" s="81"/>
      <c r="FT412" s="81"/>
      <c r="FU412" s="81"/>
      <c r="FV412" s="81"/>
      <c r="FW412" s="81"/>
      <c r="FX412" s="81"/>
      <c r="FY412" s="81"/>
      <c r="FZ412" s="81"/>
      <c r="GA412" s="81"/>
      <c r="GB412" s="81"/>
      <c r="GC412" s="81"/>
      <c r="GD412" s="81"/>
      <c r="GE412" s="81"/>
      <c r="GF412" s="81"/>
      <c r="GG412" s="81"/>
      <c r="GH412" s="81"/>
      <c r="GI412" s="81"/>
      <c r="GJ412" s="81"/>
      <c r="GK412" s="81"/>
      <c r="GL412" s="81"/>
      <c r="GM412" s="81"/>
      <c r="GN412" s="81"/>
      <c r="GO412" s="81"/>
      <c r="GP412" s="81"/>
      <c r="GQ412" s="81"/>
      <c r="GR412" s="81"/>
      <c r="GS412" s="81"/>
      <c r="GT412" s="81"/>
      <c r="GU412" s="81"/>
      <c r="GV412" s="81"/>
      <c r="GW412" s="81"/>
      <c r="GX412" s="81"/>
      <c r="GY412" s="81"/>
      <c r="GZ412" s="81"/>
      <c r="HA412" s="81"/>
      <c r="HB412" s="81"/>
      <c r="HC412" s="81"/>
      <c r="HD412" s="81"/>
      <c r="HE412" s="81"/>
      <c r="HF412" s="81"/>
      <c r="HG412" s="81"/>
      <c r="HH412" s="81"/>
      <c r="HI412" s="81"/>
      <c r="HJ412" s="81"/>
      <c r="HK412" s="81"/>
      <c r="HL412" s="81"/>
      <c r="HM412" s="81"/>
      <c r="HN412" s="81"/>
      <c r="HO412" s="81"/>
      <c r="HP412" s="81"/>
      <c r="HQ412" s="81"/>
      <c r="HR412" s="81"/>
      <c r="HS412" s="81"/>
      <c r="HT412" s="81"/>
      <c r="HU412" s="81"/>
      <c r="HV412" s="81"/>
      <c r="HW412" s="81"/>
      <c r="HX412" s="81"/>
      <c r="HY412" s="81"/>
      <c r="HZ412" s="81"/>
      <c r="IA412" s="81"/>
      <c r="IB412" s="81"/>
      <c r="IC412" s="81"/>
      <c r="ID412" s="81"/>
      <c r="IE412" s="81"/>
      <c r="IF412" s="81"/>
      <c r="IG412" s="81"/>
      <c r="IH412" s="81"/>
      <c r="II412" s="81"/>
      <c r="IJ412" s="81"/>
      <c r="IK412" s="81"/>
      <c r="IL412" s="81"/>
      <c r="IM412" s="81"/>
      <c r="IN412" s="81"/>
      <c r="IO412" s="81"/>
      <c r="IP412" s="81"/>
      <c r="IQ412" s="81"/>
      <c r="IR412" s="81"/>
      <c r="IS412" s="81"/>
      <c r="IT412" s="81"/>
      <c r="IU412" s="81"/>
      <c r="IV412" s="81"/>
    </row>
    <row r="413" spans="1:256" ht="73.5" customHeight="1">
      <c r="A413" s="25" t="s">
        <v>854</v>
      </c>
      <c r="B413" s="100" t="s">
        <v>363</v>
      </c>
      <c r="C413" s="100" t="s">
        <v>364</v>
      </c>
      <c r="D413" s="99" t="s">
        <v>1288</v>
      </c>
      <c r="E413" s="100" t="s">
        <v>1286</v>
      </c>
      <c r="F413" s="99"/>
      <c r="G413" s="99" t="s">
        <v>1289</v>
      </c>
      <c r="H413" s="106"/>
      <c r="I413" s="99" t="s">
        <v>2402</v>
      </c>
      <c r="J413" s="99"/>
      <c r="K413" s="100" t="s">
        <v>154</v>
      </c>
      <c r="L413" s="101" t="s">
        <v>13</v>
      </c>
      <c r="M413" s="24" t="s">
        <v>921</v>
      </c>
      <c r="N413" s="100" t="s">
        <v>146</v>
      </c>
      <c r="O413" s="101" t="s">
        <v>426</v>
      </c>
      <c r="P413" s="100" t="s">
        <v>146</v>
      </c>
      <c r="Q413" s="100" t="s">
        <v>148</v>
      </c>
      <c r="R413" s="23" t="s">
        <v>2216</v>
      </c>
      <c r="S413" s="23" t="s">
        <v>159</v>
      </c>
      <c r="T413" s="101">
        <v>112</v>
      </c>
      <c r="U413" s="100" t="s">
        <v>53</v>
      </c>
      <c r="V413" s="102">
        <v>8000</v>
      </c>
      <c r="W413" s="103">
        <f>2.3*400</f>
        <v>919.9999999999999</v>
      </c>
      <c r="X413" s="102">
        <f t="shared" si="22"/>
        <v>7359999.999999999</v>
      </c>
      <c r="Y413" s="102">
        <f t="shared" si="23"/>
        <v>8243200</v>
      </c>
      <c r="Z413" s="100"/>
      <c r="AA413" s="23" t="s">
        <v>945</v>
      </c>
      <c r="AB413" s="9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  <c r="DK413" s="81"/>
      <c r="DL413" s="81"/>
      <c r="DM413" s="81"/>
      <c r="DN413" s="81"/>
      <c r="DO413" s="81"/>
      <c r="DP413" s="81"/>
      <c r="DQ413" s="81"/>
      <c r="DR413" s="81"/>
      <c r="DS413" s="81"/>
      <c r="DT413" s="81"/>
      <c r="DU413" s="81"/>
      <c r="DV413" s="81"/>
      <c r="DW413" s="81"/>
      <c r="DX413" s="81"/>
      <c r="DY413" s="81"/>
      <c r="DZ413" s="81"/>
      <c r="EA413" s="81"/>
      <c r="EB413" s="81"/>
      <c r="EC413" s="81"/>
      <c r="ED413" s="81"/>
      <c r="EE413" s="81"/>
      <c r="EF413" s="81"/>
      <c r="EG413" s="81"/>
      <c r="EH413" s="81"/>
      <c r="EI413" s="81"/>
      <c r="EJ413" s="81"/>
      <c r="EK413" s="81"/>
      <c r="EL413" s="81"/>
      <c r="EM413" s="81"/>
      <c r="EN413" s="81"/>
      <c r="EO413" s="81"/>
      <c r="EP413" s="81"/>
      <c r="EQ413" s="81"/>
      <c r="ER413" s="81"/>
      <c r="ES413" s="81"/>
      <c r="ET413" s="81"/>
      <c r="EU413" s="81"/>
      <c r="EV413" s="81"/>
      <c r="EW413" s="81"/>
      <c r="EX413" s="81"/>
      <c r="EY413" s="81"/>
      <c r="EZ413" s="81"/>
      <c r="FA413" s="81"/>
      <c r="FB413" s="81"/>
      <c r="FC413" s="81"/>
      <c r="FD413" s="81"/>
      <c r="FE413" s="81"/>
      <c r="FF413" s="81"/>
      <c r="FG413" s="81"/>
      <c r="FH413" s="81"/>
      <c r="FI413" s="81"/>
      <c r="FJ413" s="81"/>
      <c r="FK413" s="81"/>
      <c r="FL413" s="81"/>
      <c r="FM413" s="81"/>
      <c r="FN413" s="81"/>
      <c r="FO413" s="81"/>
      <c r="FP413" s="81"/>
      <c r="FQ413" s="81"/>
      <c r="FR413" s="81"/>
      <c r="FS413" s="81"/>
      <c r="FT413" s="81"/>
      <c r="FU413" s="81"/>
      <c r="FV413" s="81"/>
      <c r="FW413" s="81"/>
      <c r="FX413" s="81"/>
      <c r="FY413" s="81"/>
      <c r="FZ413" s="81"/>
      <c r="GA413" s="81"/>
      <c r="GB413" s="81"/>
      <c r="GC413" s="81"/>
      <c r="GD413" s="81"/>
      <c r="GE413" s="81"/>
      <c r="GF413" s="81"/>
      <c r="GG413" s="81"/>
      <c r="GH413" s="81"/>
      <c r="GI413" s="81"/>
      <c r="GJ413" s="81"/>
      <c r="GK413" s="81"/>
      <c r="GL413" s="81"/>
      <c r="GM413" s="81"/>
      <c r="GN413" s="81"/>
      <c r="GO413" s="81"/>
      <c r="GP413" s="81"/>
      <c r="GQ413" s="81"/>
      <c r="GR413" s="81"/>
      <c r="GS413" s="81"/>
      <c r="GT413" s="81"/>
      <c r="GU413" s="81"/>
      <c r="GV413" s="81"/>
      <c r="GW413" s="81"/>
      <c r="GX413" s="81"/>
      <c r="GY413" s="81"/>
      <c r="GZ413" s="81"/>
      <c r="HA413" s="81"/>
      <c r="HB413" s="81"/>
      <c r="HC413" s="81"/>
      <c r="HD413" s="81"/>
      <c r="HE413" s="81"/>
      <c r="HF413" s="81"/>
      <c r="HG413" s="81"/>
      <c r="HH413" s="81"/>
      <c r="HI413" s="81"/>
      <c r="HJ413" s="81"/>
      <c r="HK413" s="81"/>
      <c r="HL413" s="81"/>
      <c r="HM413" s="81"/>
      <c r="HN413" s="81"/>
      <c r="HO413" s="81"/>
      <c r="HP413" s="81"/>
      <c r="HQ413" s="81"/>
      <c r="HR413" s="81"/>
      <c r="HS413" s="81"/>
      <c r="HT413" s="81"/>
      <c r="HU413" s="81"/>
      <c r="HV413" s="81"/>
      <c r="HW413" s="81"/>
      <c r="HX413" s="81"/>
      <c r="HY413" s="81"/>
      <c r="HZ413" s="81"/>
      <c r="IA413" s="81"/>
      <c r="IB413" s="81"/>
      <c r="IC413" s="81"/>
      <c r="ID413" s="81"/>
      <c r="IE413" s="81"/>
      <c r="IF413" s="81"/>
      <c r="IG413" s="81"/>
      <c r="IH413" s="81"/>
      <c r="II413" s="81"/>
      <c r="IJ413" s="81"/>
      <c r="IK413" s="81"/>
      <c r="IL413" s="81"/>
      <c r="IM413" s="81"/>
      <c r="IN413" s="81"/>
      <c r="IO413" s="81"/>
      <c r="IP413" s="81"/>
      <c r="IQ413" s="81"/>
      <c r="IR413" s="81"/>
      <c r="IS413" s="81"/>
      <c r="IT413" s="81"/>
      <c r="IU413" s="81"/>
      <c r="IV413" s="81"/>
    </row>
    <row r="414" spans="1:256" ht="72" customHeight="1">
      <c r="A414" s="25" t="s">
        <v>855</v>
      </c>
      <c r="B414" s="23" t="s">
        <v>143</v>
      </c>
      <c r="C414" s="23" t="s">
        <v>144</v>
      </c>
      <c r="D414" s="99" t="s">
        <v>1290</v>
      </c>
      <c r="E414" s="100" t="s">
        <v>1291</v>
      </c>
      <c r="F414" s="99"/>
      <c r="G414" s="99" t="s">
        <v>1292</v>
      </c>
      <c r="H414" s="106"/>
      <c r="I414" s="99" t="s">
        <v>367</v>
      </c>
      <c r="J414" s="99"/>
      <c r="K414" s="100" t="s">
        <v>154</v>
      </c>
      <c r="L414" s="101" t="s">
        <v>13</v>
      </c>
      <c r="M414" s="24" t="s">
        <v>921</v>
      </c>
      <c r="N414" s="100" t="s">
        <v>146</v>
      </c>
      <c r="O414" s="101" t="s">
        <v>426</v>
      </c>
      <c r="P414" s="100" t="s">
        <v>146</v>
      </c>
      <c r="Q414" s="100" t="s">
        <v>148</v>
      </c>
      <c r="R414" s="23" t="s">
        <v>166</v>
      </c>
      <c r="S414" s="23" t="s">
        <v>159</v>
      </c>
      <c r="T414" s="101">
        <v>796</v>
      </c>
      <c r="U414" s="100" t="s">
        <v>251</v>
      </c>
      <c r="V414" s="102">
        <v>400</v>
      </c>
      <c r="W414" s="103">
        <v>36</v>
      </c>
      <c r="X414" s="102">
        <f t="shared" si="22"/>
        <v>14400</v>
      </c>
      <c r="Y414" s="102">
        <f>X414*(1+12%)</f>
        <v>16128.000000000002</v>
      </c>
      <c r="Z414" s="100"/>
      <c r="AA414" s="23" t="s">
        <v>945</v>
      </c>
      <c r="AB414" s="9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  <c r="DK414" s="81"/>
      <c r="DL414" s="81"/>
      <c r="DM414" s="81"/>
      <c r="DN414" s="81"/>
      <c r="DO414" s="81"/>
      <c r="DP414" s="81"/>
      <c r="DQ414" s="81"/>
      <c r="DR414" s="81"/>
      <c r="DS414" s="81"/>
      <c r="DT414" s="81"/>
      <c r="DU414" s="81"/>
      <c r="DV414" s="81"/>
      <c r="DW414" s="81"/>
      <c r="DX414" s="81"/>
      <c r="DY414" s="81"/>
      <c r="DZ414" s="81"/>
      <c r="EA414" s="81"/>
      <c r="EB414" s="81"/>
      <c r="EC414" s="81"/>
      <c r="ED414" s="81"/>
      <c r="EE414" s="81"/>
      <c r="EF414" s="81"/>
      <c r="EG414" s="81"/>
      <c r="EH414" s="81"/>
      <c r="EI414" s="81"/>
      <c r="EJ414" s="81"/>
      <c r="EK414" s="81"/>
      <c r="EL414" s="81"/>
      <c r="EM414" s="81"/>
      <c r="EN414" s="81"/>
      <c r="EO414" s="81"/>
      <c r="EP414" s="81"/>
      <c r="EQ414" s="81"/>
      <c r="ER414" s="81"/>
      <c r="ES414" s="81"/>
      <c r="ET414" s="81"/>
      <c r="EU414" s="81"/>
      <c r="EV414" s="81"/>
      <c r="EW414" s="81"/>
      <c r="EX414" s="81"/>
      <c r="EY414" s="81"/>
      <c r="EZ414" s="81"/>
      <c r="FA414" s="81"/>
      <c r="FB414" s="81"/>
      <c r="FC414" s="81"/>
      <c r="FD414" s="81"/>
      <c r="FE414" s="81"/>
      <c r="FF414" s="81"/>
      <c r="FG414" s="81"/>
      <c r="FH414" s="81"/>
      <c r="FI414" s="81"/>
      <c r="FJ414" s="81"/>
      <c r="FK414" s="81"/>
      <c r="FL414" s="81"/>
      <c r="FM414" s="81"/>
      <c r="FN414" s="81"/>
      <c r="FO414" s="81"/>
      <c r="FP414" s="81"/>
      <c r="FQ414" s="81"/>
      <c r="FR414" s="81"/>
      <c r="FS414" s="81"/>
      <c r="FT414" s="81"/>
      <c r="FU414" s="81"/>
      <c r="FV414" s="81"/>
      <c r="FW414" s="81"/>
      <c r="FX414" s="81"/>
      <c r="FY414" s="81"/>
      <c r="FZ414" s="81"/>
      <c r="GA414" s="81"/>
      <c r="GB414" s="81"/>
      <c r="GC414" s="81"/>
      <c r="GD414" s="81"/>
      <c r="GE414" s="81"/>
      <c r="GF414" s="81"/>
      <c r="GG414" s="81"/>
      <c r="GH414" s="81"/>
      <c r="GI414" s="81"/>
      <c r="GJ414" s="81"/>
      <c r="GK414" s="81"/>
      <c r="GL414" s="81"/>
      <c r="GM414" s="81"/>
      <c r="GN414" s="81"/>
      <c r="GO414" s="81"/>
      <c r="GP414" s="81"/>
      <c r="GQ414" s="81"/>
      <c r="GR414" s="81"/>
      <c r="GS414" s="81"/>
      <c r="GT414" s="81"/>
      <c r="GU414" s="81"/>
      <c r="GV414" s="81"/>
      <c r="GW414" s="81"/>
      <c r="GX414" s="81"/>
      <c r="GY414" s="81"/>
      <c r="GZ414" s="81"/>
      <c r="HA414" s="81"/>
      <c r="HB414" s="81"/>
      <c r="HC414" s="81"/>
      <c r="HD414" s="81"/>
      <c r="HE414" s="81"/>
      <c r="HF414" s="81"/>
      <c r="HG414" s="81"/>
      <c r="HH414" s="81"/>
      <c r="HI414" s="81"/>
      <c r="HJ414" s="81"/>
      <c r="HK414" s="81"/>
      <c r="HL414" s="81"/>
      <c r="HM414" s="81"/>
      <c r="HN414" s="81"/>
      <c r="HO414" s="81"/>
      <c r="HP414" s="81"/>
      <c r="HQ414" s="81"/>
      <c r="HR414" s="81"/>
      <c r="HS414" s="81"/>
      <c r="HT414" s="81"/>
      <c r="HU414" s="81"/>
      <c r="HV414" s="81"/>
      <c r="HW414" s="81"/>
      <c r="HX414" s="81"/>
      <c r="HY414" s="81"/>
      <c r="HZ414" s="81"/>
      <c r="IA414" s="81"/>
      <c r="IB414" s="81"/>
      <c r="IC414" s="81"/>
      <c r="ID414" s="81"/>
      <c r="IE414" s="81"/>
      <c r="IF414" s="81"/>
      <c r="IG414" s="81"/>
      <c r="IH414" s="81"/>
      <c r="II414" s="81"/>
      <c r="IJ414" s="81"/>
      <c r="IK414" s="81"/>
      <c r="IL414" s="81"/>
      <c r="IM414" s="81"/>
      <c r="IN414" s="81"/>
      <c r="IO414" s="81"/>
      <c r="IP414" s="81"/>
      <c r="IQ414" s="81"/>
      <c r="IR414" s="81"/>
      <c r="IS414" s="81"/>
      <c r="IT414" s="81"/>
      <c r="IU414" s="81"/>
      <c r="IV414" s="81"/>
    </row>
    <row r="415" spans="1:256" ht="66.75" customHeight="1">
      <c r="A415" s="25" t="s">
        <v>856</v>
      </c>
      <c r="B415" s="23" t="s">
        <v>143</v>
      </c>
      <c r="C415" s="23" t="s">
        <v>144</v>
      </c>
      <c r="D415" s="99" t="s">
        <v>1293</v>
      </c>
      <c r="E415" s="100" t="s">
        <v>1294</v>
      </c>
      <c r="F415" s="99"/>
      <c r="G415" s="99" t="s">
        <v>1295</v>
      </c>
      <c r="H415" s="106"/>
      <c r="I415" s="99" t="s">
        <v>369</v>
      </c>
      <c r="J415" s="99"/>
      <c r="K415" s="100" t="s">
        <v>154</v>
      </c>
      <c r="L415" s="101" t="s">
        <v>13</v>
      </c>
      <c r="M415" s="24" t="s">
        <v>921</v>
      </c>
      <c r="N415" s="100" t="s">
        <v>146</v>
      </c>
      <c r="O415" s="101" t="s">
        <v>426</v>
      </c>
      <c r="P415" s="100" t="s">
        <v>146</v>
      </c>
      <c r="Q415" s="100" t="s">
        <v>148</v>
      </c>
      <c r="R415" s="23" t="s">
        <v>166</v>
      </c>
      <c r="S415" s="23" t="s">
        <v>159</v>
      </c>
      <c r="T415" s="101">
        <v>18</v>
      </c>
      <c r="U415" s="100" t="s">
        <v>1296</v>
      </c>
      <c r="V415" s="102">
        <v>1</v>
      </c>
      <c r="W415" s="103">
        <v>10200</v>
      </c>
      <c r="X415" s="102">
        <f t="shared" si="22"/>
        <v>10200</v>
      </c>
      <c r="Y415" s="102">
        <f>X415*(1+12%)</f>
        <v>11424.000000000002</v>
      </c>
      <c r="Z415" s="100"/>
      <c r="AA415" s="23" t="s">
        <v>945</v>
      </c>
      <c r="AB415" s="9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81"/>
      <c r="DK415" s="81"/>
      <c r="DL415" s="81"/>
      <c r="DM415" s="81"/>
      <c r="DN415" s="81"/>
      <c r="DO415" s="81"/>
      <c r="DP415" s="81"/>
      <c r="DQ415" s="81"/>
      <c r="DR415" s="81"/>
      <c r="DS415" s="81"/>
      <c r="DT415" s="81"/>
      <c r="DU415" s="81"/>
      <c r="DV415" s="81"/>
      <c r="DW415" s="81"/>
      <c r="DX415" s="81"/>
      <c r="DY415" s="81"/>
      <c r="DZ415" s="81"/>
      <c r="EA415" s="81"/>
      <c r="EB415" s="81"/>
      <c r="EC415" s="81"/>
      <c r="ED415" s="81"/>
      <c r="EE415" s="81"/>
      <c r="EF415" s="81"/>
      <c r="EG415" s="81"/>
      <c r="EH415" s="81"/>
      <c r="EI415" s="81"/>
      <c r="EJ415" s="81"/>
      <c r="EK415" s="81"/>
      <c r="EL415" s="81"/>
      <c r="EM415" s="81"/>
      <c r="EN415" s="81"/>
      <c r="EO415" s="81"/>
      <c r="EP415" s="81"/>
      <c r="EQ415" s="81"/>
      <c r="ER415" s="81"/>
      <c r="ES415" s="81"/>
      <c r="ET415" s="81"/>
      <c r="EU415" s="81"/>
      <c r="EV415" s="81"/>
      <c r="EW415" s="81"/>
      <c r="EX415" s="81"/>
      <c r="EY415" s="81"/>
      <c r="EZ415" s="81"/>
      <c r="FA415" s="81"/>
      <c r="FB415" s="81"/>
      <c r="FC415" s="81"/>
      <c r="FD415" s="81"/>
      <c r="FE415" s="81"/>
      <c r="FF415" s="81"/>
      <c r="FG415" s="81"/>
      <c r="FH415" s="81"/>
      <c r="FI415" s="81"/>
      <c r="FJ415" s="81"/>
      <c r="FK415" s="81"/>
      <c r="FL415" s="81"/>
      <c r="FM415" s="81"/>
      <c r="FN415" s="81"/>
      <c r="FO415" s="81"/>
      <c r="FP415" s="81"/>
      <c r="FQ415" s="81"/>
      <c r="FR415" s="81"/>
      <c r="FS415" s="81"/>
      <c r="FT415" s="81"/>
      <c r="FU415" s="81"/>
      <c r="FV415" s="81"/>
      <c r="FW415" s="81"/>
      <c r="FX415" s="81"/>
      <c r="FY415" s="81"/>
      <c r="FZ415" s="81"/>
      <c r="GA415" s="81"/>
      <c r="GB415" s="81"/>
      <c r="GC415" s="81"/>
      <c r="GD415" s="81"/>
      <c r="GE415" s="81"/>
      <c r="GF415" s="81"/>
      <c r="GG415" s="81"/>
      <c r="GH415" s="81"/>
      <c r="GI415" s="81"/>
      <c r="GJ415" s="81"/>
      <c r="GK415" s="81"/>
      <c r="GL415" s="81"/>
      <c r="GM415" s="81"/>
      <c r="GN415" s="81"/>
      <c r="GO415" s="81"/>
      <c r="GP415" s="81"/>
      <c r="GQ415" s="81"/>
      <c r="GR415" s="81"/>
      <c r="GS415" s="81"/>
      <c r="GT415" s="81"/>
      <c r="GU415" s="81"/>
      <c r="GV415" s="81"/>
      <c r="GW415" s="81"/>
      <c r="GX415" s="81"/>
      <c r="GY415" s="81"/>
      <c r="GZ415" s="81"/>
      <c r="HA415" s="81"/>
      <c r="HB415" s="81"/>
      <c r="HC415" s="81"/>
      <c r="HD415" s="81"/>
      <c r="HE415" s="81"/>
      <c r="HF415" s="81"/>
      <c r="HG415" s="81"/>
      <c r="HH415" s="81"/>
      <c r="HI415" s="81"/>
      <c r="HJ415" s="81"/>
      <c r="HK415" s="81"/>
      <c r="HL415" s="81"/>
      <c r="HM415" s="81"/>
      <c r="HN415" s="81"/>
      <c r="HO415" s="81"/>
      <c r="HP415" s="81"/>
      <c r="HQ415" s="81"/>
      <c r="HR415" s="81"/>
      <c r="HS415" s="81"/>
      <c r="HT415" s="81"/>
      <c r="HU415" s="81"/>
      <c r="HV415" s="81"/>
      <c r="HW415" s="81"/>
      <c r="HX415" s="81"/>
      <c r="HY415" s="81"/>
      <c r="HZ415" s="81"/>
      <c r="IA415" s="81"/>
      <c r="IB415" s="81"/>
      <c r="IC415" s="81"/>
      <c r="ID415" s="81"/>
      <c r="IE415" s="81"/>
      <c r="IF415" s="81"/>
      <c r="IG415" s="81"/>
      <c r="IH415" s="81"/>
      <c r="II415" s="81"/>
      <c r="IJ415" s="81"/>
      <c r="IK415" s="81"/>
      <c r="IL415" s="81"/>
      <c r="IM415" s="81"/>
      <c r="IN415" s="81"/>
      <c r="IO415" s="81"/>
      <c r="IP415" s="81"/>
      <c r="IQ415" s="81"/>
      <c r="IR415" s="81"/>
      <c r="IS415" s="81"/>
      <c r="IT415" s="81"/>
      <c r="IU415" s="81"/>
      <c r="IV415" s="81"/>
    </row>
    <row r="416" spans="1:29" s="42" customFormat="1" ht="89.25">
      <c r="A416" s="25" t="s">
        <v>857</v>
      </c>
      <c r="B416" s="23" t="s">
        <v>143</v>
      </c>
      <c r="C416" s="23" t="s">
        <v>144</v>
      </c>
      <c r="D416" s="99" t="s">
        <v>1297</v>
      </c>
      <c r="E416" s="100" t="s">
        <v>1298</v>
      </c>
      <c r="F416" s="99"/>
      <c r="G416" s="99" t="s">
        <v>1299</v>
      </c>
      <c r="H416" s="106"/>
      <c r="I416" s="99"/>
      <c r="J416" s="99"/>
      <c r="K416" s="100" t="s">
        <v>154</v>
      </c>
      <c r="L416" s="101" t="s">
        <v>13</v>
      </c>
      <c r="M416" s="24" t="s">
        <v>921</v>
      </c>
      <c r="N416" s="100" t="s">
        <v>146</v>
      </c>
      <c r="O416" s="101" t="s">
        <v>430</v>
      </c>
      <c r="P416" s="100" t="s">
        <v>146</v>
      </c>
      <c r="Q416" s="100" t="s">
        <v>148</v>
      </c>
      <c r="R416" s="23" t="s">
        <v>166</v>
      </c>
      <c r="S416" s="23" t="s">
        <v>159</v>
      </c>
      <c r="T416" s="101">
        <v>112</v>
      </c>
      <c r="U416" s="100" t="s">
        <v>53</v>
      </c>
      <c r="V416" s="102">
        <v>10</v>
      </c>
      <c r="W416" s="103">
        <v>450</v>
      </c>
      <c r="X416" s="102">
        <v>0</v>
      </c>
      <c r="Y416" s="102">
        <f>X416*(1+12%)</f>
        <v>0</v>
      </c>
      <c r="Z416" s="100"/>
      <c r="AA416" s="23" t="s">
        <v>945</v>
      </c>
      <c r="AB416" s="99" t="s">
        <v>2404</v>
      </c>
      <c r="AC416" s="81"/>
    </row>
    <row r="417" spans="1:256" ht="54.75" customHeight="1">
      <c r="A417" s="25" t="s">
        <v>858</v>
      </c>
      <c r="B417" s="23" t="s">
        <v>143</v>
      </c>
      <c r="C417" s="23" t="s">
        <v>144</v>
      </c>
      <c r="D417" s="99" t="s">
        <v>1300</v>
      </c>
      <c r="E417" s="100" t="s">
        <v>210</v>
      </c>
      <c r="F417" s="161"/>
      <c r="G417" s="99" t="s">
        <v>1301</v>
      </c>
      <c r="H417" s="106"/>
      <c r="I417" s="99" t="s">
        <v>1302</v>
      </c>
      <c r="J417" s="99"/>
      <c r="K417" s="100" t="s">
        <v>154</v>
      </c>
      <c r="L417" s="101" t="s">
        <v>13</v>
      </c>
      <c r="M417" s="24" t="s">
        <v>921</v>
      </c>
      <c r="N417" s="100" t="s">
        <v>146</v>
      </c>
      <c r="O417" s="101" t="s">
        <v>430</v>
      </c>
      <c r="P417" s="100" t="s">
        <v>146</v>
      </c>
      <c r="Q417" s="100" t="s">
        <v>148</v>
      </c>
      <c r="R417" s="23" t="s">
        <v>166</v>
      </c>
      <c r="S417" s="23" t="s">
        <v>159</v>
      </c>
      <c r="T417" s="101">
        <v>166</v>
      </c>
      <c r="U417" s="100" t="s">
        <v>165</v>
      </c>
      <c r="V417" s="102">
        <f>20+10</f>
        <v>30</v>
      </c>
      <c r="W417" s="103">
        <f>X417/V417</f>
        <v>680</v>
      </c>
      <c r="X417" s="102">
        <f>14400+6000</f>
        <v>20400</v>
      </c>
      <c r="Y417" s="102">
        <f t="shared" si="23"/>
        <v>22848.000000000004</v>
      </c>
      <c r="Z417" s="100"/>
      <c r="AA417" s="23" t="s">
        <v>945</v>
      </c>
      <c r="AB417" s="9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  <c r="DK417" s="81"/>
      <c r="DL417" s="81"/>
      <c r="DM417" s="81"/>
      <c r="DN417" s="81"/>
      <c r="DO417" s="81"/>
      <c r="DP417" s="81"/>
      <c r="DQ417" s="81"/>
      <c r="DR417" s="81"/>
      <c r="DS417" s="81"/>
      <c r="DT417" s="81"/>
      <c r="DU417" s="81"/>
      <c r="DV417" s="81"/>
      <c r="DW417" s="81"/>
      <c r="DX417" s="81"/>
      <c r="DY417" s="81"/>
      <c r="DZ417" s="81"/>
      <c r="EA417" s="81"/>
      <c r="EB417" s="81"/>
      <c r="EC417" s="81"/>
      <c r="ED417" s="81"/>
      <c r="EE417" s="81"/>
      <c r="EF417" s="81"/>
      <c r="EG417" s="81"/>
      <c r="EH417" s="81"/>
      <c r="EI417" s="81"/>
      <c r="EJ417" s="81"/>
      <c r="EK417" s="81"/>
      <c r="EL417" s="81"/>
      <c r="EM417" s="81"/>
      <c r="EN417" s="81"/>
      <c r="EO417" s="81"/>
      <c r="EP417" s="81"/>
      <c r="EQ417" s="81"/>
      <c r="ER417" s="81"/>
      <c r="ES417" s="81"/>
      <c r="ET417" s="81"/>
      <c r="EU417" s="81"/>
      <c r="EV417" s="81"/>
      <c r="EW417" s="81"/>
      <c r="EX417" s="81"/>
      <c r="EY417" s="81"/>
      <c r="EZ417" s="81"/>
      <c r="FA417" s="81"/>
      <c r="FB417" s="81"/>
      <c r="FC417" s="81"/>
      <c r="FD417" s="81"/>
      <c r="FE417" s="81"/>
      <c r="FF417" s="81"/>
      <c r="FG417" s="81"/>
      <c r="FH417" s="81"/>
      <c r="FI417" s="81"/>
      <c r="FJ417" s="81"/>
      <c r="FK417" s="81"/>
      <c r="FL417" s="81"/>
      <c r="FM417" s="81"/>
      <c r="FN417" s="81"/>
      <c r="FO417" s="81"/>
      <c r="FP417" s="81"/>
      <c r="FQ417" s="81"/>
      <c r="FR417" s="81"/>
      <c r="FS417" s="81"/>
      <c r="FT417" s="81"/>
      <c r="FU417" s="81"/>
      <c r="FV417" s="81"/>
      <c r="FW417" s="81"/>
      <c r="FX417" s="81"/>
      <c r="FY417" s="81"/>
      <c r="FZ417" s="81"/>
      <c r="GA417" s="81"/>
      <c r="GB417" s="81"/>
      <c r="GC417" s="81"/>
      <c r="GD417" s="81"/>
      <c r="GE417" s="81"/>
      <c r="GF417" s="81"/>
      <c r="GG417" s="81"/>
      <c r="GH417" s="81"/>
      <c r="GI417" s="81"/>
      <c r="GJ417" s="81"/>
      <c r="GK417" s="81"/>
      <c r="GL417" s="81"/>
      <c r="GM417" s="81"/>
      <c r="GN417" s="81"/>
      <c r="GO417" s="81"/>
      <c r="GP417" s="81"/>
      <c r="GQ417" s="81"/>
      <c r="GR417" s="81"/>
      <c r="GS417" s="81"/>
      <c r="GT417" s="81"/>
      <c r="GU417" s="81"/>
      <c r="GV417" s="81"/>
      <c r="GW417" s="81"/>
      <c r="GX417" s="81"/>
      <c r="GY417" s="81"/>
      <c r="GZ417" s="81"/>
      <c r="HA417" s="81"/>
      <c r="HB417" s="81"/>
      <c r="HC417" s="81"/>
      <c r="HD417" s="81"/>
      <c r="HE417" s="81"/>
      <c r="HF417" s="81"/>
      <c r="HG417" s="81"/>
      <c r="HH417" s="81"/>
      <c r="HI417" s="81"/>
      <c r="HJ417" s="81"/>
      <c r="HK417" s="81"/>
      <c r="HL417" s="81"/>
      <c r="HM417" s="81"/>
      <c r="HN417" s="81"/>
      <c r="HO417" s="81"/>
      <c r="HP417" s="81"/>
      <c r="HQ417" s="81"/>
      <c r="HR417" s="81"/>
      <c r="HS417" s="81"/>
      <c r="HT417" s="81"/>
      <c r="HU417" s="81"/>
      <c r="HV417" s="81"/>
      <c r="HW417" s="81"/>
      <c r="HX417" s="81"/>
      <c r="HY417" s="81"/>
      <c r="HZ417" s="81"/>
      <c r="IA417" s="81"/>
      <c r="IB417" s="81"/>
      <c r="IC417" s="81"/>
      <c r="ID417" s="81"/>
      <c r="IE417" s="81"/>
      <c r="IF417" s="81"/>
      <c r="IG417" s="81"/>
      <c r="IH417" s="81"/>
      <c r="II417" s="81"/>
      <c r="IJ417" s="81"/>
      <c r="IK417" s="81"/>
      <c r="IL417" s="81"/>
      <c r="IM417" s="81"/>
      <c r="IN417" s="81"/>
      <c r="IO417" s="81"/>
      <c r="IP417" s="81"/>
      <c r="IQ417" s="81"/>
      <c r="IR417" s="81"/>
      <c r="IS417" s="81"/>
      <c r="IT417" s="81"/>
      <c r="IU417" s="81"/>
      <c r="IV417" s="81"/>
    </row>
    <row r="418" spans="1:29" s="42" customFormat="1" ht="127.5">
      <c r="A418" s="25" t="s">
        <v>859</v>
      </c>
      <c r="B418" s="23" t="s">
        <v>143</v>
      </c>
      <c r="C418" s="23" t="s">
        <v>144</v>
      </c>
      <c r="D418" s="100" t="s">
        <v>1300</v>
      </c>
      <c r="E418" s="100" t="s">
        <v>210</v>
      </c>
      <c r="F418" s="99"/>
      <c r="G418" s="100" t="s">
        <v>1301</v>
      </c>
      <c r="H418" s="106"/>
      <c r="I418" s="99" t="s">
        <v>1303</v>
      </c>
      <c r="J418" s="99"/>
      <c r="K418" s="100" t="s">
        <v>154</v>
      </c>
      <c r="L418" s="101" t="s">
        <v>13</v>
      </c>
      <c r="M418" s="24" t="s">
        <v>921</v>
      </c>
      <c r="N418" s="100" t="s">
        <v>146</v>
      </c>
      <c r="O418" s="101" t="s">
        <v>430</v>
      </c>
      <c r="P418" s="100" t="s">
        <v>146</v>
      </c>
      <c r="Q418" s="100" t="s">
        <v>148</v>
      </c>
      <c r="R418" s="23" t="s">
        <v>166</v>
      </c>
      <c r="S418" s="23" t="s">
        <v>159</v>
      </c>
      <c r="T418" s="101">
        <v>166</v>
      </c>
      <c r="U418" s="100" t="s">
        <v>165</v>
      </c>
      <c r="V418" s="102">
        <f>10+90</f>
        <v>100</v>
      </c>
      <c r="W418" s="103">
        <v>522</v>
      </c>
      <c r="X418" s="102">
        <v>0</v>
      </c>
      <c r="Y418" s="102">
        <f>X418*(1+12%)</f>
        <v>0</v>
      </c>
      <c r="Z418" s="100"/>
      <c r="AA418" s="23" t="s">
        <v>945</v>
      </c>
      <c r="AB418" s="99" t="s">
        <v>2540</v>
      </c>
      <c r="AC418" s="81"/>
    </row>
    <row r="419" spans="1:29" s="42" customFormat="1" ht="127.5">
      <c r="A419" s="25" t="s">
        <v>2713</v>
      </c>
      <c r="B419" s="23" t="s">
        <v>143</v>
      </c>
      <c r="C419" s="23" t="s">
        <v>144</v>
      </c>
      <c r="D419" s="100" t="s">
        <v>1300</v>
      </c>
      <c r="E419" s="100" t="s">
        <v>210</v>
      </c>
      <c r="F419" s="99"/>
      <c r="G419" s="100" t="s">
        <v>1301</v>
      </c>
      <c r="H419" s="106"/>
      <c r="I419" s="99" t="s">
        <v>1303</v>
      </c>
      <c r="J419" s="99"/>
      <c r="K419" s="100" t="s">
        <v>154</v>
      </c>
      <c r="L419" s="101" t="s">
        <v>13</v>
      </c>
      <c r="M419" s="24" t="s">
        <v>921</v>
      </c>
      <c r="N419" s="100" t="s">
        <v>146</v>
      </c>
      <c r="O419" s="101" t="s">
        <v>430</v>
      </c>
      <c r="P419" s="100" t="s">
        <v>146</v>
      </c>
      <c r="Q419" s="100" t="s">
        <v>148</v>
      </c>
      <c r="R419" s="23" t="s">
        <v>166</v>
      </c>
      <c r="S419" s="23" t="s">
        <v>159</v>
      </c>
      <c r="T419" s="101">
        <v>166</v>
      </c>
      <c r="U419" s="100" t="s">
        <v>165</v>
      </c>
      <c r="V419" s="102">
        <f>10+90+34</f>
        <v>134</v>
      </c>
      <c r="W419" s="103">
        <v>522</v>
      </c>
      <c r="X419" s="102">
        <f>W419*V419</f>
        <v>69948</v>
      </c>
      <c r="Y419" s="102">
        <f>X419*1.12</f>
        <v>78341.76000000001</v>
      </c>
      <c r="Z419" s="100"/>
      <c r="AA419" s="23" t="s">
        <v>945</v>
      </c>
      <c r="AB419" s="99"/>
      <c r="AC419" s="81"/>
    </row>
    <row r="420" spans="1:256" ht="58.5" customHeight="1">
      <c r="A420" s="25" t="s">
        <v>860</v>
      </c>
      <c r="B420" s="23" t="s">
        <v>143</v>
      </c>
      <c r="C420" s="23" t="s">
        <v>144</v>
      </c>
      <c r="D420" s="100" t="s">
        <v>1300</v>
      </c>
      <c r="E420" s="100" t="s">
        <v>210</v>
      </c>
      <c r="F420" s="99"/>
      <c r="G420" s="100" t="s">
        <v>1301</v>
      </c>
      <c r="H420" s="106"/>
      <c r="I420" s="99" t="s">
        <v>1304</v>
      </c>
      <c r="J420" s="99"/>
      <c r="K420" s="100" t="s">
        <v>154</v>
      </c>
      <c r="L420" s="101" t="s">
        <v>13</v>
      </c>
      <c r="M420" s="24" t="s">
        <v>921</v>
      </c>
      <c r="N420" s="100" t="s">
        <v>146</v>
      </c>
      <c r="O420" s="101" t="s">
        <v>430</v>
      </c>
      <c r="P420" s="100" t="s">
        <v>146</v>
      </c>
      <c r="Q420" s="100" t="s">
        <v>148</v>
      </c>
      <c r="R420" s="23" t="s">
        <v>166</v>
      </c>
      <c r="S420" s="23" t="s">
        <v>159</v>
      </c>
      <c r="T420" s="101">
        <v>166</v>
      </c>
      <c r="U420" s="100" t="s">
        <v>165</v>
      </c>
      <c r="V420" s="102">
        <v>50</v>
      </c>
      <c r="W420" s="103">
        <v>720</v>
      </c>
      <c r="X420" s="102">
        <f t="shared" si="22"/>
        <v>36000</v>
      </c>
      <c r="Y420" s="102">
        <f t="shared" si="23"/>
        <v>40320.00000000001</v>
      </c>
      <c r="Z420" s="100"/>
      <c r="AA420" s="23" t="s">
        <v>945</v>
      </c>
      <c r="AB420" s="9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  <c r="DK420" s="81"/>
      <c r="DL420" s="81"/>
      <c r="DM420" s="81"/>
      <c r="DN420" s="81"/>
      <c r="DO420" s="81"/>
      <c r="DP420" s="81"/>
      <c r="DQ420" s="81"/>
      <c r="DR420" s="81"/>
      <c r="DS420" s="81"/>
      <c r="DT420" s="81"/>
      <c r="DU420" s="81"/>
      <c r="DV420" s="81"/>
      <c r="DW420" s="81"/>
      <c r="DX420" s="81"/>
      <c r="DY420" s="81"/>
      <c r="DZ420" s="81"/>
      <c r="EA420" s="81"/>
      <c r="EB420" s="81"/>
      <c r="EC420" s="81"/>
      <c r="ED420" s="81"/>
      <c r="EE420" s="81"/>
      <c r="EF420" s="81"/>
      <c r="EG420" s="81"/>
      <c r="EH420" s="81"/>
      <c r="EI420" s="81"/>
      <c r="EJ420" s="81"/>
      <c r="EK420" s="81"/>
      <c r="EL420" s="81"/>
      <c r="EM420" s="81"/>
      <c r="EN420" s="81"/>
      <c r="EO420" s="81"/>
      <c r="EP420" s="81"/>
      <c r="EQ420" s="81"/>
      <c r="ER420" s="81"/>
      <c r="ES420" s="81"/>
      <c r="ET420" s="81"/>
      <c r="EU420" s="81"/>
      <c r="EV420" s="81"/>
      <c r="EW420" s="81"/>
      <c r="EX420" s="81"/>
      <c r="EY420" s="81"/>
      <c r="EZ420" s="81"/>
      <c r="FA420" s="81"/>
      <c r="FB420" s="81"/>
      <c r="FC420" s="81"/>
      <c r="FD420" s="81"/>
      <c r="FE420" s="81"/>
      <c r="FF420" s="81"/>
      <c r="FG420" s="81"/>
      <c r="FH420" s="81"/>
      <c r="FI420" s="81"/>
      <c r="FJ420" s="81"/>
      <c r="FK420" s="81"/>
      <c r="FL420" s="81"/>
      <c r="FM420" s="81"/>
      <c r="FN420" s="81"/>
      <c r="FO420" s="81"/>
      <c r="FP420" s="81"/>
      <c r="FQ420" s="81"/>
      <c r="FR420" s="81"/>
      <c r="FS420" s="81"/>
      <c r="FT420" s="81"/>
      <c r="FU420" s="81"/>
      <c r="FV420" s="81"/>
      <c r="FW420" s="81"/>
      <c r="FX420" s="81"/>
      <c r="FY420" s="81"/>
      <c r="FZ420" s="81"/>
      <c r="GA420" s="81"/>
      <c r="GB420" s="81"/>
      <c r="GC420" s="81"/>
      <c r="GD420" s="81"/>
      <c r="GE420" s="81"/>
      <c r="GF420" s="81"/>
      <c r="GG420" s="81"/>
      <c r="GH420" s="81"/>
      <c r="GI420" s="81"/>
      <c r="GJ420" s="81"/>
      <c r="GK420" s="81"/>
      <c r="GL420" s="81"/>
      <c r="GM420" s="81"/>
      <c r="GN420" s="81"/>
      <c r="GO420" s="81"/>
      <c r="GP420" s="81"/>
      <c r="GQ420" s="81"/>
      <c r="GR420" s="81"/>
      <c r="GS420" s="81"/>
      <c r="GT420" s="81"/>
      <c r="GU420" s="81"/>
      <c r="GV420" s="81"/>
      <c r="GW420" s="81"/>
      <c r="GX420" s="81"/>
      <c r="GY420" s="81"/>
      <c r="GZ420" s="81"/>
      <c r="HA420" s="81"/>
      <c r="HB420" s="81"/>
      <c r="HC420" s="81"/>
      <c r="HD420" s="81"/>
      <c r="HE420" s="81"/>
      <c r="HF420" s="81"/>
      <c r="HG420" s="81"/>
      <c r="HH420" s="81"/>
      <c r="HI420" s="81"/>
      <c r="HJ420" s="81"/>
      <c r="HK420" s="81"/>
      <c r="HL420" s="81"/>
      <c r="HM420" s="81"/>
      <c r="HN420" s="81"/>
      <c r="HO420" s="81"/>
      <c r="HP420" s="81"/>
      <c r="HQ420" s="81"/>
      <c r="HR420" s="81"/>
      <c r="HS420" s="81"/>
      <c r="HT420" s="81"/>
      <c r="HU420" s="81"/>
      <c r="HV420" s="81"/>
      <c r="HW420" s="81"/>
      <c r="HX420" s="81"/>
      <c r="HY420" s="81"/>
      <c r="HZ420" s="81"/>
      <c r="IA420" s="81"/>
      <c r="IB420" s="81"/>
      <c r="IC420" s="81"/>
      <c r="ID420" s="81"/>
      <c r="IE420" s="81"/>
      <c r="IF420" s="81"/>
      <c r="IG420" s="81"/>
      <c r="IH420" s="81"/>
      <c r="II420" s="81"/>
      <c r="IJ420" s="81"/>
      <c r="IK420" s="81"/>
      <c r="IL420" s="81"/>
      <c r="IM420" s="81"/>
      <c r="IN420" s="81"/>
      <c r="IO420" s="81"/>
      <c r="IP420" s="81"/>
      <c r="IQ420" s="81"/>
      <c r="IR420" s="81"/>
      <c r="IS420" s="81"/>
      <c r="IT420" s="81"/>
      <c r="IU420" s="81"/>
      <c r="IV420" s="81"/>
    </row>
    <row r="421" spans="1:256" ht="45.75" customHeight="1">
      <c r="A421" s="25" t="s">
        <v>861</v>
      </c>
      <c r="B421" s="23" t="s">
        <v>143</v>
      </c>
      <c r="C421" s="23" t="s">
        <v>144</v>
      </c>
      <c r="D421" s="100" t="s">
        <v>1300</v>
      </c>
      <c r="E421" s="100" t="s">
        <v>210</v>
      </c>
      <c r="F421" s="99"/>
      <c r="G421" s="100" t="s">
        <v>1301</v>
      </c>
      <c r="H421" s="106"/>
      <c r="I421" s="99" t="s">
        <v>1305</v>
      </c>
      <c r="J421" s="99"/>
      <c r="K421" s="100" t="s">
        <v>154</v>
      </c>
      <c r="L421" s="101" t="s">
        <v>13</v>
      </c>
      <c r="M421" s="24" t="s">
        <v>921</v>
      </c>
      <c r="N421" s="100" t="s">
        <v>146</v>
      </c>
      <c r="O421" s="101" t="s">
        <v>430</v>
      </c>
      <c r="P421" s="100" t="s">
        <v>146</v>
      </c>
      <c r="Q421" s="100" t="s">
        <v>148</v>
      </c>
      <c r="R421" s="23" t="s">
        <v>166</v>
      </c>
      <c r="S421" s="23" t="s">
        <v>159</v>
      </c>
      <c r="T421" s="101">
        <v>166</v>
      </c>
      <c r="U421" s="100" t="s">
        <v>165</v>
      </c>
      <c r="V421" s="102">
        <v>5</v>
      </c>
      <c r="W421" s="103">
        <v>720</v>
      </c>
      <c r="X421" s="102">
        <f t="shared" si="22"/>
        <v>3600</v>
      </c>
      <c r="Y421" s="102">
        <f t="shared" si="23"/>
        <v>4032.0000000000005</v>
      </c>
      <c r="Z421" s="100"/>
      <c r="AA421" s="23" t="s">
        <v>945</v>
      </c>
      <c r="AB421" s="9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  <c r="DK421" s="81"/>
      <c r="DL421" s="81"/>
      <c r="DM421" s="81"/>
      <c r="DN421" s="81"/>
      <c r="DO421" s="81"/>
      <c r="DP421" s="81"/>
      <c r="DQ421" s="81"/>
      <c r="DR421" s="81"/>
      <c r="DS421" s="81"/>
      <c r="DT421" s="81"/>
      <c r="DU421" s="81"/>
      <c r="DV421" s="81"/>
      <c r="DW421" s="81"/>
      <c r="DX421" s="81"/>
      <c r="DY421" s="81"/>
      <c r="DZ421" s="81"/>
      <c r="EA421" s="81"/>
      <c r="EB421" s="81"/>
      <c r="EC421" s="81"/>
      <c r="ED421" s="81"/>
      <c r="EE421" s="81"/>
      <c r="EF421" s="81"/>
      <c r="EG421" s="81"/>
      <c r="EH421" s="81"/>
      <c r="EI421" s="81"/>
      <c r="EJ421" s="81"/>
      <c r="EK421" s="81"/>
      <c r="EL421" s="81"/>
      <c r="EM421" s="81"/>
      <c r="EN421" s="81"/>
      <c r="EO421" s="81"/>
      <c r="EP421" s="81"/>
      <c r="EQ421" s="81"/>
      <c r="ER421" s="81"/>
      <c r="ES421" s="81"/>
      <c r="ET421" s="81"/>
      <c r="EU421" s="81"/>
      <c r="EV421" s="81"/>
      <c r="EW421" s="81"/>
      <c r="EX421" s="81"/>
      <c r="EY421" s="81"/>
      <c r="EZ421" s="81"/>
      <c r="FA421" s="81"/>
      <c r="FB421" s="81"/>
      <c r="FC421" s="81"/>
      <c r="FD421" s="81"/>
      <c r="FE421" s="81"/>
      <c r="FF421" s="81"/>
      <c r="FG421" s="81"/>
      <c r="FH421" s="81"/>
      <c r="FI421" s="81"/>
      <c r="FJ421" s="81"/>
      <c r="FK421" s="81"/>
      <c r="FL421" s="81"/>
      <c r="FM421" s="81"/>
      <c r="FN421" s="81"/>
      <c r="FO421" s="81"/>
      <c r="FP421" s="81"/>
      <c r="FQ421" s="81"/>
      <c r="FR421" s="81"/>
      <c r="FS421" s="81"/>
      <c r="FT421" s="81"/>
      <c r="FU421" s="81"/>
      <c r="FV421" s="81"/>
      <c r="FW421" s="81"/>
      <c r="FX421" s="81"/>
      <c r="FY421" s="81"/>
      <c r="FZ421" s="81"/>
      <c r="GA421" s="81"/>
      <c r="GB421" s="81"/>
      <c r="GC421" s="81"/>
      <c r="GD421" s="81"/>
      <c r="GE421" s="81"/>
      <c r="GF421" s="81"/>
      <c r="GG421" s="81"/>
      <c r="GH421" s="81"/>
      <c r="GI421" s="81"/>
      <c r="GJ421" s="81"/>
      <c r="GK421" s="81"/>
      <c r="GL421" s="81"/>
      <c r="GM421" s="81"/>
      <c r="GN421" s="81"/>
      <c r="GO421" s="81"/>
      <c r="GP421" s="81"/>
      <c r="GQ421" s="81"/>
      <c r="GR421" s="81"/>
      <c r="GS421" s="81"/>
      <c r="GT421" s="81"/>
      <c r="GU421" s="81"/>
      <c r="GV421" s="81"/>
      <c r="GW421" s="81"/>
      <c r="GX421" s="81"/>
      <c r="GY421" s="81"/>
      <c r="GZ421" s="81"/>
      <c r="HA421" s="81"/>
      <c r="HB421" s="81"/>
      <c r="HC421" s="81"/>
      <c r="HD421" s="81"/>
      <c r="HE421" s="81"/>
      <c r="HF421" s="81"/>
      <c r="HG421" s="81"/>
      <c r="HH421" s="81"/>
      <c r="HI421" s="81"/>
      <c r="HJ421" s="81"/>
      <c r="HK421" s="81"/>
      <c r="HL421" s="81"/>
      <c r="HM421" s="81"/>
      <c r="HN421" s="81"/>
      <c r="HO421" s="81"/>
      <c r="HP421" s="81"/>
      <c r="HQ421" s="81"/>
      <c r="HR421" s="81"/>
      <c r="HS421" s="81"/>
      <c r="HT421" s="81"/>
      <c r="HU421" s="81"/>
      <c r="HV421" s="81"/>
      <c r="HW421" s="81"/>
      <c r="HX421" s="81"/>
      <c r="HY421" s="81"/>
      <c r="HZ421" s="81"/>
      <c r="IA421" s="81"/>
      <c r="IB421" s="81"/>
      <c r="IC421" s="81"/>
      <c r="ID421" s="81"/>
      <c r="IE421" s="81"/>
      <c r="IF421" s="81"/>
      <c r="IG421" s="81"/>
      <c r="IH421" s="81"/>
      <c r="II421" s="81"/>
      <c r="IJ421" s="81"/>
      <c r="IK421" s="81"/>
      <c r="IL421" s="81"/>
      <c r="IM421" s="81"/>
      <c r="IN421" s="81"/>
      <c r="IO421" s="81"/>
      <c r="IP421" s="81"/>
      <c r="IQ421" s="81"/>
      <c r="IR421" s="81"/>
      <c r="IS421" s="81"/>
      <c r="IT421" s="81"/>
      <c r="IU421" s="81"/>
      <c r="IV421" s="81"/>
    </row>
    <row r="422" spans="1:256" ht="47.25" customHeight="1">
      <c r="A422" s="25" t="s">
        <v>862</v>
      </c>
      <c r="B422" s="23" t="s">
        <v>143</v>
      </c>
      <c r="C422" s="23" t="s">
        <v>144</v>
      </c>
      <c r="D422" s="100" t="s">
        <v>1300</v>
      </c>
      <c r="E422" s="100" t="s">
        <v>210</v>
      </c>
      <c r="F422" s="99"/>
      <c r="G422" s="100" t="s">
        <v>1301</v>
      </c>
      <c r="H422" s="106"/>
      <c r="I422" s="99" t="s">
        <v>1306</v>
      </c>
      <c r="J422" s="99"/>
      <c r="K422" s="100" t="s">
        <v>154</v>
      </c>
      <c r="L422" s="101" t="s">
        <v>13</v>
      </c>
      <c r="M422" s="24" t="s">
        <v>921</v>
      </c>
      <c r="N422" s="100" t="s">
        <v>146</v>
      </c>
      <c r="O422" s="101" t="s">
        <v>430</v>
      </c>
      <c r="P422" s="100" t="s">
        <v>146</v>
      </c>
      <c r="Q422" s="100" t="s">
        <v>148</v>
      </c>
      <c r="R422" s="23" t="s">
        <v>166</v>
      </c>
      <c r="S422" s="23" t="s">
        <v>159</v>
      </c>
      <c r="T422" s="101">
        <v>166</v>
      </c>
      <c r="U422" s="100" t="s">
        <v>165</v>
      </c>
      <c r="V422" s="102">
        <v>5</v>
      </c>
      <c r="W422" s="103">
        <v>720</v>
      </c>
      <c r="X422" s="102">
        <f t="shared" si="22"/>
        <v>3600</v>
      </c>
      <c r="Y422" s="102">
        <f t="shared" si="23"/>
        <v>4032.0000000000005</v>
      </c>
      <c r="Z422" s="100"/>
      <c r="AA422" s="23" t="s">
        <v>945</v>
      </c>
      <c r="AB422" s="9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  <c r="DK422" s="81"/>
      <c r="DL422" s="81"/>
      <c r="DM422" s="81"/>
      <c r="DN422" s="81"/>
      <c r="DO422" s="81"/>
      <c r="DP422" s="81"/>
      <c r="DQ422" s="81"/>
      <c r="DR422" s="81"/>
      <c r="DS422" s="81"/>
      <c r="DT422" s="81"/>
      <c r="DU422" s="81"/>
      <c r="DV422" s="81"/>
      <c r="DW422" s="81"/>
      <c r="DX422" s="81"/>
      <c r="DY422" s="81"/>
      <c r="DZ422" s="81"/>
      <c r="EA422" s="81"/>
      <c r="EB422" s="81"/>
      <c r="EC422" s="81"/>
      <c r="ED422" s="81"/>
      <c r="EE422" s="81"/>
      <c r="EF422" s="81"/>
      <c r="EG422" s="81"/>
      <c r="EH422" s="81"/>
      <c r="EI422" s="81"/>
      <c r="EJ422" s="81"/>
      <c r="EK422" s="81"/>
      <c r="EL422" s="81"/>
      <c r="EM422" s="81"/>
      <c r="EN422" s="81"/>
      <c r="EO422" s="81"/>
      <c r="EP422" s="81"/>
      <c r="EQ422" s="81"/>
      <c r="ER422" s="81"/>
      <c r="ES422" s="81"/>
      <c r="ET422" s="81"/>
      <c r="EU422" s="81"/>
      <c r="EV422" s="81"/>
      <c r="EW422" s="81"/>
      <c r="EX422" s="81"/>
      <c r="EY422" s="81"/>
      <c r="EZ422" s="81"/>
      <c r="FA422" s="81"/>
      <c r="FB422" s="81"/>
      <c r="FC422" s="81"/>
      <c r="FD422" s="81"/>
      <c r="FE422" s="81"/>
      <c r="FF422" s="81"/>
      <c r="FG422" s="81"/>
      <c r="FH422" s="81"/>
      <c r="FI422" s="81"/>
      <c r="FJ422" s="81"/>
      <c r="FK422" s="81"/>
      <c r="FL422" s="81"/>
      <c r="FM422" s="81"/>
      <c r="FN422" s="81"/>
      <c r="FO422" s="81"/>
      <c r="FP422" s="81"/>
      <c r="FQ422" s="81"/>
      <c r="FR422" s="81"/>
      <c r="FS422" s="81"/>
      <c r="FT422" s="81"/>
      <c r="FU422" s="81"/>
      <c r="FV422" s="81"/>
      <c r="FW422" s="81"/>
      <c r="FX422" s="81"/>
      <c r="FY422" s="81"/>
      <c r="FZ422" s="81"/>
      <c r="GA422" s="81"/>
      <c r="GB422" s="81"/>
      <c r="GC422" s="81"/>
      <c r="GD422" s="81"/>
      <c r="GE422" s="81"/>
      <c r="GF422" s="81"/>
      <c r="GG422" s="81"/>
      <c r="GH422" s="81"/>
      <c r="GI422" s="81"/>
      <c r="GJ422" s="81"/>
      <c r="GK422" s="81"/>
      <c r="GL422" s="81"/>
      <c r="GM422" s="81"/>
      <c r="GN422" s="81"/>
      <c r="GO422" s="81"/>
      <c r="GP422" s="81"/>
      <c r="GQ422" s="81"/>
      <c r="GR422" s="81"/>
      <c r="GS422" s="81"/>
      <c r="GT422" s="81"/>
      <c r="GU422" s="81"/>
      <c r="GV422" s="81"/>
      <c r="GW422" s="81"/>
      <c r="GX422" s="81"/>
      <c r="GY422" s="81"/>
      <c r="GZ422" s="81"/>
      <c r="HA422" s="81"/>
      <c r="HB422" s="81"/>
      <c r="HC422" s="81"/>
      <c r="HD422" s="81"/>
      <c r="HE422" s="81"/>
      <c r="HF422" s="81"/>
      <c r="HG422" s="81"/>
      <c r="HH422" s="81"/>
      <c r="HI422" s="81"/>
      <c r="HJ422" s="81"/>
      <c r="HK422" s="81"/>
      <c r="HL422" s="81"/>
      <c r="HM422" s="81"/>
      <c r="HN422" s="81"/>
      <c r="HO422" s="81"/>
      <c r="HP422" s="81"/>
      <c r="HQ422" s="81"/>
      <c r="HR422" s="81"/>
      <c r="HS422" s="81"/>
      <c r="HT422" s="81"/>
      <c r="HU422" s="81"/>
      <c r="HV422" s="81"/>
      <c r="HW422" s="81"/>
      <c r="HX422" s="81"/>
      <c r="HY422" s="81"/>
      <c r="HZ422" s="81"/>
      <c r="IA422" s="81"/>
      <c r="IB422" s="81"/>
      <c r="IC422" s="81"/>
      <c r="ID422" s="81"/>
      <c r="IE422" s="81"/>
      <c r="IF422" s="81"/>
      <c r="IG422" s="81"/>
      <c r="IH422" s="81"/>
      <c r="II422" s="81"/>
      <c r="IJ422" s="81"/>
      <c r="IK422" s="81"/>
      <c r="IL422" s="81"/>
      <c r="IM422" s="81"/>
      <c r="IN422" s="81"/>
      <c r="IO422" s="81"/>
      <c r="IP422" s="81"/>
      <c r="IQ422" s="81"/>
      <c r="IR422" s="81"/>
      <c r="IS422" s="81"/>
      <c r="IT422" s="81"/>
      <c r="IU422" s="81"/>
      <c r="IV422" s="81"/>
    </row>
    <row r="423" spans="1:256" ht="54.75" customHeight="1">
      <c r="A423" s="25" t="s">
        <v>863</v>
      </c>
      <c r="B423" s="23" t="s">
        <v>143</v>
      </c>
      <c r="C423" s="23" t="s">
        <v>144</v>
      </c>
      <c r="D423" s="100" t="s">
        <v>1300</v>
      </c>
      <c r="E423" s="100" t="s">
        <v>210</v>
      </c>
      <c r="F423" s="99"/>
      <c r="G423" s="100" t="s">
        <v>1301</v>
      </c>
      <c r="H423" s="106"/>
      <c r="I423" s="99" t="s">
        <v>1307</v>
      </c>
      <c r="J423" s="99"/>
      <c r="K423" s="100" t="s">
        <v>154</v>
      </c>
      <c r="L423" s="101" t="s">
        <v>13</v>
      </c>
      <c r="M423" s="24" t="s">
        <v>921</v>
      </c>
      <c r="N423" s="100" t="s">
        <v>146</v>
      </c>
      <c r="O423" s="101" t="s">
        <v>430</v>
      </c>
      <c r="P423" s="100" t="s">
        <v>146</v>
      </c>
      <c r="Q423" s="100" t="s">
        <v>148</v>
      </c>
      <c r="R423" s="23" t="s">
        <v>166</v>
      </c>
      <c r="S423" s="23" t="s">
        <v>159</v>
      </c>
      <c r="T423" s="101">
        <v>166</v>
      </c>
      <c r="U423" s="100" t="s">
        <v>165</v>
      </c>
      <c r="V423" s="102">
        <f>5+20</f>
        <v>25</v>
      </c>
      <c r="W423" s="103">
        <f>X423/V423</f>
        <v>624</v>
      </c>
      <c r="X423" s="102">
        <f>3600+12000</f>
        <v>15600</v>
      </c>
      <c r="Y423" s="102">
        <f t="shared" si="23"/>
        <v>17472</v>
      </c>
      <c r="Z423" s="100"/>
      <c r="AA423" s="23" t="s">
        <v>945</v>
      </c>
      <c r="AB423" s="9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  <c r="DK423" s="81"/>
      <c r="DL423" s="81"/>
      <c r="DM423" s="81"/>
      <c r="DN423" s="81"/>
      <c r="DO423" s="81"/>
      <c r="DP423" s="81"/>
      <c r="DQ423" s="81"/>
      <c r="DR423" s="81"/>
      <c r="DS423" s="81"/>
      <c r="DT423" s="81"/>
      <c r="DU423" s="81"/>
      <c r="DV423" s="81"/>
      <c r="DW423" s="81"/>
      <c r="DX423" s="81"/>
      <c r="DY423" s="81"/>
      <c r="DZ423" s="81"/>
      <c r="EA423" s="81"/>
      <c r="EB423" s="81"/>
      <c r="EC423" s="81"/>
      <c r="ED423" s="81"/>
      <c r="EE423" s="81"/>
      <c r="EF423" s="81"/>
      <c r="EG423" s="81"/>
      <c r="EH423" s="81"/>
      <c r="EI423" s="81"/>
      <c r="EJ423" s="81"/>
      <c r="EK423" s="81"/>
      <c r="EL423" s="81"/>
      <c r="EM423" s="81"/>
      <c r="EN423" s="81"/>
      <c r="EO423" s="81"/>
      <c r="EP423" s="81"/>
      <c r="EQ423" s="81"/>
      <c r="ER423" s="81"/>
      <c r="ES423" s="81"/>
      <c r="ET423" s="81"/>
      <c r="EU423" s="81"/>
      <c r="EV423" s="81"/>
      <c r="EW423" s="81"/>
      <c r="EX423" s="81"/>
      <c r="EY423" s="81"/>
      <c r="EZ423" s="81"/>
      <c r="FA423" s="81"/>
      <c r="FB423" s="81"/>
      <c r="FC423" s="81"/>
      <c r="FD423" s="81"/>
      <c r="FE423" s="81"/>
      <c r="FF423" s="81"/>
      <c r="FG423" s="81"/>
      <c r="FH423" s="81"/>
      <c r="FI423" s="81"/>
      <c r="FJ423" s="81"/>
      <c r="FK423" s="81"/>
      <c r="FL423" s="81"/>
      <c r="FM423" s="81"/>
      <c r="FN423" s="81"/>
      <c r="FO423" s="81"/>
      <c r="FP423" s="81"/>
      <c r="FQ423" s="81"/>
      <c r="FR423" s="81"/>
      <c r="FS423" s="81"/>
      <c r="FT423" s="81"/>
      <c r="FU423" s="81"/>
      <c r="FV423" s="81"/>
      <c r="FW423" s="81"/>
      <c r="FX423" s="81"/>
      <c r="FY423" s="81"/>
      <c r="FZ423" s="81"/>
      <c r="GA423" s="81"/>
      <c r="GB423" s="81"/>
      <c r="GC423" s="81"/>
      <c r="GD423" s="81"/>
      <c r="GE423" s="81"/>
      <c r="GF423" s="81"/>
      <c r="GG423" s="81"/>
      <c r="GH423" s="81"/>
      <c r="GI423" s="81"/>
      <c r="GJ423" s="81"/>
      <c r="GK423" s="81"/>
      <c r="GL423" s="81"/>
      <c r="GM423" s="81"/>
      <c r="GN423" s="81"/>
      <c r="GO423" s="81"/>
      <c r="GP423" s="81"/>
      <c r="GQ423" s="81"/>
      <c r="GR423" s="81"/>
      <c r="GS423" s="81"/>
      <c r="GT423" s="81"/>
      <c r="GU423" s="81"/>
      <c r="GV423" s="81"/>
      <c r="GW423" s="81"/>
      <c r="GX423" s="81"/>
      <c r="GY423" s="81"/>
      <c r="GZ423" s="81"/>
      <c r="HA423" s="81"/>
      <c r="HB423" s="81"/>
      <c r="HC423" s="81"/>
      <c r="HD423" s="81"/>
      <c r="HE423" s="81"/>
      <c r="HF423" s="81"/>
      <c r="HG423" s="81"/>
      <c r="HH423" s="81"/>
      <c r="HI423" s="81"/>
      <c r="HJ423" s="81"/>
      <c r="HK423" s="81"/>
      <c r="HL423" s="81"/>
      <c r="HM423" s="81"/>
      <c r="HN423" s="81"/>
      <c r="HO423" s="81"/>
      <c r="HP423" s="81"/>
      <c r="HQ423" s="81"/>
      <c r="HR423" s="81"/>
      <c r="HS423" s="81"/>
      <c r="HT423" s="81"/>
      <c r="HU423" s="81"/>
      <c r="HV423" s="81"/>
      <c r="HW423" s="81"/>
      <c r="HX423" s="81"/>
      <c r="HY423" s="81"/>
      <c r="HZ423" s="81"/>
      <c r="IA423" s="81"/>
      <c r="IB423" s="81"/>
      <c r="IC423" s="81"/>
      <c r="ID423" s="81"/>
      <c r="IE423" s="81"/>
      <c r="IF423" s="81"/>
      <c r="IG423" s="81"/>
      <c r="IH423" s="81"/>
      <c r="II423" s="81"/>
      <c r="IJ423" s="81"/>
      <c r="IK423" s="81"/>
      <c r="IL423" s="81"/>
      <c r="IM423" s="81"/>
      <c r="IN423" s="81"/>
      <c r="IO423" s="81"/>
      <c r="IP423" s="81"/>
      <c r="IQ423" s="81"/>
      <c r="IR423" s="81"/>
      <c r="IS423" s="81"/>
      <c r="IT423" s="81"/>
      <c r="IU423" s="81"/>
      <c r="IV423" s="81"/>
    </row>
    <row r="424" spans="1:256" ht="76.5">
      <c r="A424" s="25" t="s">
        <v>864</v>
      </c>
      <c r="B424" s="23" t="s">
        <v>143</v>
      </c>
      <c r="C424" s="23" t="s">
        <v>144</v>
      </c>
      <c r="D424" s="100" t="s">
        <v>1203</v>
      </c>
      <c r="E424" s="100" t="s">
        <v>370</v>
      </c>
      <c r="F424" s="99"/>
      <c r="G424" s="100" t="s">
        <v>1204</v>
      </c>
      <c r="H424" s="106"/>
      <c r="I424" s="99" t="s">
        <v>1308</v>
      </c>
      <c r="J424" s="99"/>
      <c r="K424" s="100" t="s">
        <v>154</v>
      </c>
      <c r="L424" s="101" t="s">
        <v>252</v>
      </c>
      <c r="M424" s="24" t="s">
        <v>921</v>
      </c>
      <c r="N424" s="100" t="s">
        <v>146</v>
      </c>
      <c r="O424" s="101" t="s">
        <v>221</v>
      </c>
      <c r="P424" s="100" t="s">
        <v>146</v>
      </c>
      <c r="Q424" s="100" t="s">
        <v>148</v>
      </c>
      <c r="R424" s="23" t="s">
        <v>166</v>
      </c>
      <c r="S424" s="23" t="s">
        <v>944</v>
      </c>
      <c r="T424" s="101" t="s">
        <v>37</v>
      </c>
      <c r="U424" s="101" t="s">
        <v>251</v>
      </c>
      <c r="V424" s="102">
        <v>4</v>
      </c>
      <c r="W424" s="103">
        <v>600</v>
      </c>
      <c r="X424" s="102">
        <f t="shared" si="22"/>
        <v>2400</v>
      </c>
      <c r="Y424" s="102">
        <f t="shared" si="23"/>
        <v>2688.0000000000005</v>
      </c>
      <c r="Z424" s="100" t="s">
        <v>152</v>
      </c>
      <c r="AA424" s="23" t="s">
        <v>945</v>
      </c>
      <c r="AB424" s="9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81"/>
      <c r="DK424" s="81"/>
      <c r="DL424" s="81"/>
      <c r="DM424" s="81"/>
      <c r="DN424" s="81"/>
      <c r="DO424" s="81"/>
      <c r="DP424" s="81"/>
      <c r="DQ424" s="81"/>
      <c r="DR424" s="81"/>
      <c r="DS424" s="81"/>
      <c r="DT424" s="81"/>
      <c r="DU424" s="81"/>
      <c r="DV424" s="81"/>
      <c r="DW424" s="81"/>
      <c r="DX424" s="81"/>
      <c r="DY424" s="81"/>
      <c r="DZ424" s="81"/>
      <c r="EA424" s="81"/>
      <c r="EB424" s="81"/>
      <c r="EC424" s="81"/>
      <c r="ED424" s="81"/>
      <c r="EE424" s="81"/>
      <c r="EF424" s="81"/>
      <c r="EG424" s="81"/>
      <c r="EH424" s="81"/>
      <c r="EI424" s="81"/>
      <c r="EJ424" s="81"/>
      <c r="EK424" s="81"/>
      <c r="EL424" s="81"/>
      <c r="EM424" s="81"/>
      <c r="EN424" s="81"/>
      <c r="EO424" s="81"/>
      <c r="EP424" s="81"/>
      <c r="EQ424" s="81"/>
      <c r="ER424" s="81"/>
      <c r="ES424" s="81"/>
      <c r="ET424" s="81"/>
      <c r="EU424" s="81"/>
      <c r="EV424" s="81"/>
      <c r="EW424" s="81"/>
      <c r="EX424" s="81"/>
      <c r="EY424" s="81"/>
      <c r="EZ424" s="81"/>
      <c r="FA424" s="81"/>
      <c r="FB424" s="81"/>
      <c r="FC424" s="81"/>
      <c r="FD424" s="81"/>
      <c r="FE424" s="81"/>
      <c r="FF424" s="81"/>
      <c r="FG424" s="81"/>
      <c r="FH424" s="81"/>
      <c r="FI424" s="81"/>
      <c r="FJ424" s="81"/>
      <c r="FK424" s="81"/>
      <c r="FL424" s="81"/>
      <c r="FM424" s="81"/>
      <c r="FN424" s="81"/>
      <c r="FO424" s="81"/>
      <c r="FP424" s="81"/>
      <c r="FQ424" s="81"/>
      <c r="FR424" s="81"/>
      <c r="FS424" s="81"/>
      <c r="FT424" s="81"/>
      <c r="FU424" s="81"/>
      <c r="FV424" s="81"/>
      <c r="FW424" s="81"/>
      <c r="FX424" s="81"/>
      <c r="FY424" s="81"/>
      <c r="FZ424" s="81"/>
      <c r="GA424" s="81"/>
      <c r="GB424" s="81"/>
      <c r="GC424" s="81"/>
      <c r="GD424" s="81"/>
      <c r="GE424" s="81"/>
      <c r="GF424" s="81"/>
      <c r="GG424" s="81"/>
      <c r="GH424" s="81"/>
      <c r="GI424" s="81"/>
      <c r="GJ424" s="81"/>
      <c r="GK424" s="81"/>
      <c r="GL424" s="81"/>
      <c r="GM424" s="81"/>
      <c r="GN424" s="81"/>
      <c r="GO424" s="81"/>
      <c r="GP424" s="81"/>
      <c r="GQ424" s="81"/>
      <c r="GR424" s="81"/>
      <c r="GS424" s="81"/>
      <c r="GT424" s="81"/>
      <c r="GU424" s="81"/>
      <c r="GV424" s="81"/>
      <c r="GW424" s="81"/>
      <c r="GX424" s="81"/>
      <c r="GY424" s="81"/>
      <c r="GZ424" s="81"/>
      <c r="HA424" s="81"/>
      <c r="HB424" s="81"/>
      <c r="HC424" s="81"/>
      <c r="HD424" s="81"/>
      <c r="HE424" s="81"/>
      <c r="HF424" s="81"/>
      <c r="HG424" s="81"/>
      <c r="HH424" s="81"/>
      <c r="HI424" s="81"/>
      <c r="HJ424" s="81"/>
      <c r="HK424" s="81"/>
      <c r="HL424" s="81"/>
      <c r="HM424" s="81"/>
      <c r="HN424" s="81"/>
      <c r="HO424" s="81"/>
      <c r="HP424" s="81"/>
      <c r="HQ424" s="81"/>
      <c r="HR424" s="81"/>
      <c r="HS424" s="81"/>
      <c r="HT424" s="81"/>
      <c r="HU424" s="81"/>
      <c r="HV424" s="81"/>
      <c r="HW424" s="81"/>
      <c r="HX424" s="81"/>
      <c r="HY424" s="81"/>
      <c r="HZ424" s="81"/>
      <c r="IA424" s="81"/>
      <c r="IB424" s="81"/>
      <c r="IC424" s="81"/>
      <c r="ID424" s="81"/>
      <c r="IE424" s="81"/>
      <c r="IF424" s="81"/>
      <c r="IG424" s="81"/>
      <c r="IH424" s="81"/>
      <c r="II424" s="81"/>
      <c r="IJ424" s="81"/>
      <c r="IK424" s="81"/>
      <c r="IL424" s="81"/>
      <c r="IM424" s="81"/>
      <c r="IN424" s="81"/>
      <c r="IO424" s="81"/>
      <c r="IP424" s="81"/>
      <c r="IQ424" s="81"/>
      <c r="IR424" s="81"/>
      <c r="IS424" s="81"/>
      <c r="IT424" s="81"/>
      <c r="IU424" s="81"/>
      <c r="IV424" s="81"/>
    </row>
    <row r="425" spans="1:256" ht="76.5">
      <c r="A425" s="25" t="s">
        <v>865</v>
      </c>
      <c r="B425" s="23" t="s">
        <v>143</v>
      </c>
      <c r="C425" s="23" t="s">
        <v>144</v>
      </c>
      <c r="D425" s="100" t="s">
        <v>1309</v>
      </c>
      <c r="E425" s="100" t="s">
        <v>168</v>
      </c>
      <c r="F425" s="99"/>
      <c r="G425" s="100" t="s">
        <v>1310</v>
      </c>
      <c r="H425" s="106"/>
      <c r="I425" s="99"/>
      <c r="J425" s="99"/>
      <c r="K425" s="100" t="s">
        <v>154</v>
      </c>
      <c r="L425" s="101" t="s">
        <v>252</v>
      </c>
      <c r="M425" s="24" t="s">
        <v>921</v>
      </c>
      <c r="N425" s="100" t="s">
        <v>146</v>
      </c>
      <c r="O425" s="101" t="s">
        <v>221</v>
      </c>
      <c r="P425" s="100" t="s">
        <v>146</v>
      </c>
      <c r="Q425" s="100" t="s">
        <v>148</v>
      </c>
      <c r="R425" s="23" t="s">
        <v>158</v>
      </c>
      <c r="S425" s="23" t="s">
        <v>944</v>
      </c>
      <c r="T425" s="101" t="s">
        <v>37</v>
      </c>
      <c r="U425" s="101" t="s">
        <v>251</v>
      </c>
      <c r="V425" s="102">
        <v>2</v>
      </c>
      <c r="W425" s="103">
        <v>960</v>
      </c>
      <c r="X425" s="102">
        <f t="shared" si="22"/>
        <v>1920</v>
      </c>
      <c r="Y425" s="102">
        <f t="shared" si="23"/>
        <v>2150.4</v>
      </c>
      <c r="Z425" s="100" t="s">
        <v>152</v>
      </c>
      <c r="AA425" s="23" t="s">
        <v>945</v>
      </c>
      <c r="AB425" s="9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  <c r="DK425" s="81"/>
      <c r="DL425" s="81"/>
      <c r="DM425" s="81"/>
      <c r="DN425" s="81"/>
      <c r="DO425" s="81"/>
      <c r="DP425" s="81"/>
      <c r="DQ425" s="81"/>
      <c r="DR425" s="81"/>
      <c r="DS425" s="81"/>
      <c r="DT425" s="81"/>
      <c r="DU425" s="81"/>
      <c r="DV425" s="81"/>
      <c r="DW425" s="81"/>
      <c r="DX425" s="81"/>
      <c r="DY425" s="81"/>
      <c r="DZ425" s="81"/>
      <c r="EA425" s="81"/>
      <c r="EB425" s="81"/>
      <c r="EC425" s="81"/>
      <c r="ED425" s="81"/>
      <c r="EE425" s="81"/>
      <c r="EF425" s="81"/>
      <c r="EG425" s="81"/>
      <c r="EH425" s="81"/>
      <c r="EI425" s="81"/>
      <c r="EJ425" s="81"/>
      <c r="EK425" s="81"/>
      <c r="EL425" s="81"/>
      <c r="EM425" s="81"/>
      <c r="EN425" s="81"/>
      <c r="EO425" s="81"/>
      <c r="EP425" s="81"/>
      <c r="EQ425" s="81"/>
      <c r="ER425" s="81"/>
      <c r="ES425" s="81"/>
      <c r="ET425" s="81"/>
      <c r="EU425" s="81"/>
      <c r="EV425" s="81"/>
      <c r="EW425" s="81"/>
      <c r="EX425" s="81"/>
      <c r="EY425" s="81"/>
      <c r="EZ425" s="81"/>
      <c r="FA425" s="81"/>
      <c r="FB425" s="81"/>
      <c r="FC425" s="81"/>
      <c r="FD425" s="81"/>
      <c r="FE425" s="81"/>
      <c r="FF425" s="81"/>
      <c r="FG425" s="81"/>
      <c r="FH425" s="81"/>
      <c r="FI425" s="81"/>
      <c r="FJ425" s="81"/>
      <c r="FK425" s="81"/>
      <c r="FL425" s="81"/>
      <c r="FM425" s="81"/>
      <c r="FN425" s="81"/>
      <c r="FO425" s="81"/>
      <c r="FP425" s="81"/>
      <c r="FQ425" s="81"/>
      <c r="FR425" s="81"/>
      <c r="FS425" s="81"/>
      <c r="FT425" s="81"/>
      <c r="FU425" s="81"/>
      <c r="FV425" s="81"/>
      <c r="FW425" s="81"/>
      <c r="FX425" s="81"/>
      <c r="FY425" s="81"/>
      <c r="FZ425" s="81"/>
      <c r="GA425" s="81"/>
      <c r="GB425" s="81"/>
      <c r="GC425" s="81"/>
      <c r="GD425" s="81"/>
      <c r="GE425" s="81"/>
      <c r="GF425" s="81"/>
      <c r="GG425" s="81"/>
      <c r="GH425" s="81"/>
      <c r="GI425" s="81"/>
      <c r="GJ425" s="81"/>
      <c r="GK425" s="81"/>
      <c r="GL425" s="81"/>
      <c r="GM425" s="81"/>
      <c r="GN425" s="81"/>
      <c r="GO425" s="81"/>
      <c r="GP425" s="81"/>
      <c r="GQ425" s="81"/>
      <c r="GR425" s="81"/>
      <c r="GS425" s="81"/>
      <c r="GT425" s="81"/>
      <c r="GU425" s="81"/>
      <c r="GV425" s="81"/>
      <c r="GW425" s="81"/>
      <c r="GX425" s="81"/>
      <c r="GY425" s="81"/>
      <c r="GZ425" s="81"/>
      <c r="HA425" s="81"/>
      <c r="HB425" s="81"/>
      <c r="HC425" s="81"/>
      <c r="HD425" s="81"/>
      <c r="HE425" s="81"/>
      <c r="HF425" s="81"/>
      <c r="HG425" s="81"/>
      <c r="HH425" s="81"/>
      <c r="HI425" s="81"/>
      <c r="HJ425" s="81"/>
      <c r="HK425" s="81"/>
      <c r="HL425" s="81"/>
      <c r="HM425" s="81"/>
      <c r="HN425" s="81"/>
      <c r="HO425" s="81"/>
      <c r="HP425" s="81"/>
      <c r="HQ425" s="81"/>
      <c r="HR425" s="81"/>
      <c r="HS425" s="81"/>
      <c r="HT425" s="81"/>
      <c r="HU425" s="81"/>
      <c r="HV425" s="81"/>
      <c r="HW425" s="81"/>
      <c r="HX425" s="81"/>
      <c r="HY425" s="81"/>
      <c r="HZ425" s="81"/>
      <c r="IA425" s="81"/>
      <c r="IB425" s="81"/>
      <c r="IC425" s="81"/>
      <c r="ID425" s="81"/>
      <c r="IE425" s="81"/>
      <c r="IF425" s="81"/>
      <c r="IG425" s="81"/>
      <c r="IH425" s="81"/>
      <c r="II425" s="81"/>
      <c r="IJ425" s="81"/>
      <c r="IK425" s="81"/>
      <c r="IL425" s="81"/>
      <c r="IM425" s="81"/>
      <c r="IN425" s="81"/>
      <c r="IO425" s="81"/>
      <c r="IP425" s="81"/>
      <c r="IQ425" s="81"/>
      <c r="IR425" s="81"/>
      <c r="IS425" s="81"/>
      <c r="IT425" s="81"/>
      <c r="IU425" s="81"/>
      <c r="IV425" s="81"/>
    </row>
    <row r="426" spans="1:256" ht="89.25">
      <c r="A426" s="25" t="s">
        <v>866</v>
      </c>
      <c r="B426" s="23" t="s">
        <v>143</v>
      </c>
      <c r="C426" s="23" t="s">
        <v>144</v>
      </c>
      <c r="D426" s="100" t="s">
        <v>1311</v>
      </c>
      <c r="E426" s="100" t="s">
        <v>172</v>
      </c>
      <c r="F426" s="99"/>
      <c r="G426" s="100" t="s">
        <v>1312</v>
      </c>
      <c r="H426" s="106"/>
      <c r="I426" s="99"/>
      <c r="J426" s="99"/>
      <c r="K426" s="100" t="s">
        <v>154</v>
      </c>
      <c r="L426" s="101" t="s">
        <v>13</v>
      </c>
      <c r="M426" s="24" t="s">
        <v>921</v>
      </c>
      <c r="N426" s="100" t="s">
        <v>146</v>
      </c>
      <c r="O426" s="101" t="s">
        <v>221</v>
      </c>
      <c r="P426" s="100" t="s">
        <v>146</v>
      </c>
      <c r="Q426" s="100" t="s">
        <v>148</v>
      </c>
      <c r="R426" s="23" t="s">
        <v>166</v>
      </c>
      <c r="S426" s="23" t="s">
        <v>159</v>
      </c>
      <c r="T426" s="101" t="s">
        <v>37</v>
      </c>
      <c r="U426" s="101" t="s">
        <v>251</v>
      </c>
      <c r="V426" s="102">
        <v>2</v>
      </c>
      <c r="W426" s="103">
        <v>1543</v>
      </c>
      <c r="X426" s="102">
        <f t="shared" si="22"/>
        <v>3086</v>
      </c>
      <c r="Y426" s="102">
        <f t="shared" si="23"/>
        <v>3456.32</v>
      </c>
      <c r="Z426" s="100"/>
      <c r="AA426" s="23" t="s">
        <v>945</v>
      </c>
      <c r="AB426" s="9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  <c r="DK426" s="81"/>
      <c r="DL426" s="81"/>
      <c r="DM426" s="81"/>
      <c r="DN426" s="81"/>
      <c r="DO426" s="81"/>
      <c r="DP426" s="81"/>
      <c r="DQ426" s="81"/>
      <c r="DR426" s="81"/>
      <c r="DS426" s="81"/>
      <c r="DT426" s="81"/>
      <c r="DU426" s="81"/>
      <c r="DV426" s="81"/>
      <c r="DW426" s="81"/>
      <c r="DX426" s="81"/>
      <c r="DY426" s="81"/>
      <c r="DZ426" s="81"/>
      <c r="EA426" s="81"/>
      <c r="EB426" s="81"/>
      <c r="EC426" s="81"/>
      <c r="ED426" s="81"/>
      <c r="EE426" s="81"/>
      <c r="EF426" s="81"/>
      <c r="EG426" s="81"/>
      <c r="EH426" s="81"/>
      <c r="EI426" s="81"/>
      <c r="EJ426" s="81"/>
      <c r="EK426" s="81"/>
      <c r="EL426" s="81"/>
      <c r="EM426" s="81"/>
      <c r="EN426" s="81"/>
      <c r="EO426" s="81"/>
      <c r="EP426" s="81"/>
      <c r="EQ426" s="81"/>
      <c r="ER426" s="81"/>
      <c r="ES426" s="81"/>
      <c r="ET426" s="81"/>
      <c r="EU426" s="81"/>
      <c r="EV426" s="81"/>
      <c r="EW426" s="81"/>
      <c r="EX426" s="81"/>
      <c r="EY426" s="81"/>
      <c r="EZ426" s="81"/>
      <c r="FA426" s="81"/>
      <c r="FB426" s="81"/>
      <c r="FC426" s="81"/>
      <c r="FD426" s="81"/>
      <c r="FE426" s="81"/>
      <c r="FF426" s="81"/>
      <c r="FG426" s="81"/>
      <c r="FH426" s="81"/>
      <c r="FI426" s="81"/>
      <c r="FJ426" s="81"/>
      <c r="FK426" s="81"/>
      <c r="FL426" s="81"/>
      <c r="FM426" s="81"/>
      <c r="FN426" s="81"/>
      <c r="FO426" s="81"/>
      <c r="FP426" s="81"/>
      <c r="FQ426" s="81"/>
      <c r="FR426" s="81"/>
      <c r="FS426" s="81"/>
      <c r="FT426" s="81"/>
      <c r="FU426" s="81"/>
      <c r="FV426" s="81"/>
      <c r="FW426" s="81"/>
      <c r="FX426" s="81"/>
      <c r="FY426" s="81"/>
      <c r="FZ426" s="81"/>
      <c r="GA426" s="81"/>
      <c r="GB426" s="81"/>
      <c r="GC426" s="81"/>
      <c r="GD426" s="81"/>
      <c r="GE426" s="81"/>
      <c r="GF426" s="81"/>
      <c r="GG426" s="81"/>
      <c r="GH426" s="81"/>
      <c r="GI426" s="81"/>
      <c r="GJ426" s="81"/>
      <c r="GK426" s="81"/>
      <c r="GL426" s="81"/>
      <c r="GM426" s="81"/>
      <c r="GN426" s="81"/>
      <c r="GO426" s="81"/>
      <c r="GP426" s="81"/>
      <c r="GQ426" s="81"/>
      <c r="GR426" s="81"/>
      <c r="GS426" s="81"/>
      <c r="GT426" s="81"/>
      <c r="GU426" s="81"/>
      <c r="GV426" s="81"/>
      <c r="GW426" s="81"/>
      <c r="GX426" s="81"/>
      <c r="GY426" s="81"/>
      <c r="GZ426" s="81"/>
      <c r="HA426" s="81"/>
      <c r="HB426" s="81"/>
      <c r="HC426" s="81"/>
      <c r="HD426" s="81"/>
      <c r="HE426" s="81"/>
      <c r="HF426" s="81"/>
      <c r="HG426" s="81"/>
      <c r="HH426" s="81"/>
      <c r="HI426" s="81"/>
      <c r="HJ426" s="81"/>
      <c r="HK426" s="81"/>
      <c r="HL426" s="81"/>
      <c r="HM426" s="81"/>
      <c r="HN426" s="81"/>
      <c r="HO426" s="81"/>
      <c r="HP426" s="81"/>
      <c r="HQ426" s="81"/>
      <c r="HR426" s="81"/>
      <c r="HS426" s="81"/>
      <c r="HT426" s="81"/>
      <c r="HU426" s="81"/>
      <c r="HV426" s="81"/>
      <c r="HW426" s="81"/>
      <c r="HX426" s="81"/>
      <c r="HY426" s="81"/>
      <c r="HZ426" s="81"/>
      <c r="IA426" s="81"/>
      <c r="IB426" s="81"/>
      <c r="IC426" s="81"/>
      <c r="ID426" s="81"/>
      <c r="IE426" s="81"/>
      <c r="IF426" s="81"/>
      <c r="IG426" s="81"/>
      <c r="IH426" s="81"/>
      <c r="II426" s="81"/>
      <c r="IJ426" s="81"/>
      <c r="IK426" s="81"/>
      <c r="IL426" s="81"/>
      <c r="IM426" s="81"/>
      <c r="IN426" s="81"/>
      <c r="IO426" s="81"/>
      <c r="IP426" s="81"/>
      <c r="IQ426" s="81"/>
      <c r="IR426" s="81"/>
      <c r="IS426" s="81"/>
      <c r="IT426" s="81"/>
      <c r="IU426" s="81"/>
      <c r="IV426" s="81"/>
    </row>
    <row r="427" spans="1:256" ht="89.25">
      <c r="A427" s="25" t="s">
        <v>867</v>
      </c>
      <c r="B427" s="23" t="s">
        <v>143</v>
      </c>
      <c r="C427" s="23" t="s">
        <v>144</v>
      </c>
      <c r="D427" s="100" t="s">
        <v>1313</v>
      </c>
      <c r="E427" s="100" t="s">
        <v>371</v>
      </c>
      <c r="F427" s="99"/>
      <c r="G427" s="100" t="s">
        <v>1314</v>
      </c>
      <c r="H427" s="162"/>
      <c r="I427" s="99"/>
      <c r="J427" s="99"/>
      <c r="K427" s="100" t="s">
        <v>154</v>
      </c>
      <c r="L427" s="101" t="s">
        <v>13</v>
      </c>
      <c r="M427" s="24" t="s">
        <v>921</v>
      </c>
      <c r="N427" s="100" t="s">
        <v>146</v>
      </c>
      <c r="O427" s="101" t="s">
        <v>157</v>
      </c>
      <c r="P427" s="100" t="s">
        <v>146</v>
      </c>
      <c r="Q427" s="100" t="s">
        <v>148</v>
      </c>
      <c r="R427" s="23" t="s">
        <v>166</v>
      </c>
      <c r="S427" s="23" t="s">
        <v>159</v>
      </c>
      <c r="T427" s="101" t="s">
        <v>37</v>
      </c>
      <c r="U427" s="101" t="s">
        <v>251</v>
      </c>
      <c r="V427" s="102">
        <v>2</v>
      </c>
      <c r="W427" s="103">
        <v>1543</v>
      </c>
      <c r="X427" s="102">
        <f t="shared" si="22"/>
        <v>3086</v>
      </c>
      <c r="Y427" s="102">
        <f t="shared" si="23"/>
        <v>3456.32</v>
      </c>
      <c r="Z427" s="100"/>
      <c r="AA427" s="23" t="s">
        <v>945</v>
      </c>
      <c r="AB427" s="9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  <c r="DI427" s="81"/>
      <c r="DJ427" s="81"/>
      <c r="DK427" s="81"/>
      <c r="DL427" s="81"/>
      <c r="DM427" s="81"/>
      <c r="DN427" s="81"/>
      <c r="DO427" s="81"/>
      <c r="DP427" s="81"/>
      <c r="DQ427" s="81"/>
      <c r="DR427" s="81"/>
      <c r="DS427" s="81"/>
      <c r="DT427" s="81"/>
      <c r="DU427" s="81"/>
      <c r="DV427" s="81"/>
      <c r="DW427" s="81"/>
      <c r="DX427" s="81"/>
      <c r="DY427" s="81"/>
      <c r="DZ427" s="81"/>
      <c r="EA427" s="81"/>
      <c r="EB427" s="81"/>
      <c r="EC427" s="81"/>
      <c r="ED427" s="81"/>
      <c r="EE427" s="81"/>
      <c r="EF427" s="81"/>
      <c r="EG427" s="81"/>
      <c r="EH427" s="81"/>
      <c r="EI427" s="81"/>
      <c r="EJ427" s="81"/>
      <c r="EK427" s="81"/>
      <c r="EL427" s="81"/>
      <c r="EM427" s="81"/>
      <c r="EN427" s="81"/>
      <c r="EO427" s="81"/>
      <c r="EP427" s="81"/>
      <c r="EQ427" s="81"/>
      <c r="ER427" s="81"/>
      <c r="ES427" s="81"/>
      <c r="ET427" s="81"/>
      <c r="EU427" s="81"/>
      <c r="EV427" s="81"/>
      <c r="EW427" s="81"/>
      <c r="EX427" s="81"/>
      <c r="EY427" s="81"/>
      <c r="EZ427" s="81"/>
      <c r="FA427" s="81"/>
      <c r="FB427" s="81"/>
      <c r="FC427" s="81"/>
      <c r="FD427" s="81"/>
      <c r="FE427" s="81"/>
      <c r="FF427" s="81"/>
      <c r="FG427" s="81"/>
      <c r="FH427" s="81"/>
      <c r="FI427" s="81"/>
      <c r="FJ427" s="81"/>
      <c r="FK427" s="81"/>
      <c r="FL427" s="81"/>
      <c r="FM427" s="81"/>
      <c r="FN427" s="81"/>
      <c r="FO427" s="81"/>
      <c r="FP427" s="81"/>
      <c r="FQ427" s="81"/>
      <c r="FR427" s="81"/>
      <c r="FS427" s="81"/>
      <c r="FT427" s="81"/>
      <c r="FU427" s="81"/>
      <c r="FV427" s="81"/>
      <c r="FW427" s="81"/>
      <c r="FX427" s="81"/>
      <c r="FY427" s="81"/>
      <c r="FZ427" s="81"/>
      <c r="GA427" s="81"/>
      <c r="GB427" s="81"/>
      <c r="GC427" s="81"/>
      <c r="GD427" s="81"/>
      <c r="GE427" s="81"/>
      <c r="GF427" s="81"/>
      <c r="GG427" s="81"/>
      <c r="GH427" s="81"/>
      <c r="GI427" s="81"/>
      <c r="GJ427" s="81"/>
      <c r="GK427" s="81"/>
      <c r="GL427" s="81"/>
      <c r="GM427" s="81"/>
      <c r="GN427" s="81"/>
      <c r="GO427" s="81"/>
      <c r="GP427" s="81"/>
      <c r="GQ427" s="81"/>
      <c r="GR427" s="81"/>
      <c r="GS427" s="81"/>
      <c r="GT427" s="81"/>
      <c r="GU427" s="81"/>
      <c r="GV427" s="81"/>
      <c r="GW427" s="81"/>
      <c r="GX427" s="81"/>
      <c r="GY427" s="81"/>
      <c r="GZ427" s="81"/>
      <c r="HA427" s="81"/>
      <c r="HB427" s="81"/>
      <c r="HC427" s="81"/>
      <c r="HD427" s="81"/>
      <c r="HE427" s="81"/>
      <c r="HF427" s="81"/>
      <c r="HG427" s="81"/>
      <c r="HH427" s="81"/>
      <c r="HI427" s="81"/>
      <c r="HJ427" s="81"/>
      <c r="HK427" s="81"/>
      <c r="HL427" s="81"/>
      <c r="HM427" s="81"/>
      <c r="HN427" s="81"/>
      <c r="HO427" s="81"/>
      <c r="HP427" s="81"/>
      <c r="HQ427" s="81"/>
      <c r="HR427" s="81"/>
      <c r="HS427" s="81"/>
      <c r="HT427" s="81"/>
      <c r="HU427" s="81"/>
      <c r="HV427" s="81"/>
      <c r="HW427" s="81"/>
      <c r="HX427" s="81"/>
      <c r="HY427" s="81"/>
      <c r="HZ427" s="81"/>
      <c r="IA427" s="81"/>
      <c r="IB427" s="81"/>
      <c r="IC427" s="81"/>
      <c r="ID427" s="81"/>
      <c r="IE427" s="81"/>
      <c r="IF427" s="81"/>
      <c r="IG427" s="81"/>
      <c r="IH427" s="81"/>
      <c r="II427" s="81"/>
      <c r="IJ427" s="81"/>
      <c r="IK427" s="81"/>
      <c r="IL427" s="81"/>
      <c r="IM427" s="81"/>
      <c r="IN427" s="81"/>
      <c r="IO427" s="81"/>
      <c r="IP427" s="81"/>
      <c r="IQ427" s="81"/>
      <c r="IR427" s="81"/>
      <c r="IS427" s="81"/>
      <c r="IT427" s="81"/>
      <c r="IU427" s="81"/>
      <c r="IV427" s="81"/>
    </row>
    <row r="428" spans="1:256" ht="89.25">
      <c r="A428" s="25" t="s">
        <v>868</v>
      </c>
      <c r="B428" s="23" t="s">
        <v>143</v>
      </c>
      <c r="C428" s="23" t="s">
        <v>144</v>
      </c>
      <c r="D428" s="100" t="s">
        <v>1315</v>
      </c>
      <c r="E428" s="100" t="s">
        <v>372</v>
      </c>
      <c r="F428" s="99"/>
      <c r="G428" s="100" t="s">
        <v>1316</v>
      </c>
      <c r="H428" s="106"/>
      <c r="I428" s="99"/>
      <c r="J428" s="99"/>
      <c r="K428" s="100" t="s">
        <v>154</v>
      </c>
      <c r="L428" s="101" t="s">
        <v>13</v>
      </c>
      <c r="M428" s="24" t="s">
        <v>921</v>
      </c>
      <c r="N428" s="100" t="s">
        <v>146</v>
      </c>
      <c r="O428" s="101" t="s">
        <v>157</v>
      </c>
      <c r="P428" s="100" t="s">
        <v>146</v>
      </c>
      <c r="Q428" s="100" t="s">
        <v>148</v>
      </c>
      <c r="R428" s="23" t="s">
        <v>166</v>
      </c>
      <c r="S428" s="23" t="s">
        <v>159</v>
      </c>
      <c r="T428" s="101" t="s">
        <v>37</v>
      </c>
      <c r="U428" s="101" t="s">
        <v>251</v>
      </c>
      <c r="V428" s="102">
        <v>2</v>
      </c>
      <c r="W428" s="103">
        <v>1543</v>
      </c>
      <c r="X428" s="102">
        <f t="shared" si="22"/>
        <v>3086</v>
      </c>
      <c r="Y428" s="102">
        <f t="shared" si="23"/>
        <v>3456.32</v>
      </c>
      <c r="Z428" s="100"/>
      <c r="AA428" s="23" t="s">
        <v>945</v>
      </c>
      <c r="AB428" s="9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  <c r="DK428" s="81"/>
      <c r="DL428" s="81"/>
      <c r="DM428" s="81"/>
      <c r="DN428" s="81"/>
      <c r="DO428" s="81"/>
      <c r="DP428" s="81"/>
      <c r="DQ428" s="81"/>
      <c r="DR428" s="81"/>
      <c r="DS428" s="81"/>
      <c r="DT428" s="81"/>
      <c r="DU428" s="81"/>
      <c r="DV428" s="81"/>
      <c r="DW428" s="81"/>
      <c r="DX428" s="81"/>
      <c r="DY428" s="81"/>
      <c r="DZ428" s="81"/>
      <c r="EA428" s="81"/>
      <c r="EB428" s="81"/>
      <c r="EC428" s="81"/>
      <c r="ED428" s="81"/>
      <c r="EE428" s="81"/>
      <c r="EF428" s="81"/>
      <c r="EG428" s="81"/>
      <c r="EH428" s="81"/>
      <c r="EI428" s="81"/>
      <c r="EJ428" s="81"/>
      <c r="EK428" s="81"/>
      <c r="EL428" s="81"/>
      <c r="EM428" s="81"/>
      <c r="EN428" s="81"/>
      <c r="EO428" s="81"/>
      <c r="EP428" s="81"/>
      <c r="EQ428" s="81"/>
      <c r="ER428" s="81"/>
      <c r="ES428" s="81"/>
      <c r="ET428" s="81"/>
      <c r="EU428" s="81"/>
      <c r="EV428" s="81"/>
      <c r="EW428" s="81"/>
      <c r="EX428" s="81"/>
      <c r="EY428" s="81"/>
      <c r="EZ428" s="81"/>
      <c r="FA428" s="81"/>
      <c r="FB428" s="81"/>
      <c r="FC428" s="81"/>
      <c r="FD428" s="81"/>
      <c r="FE428" s="81"/>
      <c r="FF428" s="81"/>
      <c r="FG428" s="81"/>
      <c r="FH428" s="81"/>
      <c r="FI428" s="81"/>
      <c r="FJ428" s="81"/>
      <c r="FK428" s="81"/>
      <c r="FL428" s="81"/>
      <c r="FM428" s="81"/>
      <c r="FN428" s="81"/>
      <c r="FO428" s="81"/>
      <c r="FP428" s="81"/>
      <c r="FQ428" s="81"/>
      <c r="FR428" s="81"/>
      <c r="FS428" s="81"/>
      <c r="FT428" s="81"/>
      <c r="FU428" s="81"/>
      <c r="FV428" s="81"/>
      <c r="FW428" s="81"/>
      <c r="FX428" s="81"/>
      <c r="FY428" s="81"/>
      <c r="FZ428" s="81"/>
      <c r="GA428" s="81"/>
      <c r="GB428" s="81"/>
      <c r="GC428" s="81"/>
      <c r="GD428" s="81"/>
      <c r="GE428" s="81"/>
      <c r="GF428" s="81"/>
      <c r="GG428" s="81"/>
      <c r="GH428" s="81"/>
      <c r="GI428" s="81"/>
      <c r="GJ428" s="81"/>
      <c r="GK428" s="81"/>
      <c r="GL428" s="81"/>
      <c r="GM428" s="81"/>
      <c r="GN428" s="81"/>
      <c r="GO428" s="81"/>
      <c r="GP428" s="81"/>
      <c r="GQ428" s="81"/>
      <c r="GR428" s="81"/>
      <c r="GS428" s="81"/>
      <c r="GT428" s="81"/>
      <c r="GU428" s="81"/>
      <c r="GV428" s="81"/>
      <c r="GW428" s="81"/>
      <c r="GX428" s="81"/>
      <c r="GY428" s="81"/>
      <c r="GZ428" s="81"/>
      <c r="HA428" s="81"/>
      <c r="HB428" s="81"/>
      <c r="HC428" s="81"/>
      <c r="HD428" s="81"/>
      <c r="HE428" s="81"/>
      <c r="HF428" s="81"/>
      <c r="HG428" s="81"/>
      <c r="HH428" s="81"/>
      <c r="HI428" s="81"/>
      <c r="HJ428" s="81"/>
      <c r="HK428" s="81"/>
      <c r="HL428" s="81"/>
      <c r="HM428" s="81"/>
      <c r="HN428" s="81"/>
      <c r="HO428" s="81"/>
      <c r="HP428" s="81"/>
      <c r="HQ428" s="81"/>
      <c r="HR428" s="81"/>
      <c r="HS428" s="81"/>
      <c r="HT428" s="81"/>
      <c r="HU428" s="81"/>
      <c r="HV428" s="81"/>
      <c r="HW428" s="81"/>
      <c r="HX428" s="81"/>
      <c r="HY428" s="81"/>
      <c r="HZ428" s="81"/>
      <c r="IA428" s="81"/>
      <c r="IB428" s="81"/>
      <c r="IC428" s="81"/>
      <c r="ID428" s="81"/>
      <c r="IE428" s="81"/>
      <c r="IF428" s="81"/>
      <c r="IG428" s="81"/>
      <c r="IH428" s="81"/>
      <c r="II428" s="81"/>
      <c r="IJ428" s="81"/>
      <c r="IK428" s="81"/>
      <c r="IL428" s="81"/>
      <c r="IM428" s="81"/>
      <c r="IN428" s="81"/>
      <c r="IO428" s="81"/>
      <c r="IP428" s="81"/>
      <c r="IQ428" s="81"/>
      <c r="IR428" s="81"/>
      <c r="IS428" s="81"/>
      <c r="IT428" s="81"/>
      <c r="IU428" s="81"/>
      <c r="IV428" s="81"/>
    </row>
    <row r="429" spans="1:256" ht="89.25">
      <c r="A429" s="25" t="s">
        <v>869</v>
      </c>
      <c r="B429" s="23" t="s">
        <v>143</v>
      </c>
      <c r="C429" s="23" t="s">
        <v>144</v>
      </c>
      <c r="D429" s="100" t="s">
        <v>1317</v>
      </c>
      <c r="E429" s="100" t="s">
        <v>373</v>
      </c>
      <c r="F429" s="99"/>
      <c r="G429" s="100" t="s">
        <v>1318</v>
      </c>
      <c r="H429" s="106"/>
      <c r="I429" s="99"/>
      <c r="J429" s="99"/>
      <c r="K429" s="100" t="s">
        <v>154</v>
      </c>
      <c r="L429" s="101" t="s">
        <v>13</v>
      </c>
      <c r="M429" s="24" t="s">
        <v>921</v>
      </c>
      <c r="N429" s="100" t="s">
        <v>146</v>
      </c>
      <c r="O429" s="101" t="s">
        <v>157</v>
      </c>
      <c r="P429" s="100" t="s">
        <v>146</v>
      </c>
      <c r="Q429" s="100" t="s">
        <v>148</v>
      </c>
      <c r="R429" s="23" t="s">
        <v>166</v>
      </c>
      <c r="S429" s="23" t="s">
        <v>159</v>
      </c>
      <c r="T429" s="101" t="s">
        <v>37</v>
      </c>
      <c r="U429" s="101" t="s">
        <v>251</v>
      </c>
      <c r="V429" s="102">
        <v>2</v>
      </c>
      <c r="W429" s="103">
        <v>1543</v>
      </c>
      <c r="X429" s="102">
        <f t="shared" si="22"/>
        <v>3086</v>
      </c>
      <c r="Y429" s="102">
        <f t="shared" si="23"/>
        <v>3456.32</v>
      </c>
      <c r="Z429" s="100"/>
      <c r="AA429" s="23" t="s">
        <v>945</v>
      </c>
      <c r="AB429" s="9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  <c r="DK429" s="81"/>
      <c r="DL429" s="81"/>
      <c r="DM429" s="81"/>
      <c r="DN429" s="81"/>
      <c r="DO429" s="81"/>
      <c r="DP429" s="81"/>
      <c r="DQ429" s="81"/>
      <c r="DR429" s="81"/>
      <c r="DS429" s="81"/>
      <c r="DT429" s="81"/>
      <c r="DU429" s="81"/>
      <c r="DV429" s="81"/>
      <c r="DW429" s="81"/>
      <c r="DX429" s="81"/>
      <c r="DY429" s="81"/>
      <c r="DZ429" s="81"/>
      <c r="EA429" s="81"/>
      <c r="EB429" s="81"/>
      <c r="EC429" s="81"/>
      <c r="ED429" s="81"/>
      <c r="EE429" s="81"/>
      <c r="EF429" s="81"/>
      <c r="EG429" s="81"/>
      <c r="EH429" s="81"/>
      <c r="EI429" s="81"/>
      <c r="EJ429" s="81"/>
      <c r="EK429" s="81"/>
      <c r="EL429" s="81"/>
      <c r="EM429" s="81"/>
      <c r="EN429" s="81"/>
      <c r="EO429" s="81"/>
      <c r="EP429" s="81"/>
      <c r="EQ429" s="81"/>
      <c r="ER429" s="81"/>
      <c r="ES429" s="81"/>
      <c r="ET429" s="81"/>
      <c r="EU429" s="81"/>
      <c r="EV429" s="81"/>
      <c r="EW429" s="81"/>
      <c r="EX429" s="81"/>
      <c r="EY429" s="81"/>
      <c r="EZ429" s="81"/>
      <c r="FA429" s="81"/>
      <c r="FB429" s="81"/>
      <c r="FC429" s="81"/>
      <c r="FD429" s="81"/>
      <c r="FE429" s="81"/>
      <c r="FF429" s="81"/>
      <c r="FG429" s="81"/>
      <c r="FH429" s="81"/>
      <c r="FI429" s="81"/>
      <c r="FJ429" s="81"/>
      <c r="FK429" s="81"/>
      <c r="FL429" s="81"/>
      <c r="FM429" s="81"/>
      <c r="FN429" s="81"/>
      <c r="FO429" s="81"/>
      <c r="FP429" s="81"/>
      <c r="FQ429" s="81"/>
      <c r="FR429" s="81"/>
      <c r="FS429" s="81"/>
      <c r="FT429" s="81"/>
      <c r="FU429" s="81"/>
      <c r="FV429" s="81"/>
      <c r="FW429" s="81"/>
      <c r="FX429" s="81"/>
      <c r="FY429" s="81"/>
      <c r="FZ429" s="81"/>
      <c r="GA429" s="81"/>
      <c r="GB429" s="81"/>
      <c r="GC429" s="81"/>
      <c r="GD429" s="81"/>
      <c r="GE429" s="81"/>
      <c r="GF429" s="81"/>
      <c r="GG429" s="81"/>
      <c r="GH429" s="81"/>
      <c r="GI429" s="81"/>
      <c r="GJ429" s="81"/>
      <c r="GK429" s="81"/>
      <c r="GL429" s="81"/>
      <c r="GM429" s="81"/>
      <c r="GN429" s="81"/>
      <c r="GO429" s="81"/>
      <c r="GP429" s="81"/>
      <c r="GQ429" s="81"/>
      <c r="GR429" s="81"/>
      <c r="GS429" s="81"/>
      <c r="GT429" s="81"/>
      <c r="GU429" s="81"/>
      <c r="GV429" s="81"/>
      <c r="GW429" s="81"/>
      <c r="GX429" s="81"/>
      <c r="GY429" s="81"/>
      <c r="GZ429" s="81"/>
      <c r="HA429" s="81"/>
      <c r="HB429" s="81"/>
      <c r="HC429" s="81"/>
      <c r="HD429" s="81"/>
      <c r="HE429" s="81"/>
      <c r="HF429" s="81"/>
      <c r="HG429" s="81"/>
      <c r="HH429" s="81"/>
      <c r="HI429" s="81"/>
      <c r="HJ429" s="81"/>
      <c r="HK429" s="81"/>
      <c r="HL429" s="81"/>
      <c r="HM429" s="81"/>
      <c r="HN429" s="81"/>
      <c r="HO429" s="81"/>
      <c r="HP429" s="81"/>
      <c r="HQ429" s="81"/>
      <c r="HR429" s="81"/>
      <c r="HS429" s="81"/>
      <c r="HT429" s="81"/>
      <c r="HU429" s="81"/>
      <c r="HV429" s="81"/>
      <c r="HW429" s="81"/>
      <c r="HX429" s="81"/>
      <c r="HY429" s="81"/>
      <c r="HZ429" s="81"/>
      <c r="IA429" s="81"/>
      <c r="IB429" s="81"/>
      <c r="IC429" s="81"/>
      <c r="ID429" s="81"/>
      <c r="IE429" s="81"/>
      <c r="IF429" s="81"/>
      <c r="IG429" s="81"/>
      <c r="IH429" s="81"/>
      <c r="II429" s="81"/>
      <c r="IJ429" s="81"/>
      <c r="IK429" s="81"/>
      <c r="IL429" s="81"/>
      <c r="IM429" s="81"/>
      <c r="IN429" s="81"/>
      <c r="IO429" s="81"/>
      <c r="IP429" s="81"/>
      <c r="IQ429" s="81"/>
      <c r="IR429" s="81"/>
      <c r="IS429" s="81"/>
      <c r="IT429" s="81"/>
      <c r="IU429" s="81"/>
      <c r="IV429" s="81"/>
    </row>
    <row r="430" spans="1:256" ht="80.25" customHeight="1">
      <c r="A430" s="25" t="s">
        <v>870</v>
      </c>
      <c r="B430" s="23" t="s">
        <v>143</v>
      </c>
      <c r="C430" s="23" t="s">
        <v>144</v>
      </c>
      <c r="D430" s="99" t="s">
        <v>1319</v>
      </c>
      <c r="E430" s="160" t="s">
        <v>1320</v>
      </c>
      <c r="F430" s="99"/>
      <c r="G430" s="160" t="s">
        <v>1321</v>
      </c>
      <c r="H430" s="106"/>
      <c r="I430" s="99" t="s">
        <v>207</v>
      </c>
      <c r="J430" s="99"/>
      <c r="K430" s="100" t="s">
        <v>154</v>
      </c>
      <c r="L430" s="101" t="s">
        <v>13</v>
      </c>
      <c r="M430" s="24" t="s">
        <v>921</v>
      </c>
      <c r="N430" s="100" t="s">
        <v>146</v>
      </c>
      <c r="O430" s="101" t="s">
        <v>157</v>
      </c>
      <c r="P430" s="100" t="s">
        <v>146</v>
      </c>
      <c r="Q430" s="100" t="s">
        <v>148</v>
      </c>
      <c r="R430" s="23" t="s">
        <v>166</v>
      </c>
      <c r="S430" s="23" t="s">
        <v>159</v>
      </c>
      <c r="T430" s="101" t="s">
        <v>186</v>
      </c>
      <c r="U430" s="101" t="s">
        <v>165</v>
      </c>
      <c r="V430" s="102">
        <v>24</v>
      </c>
      <c r="W430" s="103">
        <v>36000</v>
      </c>
      <c r="X430" s="102">
        <f t="shared" si="22"/>
        <v>864000</v>
      </c>
      <c r="Y430" s="102">
        <f t="shared" si="23"/>
        <v>967680.0000000001</v>
      </c>
      <c r="Z430" s="100"/>
      <c r="AA430" s="23" t="s">
        <v>945</v>
      </c>
      <c r="AB430" s="9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  <c r="DK430" s="81"/>
      <c r="DL430" s="81"/>
      <c r="DM430" s="81"/>
      <c r="DN430" s="81"/>
      <c r="DO430" s="81"/>
      <c r="DP430" s="81"/>
      <c r="DQ430" s="81"/>
      <c r="DR430" s="81"/>
      <c r="DS430" s="81"/>
      <c r="DT430" s="81"/>
      <c r="DU430" s="81"/>
      <c r="DV430" s="81"/>
      <c r="DW430" s="81"/>
      <c r="DX430" s="81"/>
      <c r="DY430" s="81"/>
      <c r="DZ430" s="81"/>
      <c r="EA430" s="81"/>
      <c r="EB430" s="81"/>
      <c r="EC430" s="81"/>
      <c r="ED430" s="81"/>
      <c r="EE430" s="81"/>
      <c r="EF430" s="81"/>
      <c r="EG430" s="81"/>
      <c r="EH430" s="81"/>
      <c r="EI430" s="81"/>
      <c r="EJ430" s="81"/>
      <c r="EK430" s="81"/>
      <c r="EL430" s="81"/>
      <c r="EM430" s="81"/>
      <c r="EN430" s="81"/>
      <c r="EO430" s="81"/>
      <c r="EP430" s="81"/>
      <c r="EQ430" s="81"/>
      <c r="ER430" s="81"/>
      <c r="ES430" s="81"/>
      <c r="ET430" s="81"/>
      <c r="EU430" s="81"/>
      <c r="EV430" s="81"/>
      <c r="EW430" s="81"/>
      <c r="EX430" s="81"/>
      <c r="EY430" s="81"/>
      <c r="EZ430" s="81"/>
      <c r="FA430" s="81"/>
      <c r="FB430" s="81"/>
      <c r="FC430" s="81"/>
      <c r="FD430" s="81"/>
      <c r="FE430" s="81"/>
      <c r="FF430" s="81"/>
      <c r="FG430" s="81"/>
      <c r="FH430" s="81"/>
      <c r="FI430" s="81"/>
      <c r="FJ430" s="81"/>
      <c r="FK430" s="81"/>
      <c r="FL430" s="81"/>
      <c r="FM430" s="81"/>
      <c r="FN430" s="81"/>
      <c r="FO430" s="81"/>
      <c r="FP430" s="81"/>
      <c r="FQ430" s="81"/>
      <c r="FR430" s="81"/>
      <c r="FS430" s="81"/>
      <c r="FT430" s="81"/>
      <c r="FU430" s="81"/>
      <c r="FV430" s="81"/>
      <c r="FW430" s="81"/>
      <c r="FX430" s="81"/>
      <c r="FY430" s="81"/>
      <c r="FZ430" s="81"/>
      <c r="GA430" s="81"/>
      <c r="GB430" s="81"/>
      <c r="GC430" s="81"/>
      <c r="GD430" s="81"/>
      <c r="GE430" s="81"/>
      <c r="GF430" s="81"/>
      <c r="GG430" s="81"/>
      <c r="GH430" s="81"/>
      <c r="GI430" s="81"/>
      <c r="GJ430" s="81"/>
      <c r="GK430" s="81"/>
      <c r="GL430" s="81"/>
      <c r="GM430" s="81"/>
      <c r="GN430" s="81"/>
      <c r="GO430" s="81"/>
      <c r="GP430" s="81"/>
      <c r="GQ430" s="81"/>
      <c r="GR430" s="81"/>
      <c r="GS430" s="81"/>
      <c r="GT430" s="81"/>
      <c r="GU430" s="81"/>
      <c r="GV430" s="81"/>
      <c r="GW430" s="81"/>
      <c r="GX430" s="81"/>
      <c r="GY430" s="81"/>
      <c r="GZ430" s="81"/>
      <c r="HA430" s="81"/>
      <c r="HB430" s="81"/>
      <c r="HC430" s="81"/>
      <c r="HD430" s="81"/>
      <c r="HE430" s="81"/>
      <c r="HF430" s="81"/>
      <c r="HG430" s="81"/>
      <c r="HH430" s="81"/>
      <c r="HI430" s="81"/>
      <c r="HJ430" s="81"/>
      <c r="HK430" s="81"/>
      <c r="HL430" s="81"/>
      <c r="HM430" s="81"/>
      <c r="HN430" s="81"/>
      <c r="HO430" s="81"/>
      <c r="HP430" s="81"/>
      <c r="HQ430" s="81"/>
      <c r="HR430" s="81"/>
      <c r="HS430" s="81"/>
      <c r="HT430" s="81"/>
      <c r="HU430" s="81"/>
      <c r="HV430" s="81"/>
      <c r="HW430" s="81"/>
      <c r="HX430" s="81"/>
      <c r="HY430" s="81"/>
      <c r="HZ430" s="81"/>
      <c r="IA430" s="81"/>
      <c r="IB430" s="81"/>
      <c r="IC430" s="81"/>
      <c r="ID430" s="81"/>
      <c r="IE430" s="81"/>
      <c r="IF430" s="81"/>
      <c r="IG430" s="81"/>
      <c r="IH430" s="81"/>
      <c r="II430" s="81"/>
      <c r="IJ430" s="81"/>
      <c r="IK430" s="81"/>
      <c r="IL430" s="81"/>
      <c r="IM430" s="81"/>
      <c r="IN430" s="81"/>
      <c r="IO430" s="81"/>
      <c r="IP430" s="81"/>
      <c r="IQ430" s="81"/>
      <c r="IR430" s="81"/>
      <c r="IS430" s="81"/>
      <c r="IT430" s="81"/>
      <c r="IU430" s="81"/>
      <c r="IV430" s="81"/>
    </row>
    <row r="431" spans="1:256" ht="48" customHeight="1">
      <c r="A431" s="25" t="s">
        <v>871</v>
      </c>
      <c r="B431" s="23" t="s">
        <v>143</v>
      </c>
      <c r="C431" s="23" t="s">
        <v>144</v>
      </c>
      <c r="D431" s="99" t="s">
        <v>1322</v>
      </c>
      <c r="E431" s="160" t="s">
        <v>1323</v>
      </c>
      <c r="F431" s="99"/>
      <c r="G431" s="160" t="s">
        <v>1324</v>
      </c>
      <c r="H431" s="160"/>
      <c r="I431" s="99" t="s">
        <v>58</v>
      </c>
      <c r="J431" s="99"/>
      <c r="K431" s="100" t="s">
        <v>154</v>
      </c>
      <c r="L431" s="101" t="s">
        <v>13</v>
      </c>
      <c r="M431" s="24" t="s">
        <v>921</v>
      </c>
      <c r="N431" s="100" t="s">
        <v>146</v>
      </c>
      <c r="O431" s="101" t="s">
        <v>157</v>
      </c>
      <c r="P431" s="100" t="s">
        <v>146</v>
      </c>
      <c r="Q431" s="100" t="s">
        <v>148</v>
      </c>
      <c r="R431" s="23" t="s">
        <v>166</v>
      </c>
      <c r="S431" s="23" t="s">
        <v>159</v>
      </c>
      <c r="T431" s="101" t="s">
        <v>59</v>
      </c>
      <c r="U431" s="101" t="s">
        <v>203</v>
      </c>
      <c r="V431" s="102">
        <v>4000</v>
      </c>
      <c r="W431" s="103">
        <v>72</v>
      </c>
      <c r="X431" s="102">
        <f t="shared" si="22"/>
        <v>288000</v>
      </c>
      <c r="Y431" s="102">
        <f t="shared" si="23"/>
        <v>322560.00000000006</v>
      </c>
      <c r="Z431" s="100"/>
      <c r="AA431" s="23" t="s">
        <v>945</v>
      </c>
      <c r="AB431" s="9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  <c r="DK431" s="81"/>
      <c r="DL431" s="81"/>
      <c r="DM431" s="81"/>
      <c r="DN431" s="81"/>
      <c r="DO431" s="81"/>
      <c r="DP431" s="81"/>
      <c r="DQ431" s="81"/>
      <c r="DR431" s="81"/>
      <c r="DS431" s="81"/>
      <c r="DT431" s="81"/>
      <c r="DU431" s="81"/>
      <c r="DV431" s="81"/>
      <c r="DW431" s="81"/>
      <c r="DX431" s="81"/>
      <c r="DY431" s="81"/>
      <c r="DZ431" s="81"/>
      <c r="EA431" s="81"/>
      <c r="EB431" s="81"/>
      <c r="EC431" s="81"/>
      <c r="ED431" s="81"/>
      <c r="EE431" s="81"/>
      <c r="EF431" s="81"/>
      <c r="EG431" s="81"/>
      <c r="EH431" s="81"/>
      <c r="EI431" s="81"/>
      <c r="EJ431" s="81"/>
      <c r="EK431" s="81"/>
      <c r="EL431" s="81"/>
      <c r="EM431" s="81"/>
      <c r="EN431" s="81"/>
      <c r="EO431" s="81"/>
      <c r="EP431" s="81"/>
      <c r="EQ431" s="81"/>
      <c r="ER431" s="81"/>
      <c r="ES431" s="81"/>
      <c r="ET431" s="81"/>
      <c r="EU431" s="81"/>
      <c r="EV431" s="81"/>
      <c r="EW431" s="81"/>
      <c r="EX431" s="81"/>
      <c r="EY431" s="81"/>
      <c r="EZ431" s="81"/>
      <c r="FA431" s="81"/>
      <c r="FB431" s="81"/>
      <c r="FC431" s="81"/>
      <c r="FD431" s="81"/>
      <c r="FE431" s="81"/>
      <c r="FF431" s="81"/>
      <c r="FG431" s="81"/>
      <c r="FH431" s="81"/>
      <c r="FI431" s="81"/>
      <c r="FJ431" s="81"/>
      <c r="FK431" s="81"/>
      <c r="FL431" s="81"/>
      <c r="FM431" s="81"/>
      <c r="FN431" s="81"/>
      <c r="FO431" s="81"/>
      <c r="FP431" s="81"/>
      <c r="FQ431" s="81"/>
      <c r="FR431" s="81"/>
      <c r="FS431" s="81"/>
      <c r="FT431" s="81"/>
      <c r="FU431" s="81"/>
      <c r="FV431" s="81"/>
      <c r="FW431" s="81"/>
      <c r="FX431" s="81"/>
      <c r="FY431" s="81"/>
      <c r="FZ431" s="81"/>
      <c r="GA431" s="81"/>
      <c r="GB431" s="81"/>
      <c r="GC431" s="81"/>
      <c r="GD431" s="81"/>
      <c r="GE431" s="81"/>
      <c r="GF431" s="81"/>
      <c r="GG431" s="81"/>
      <c r="GH431" s="81"/>
      <c r="GI431" s="81"/>
      <c r="GJ431" s="81"/>
      <c r="GK431" s="81"/>
      <c r="GL431" s="81"/>
      <c r="GM431" s="81"/>
      <c r="GN431" s="81"/>
      <c r="GO431" s="81"/>
      <c r="GP431" s="81"/>
      <c r="GQ431" s="81"/>
      <c r="GR431" s="81"/>
      <c r="GS431" s="81"/>
      <c r="GT431" s="81"/>
      <c r="GU431" s="81"/>
      <c r="GV431" s="81"/>
      <c r="GW431" s="81"/>
      <c r="GX431" s="81"/>
      <c r="GY431" s="81"/>
      <c r="GZ431" s="81"/>
      <c r="HA431" s="81"/>
      <c r="HB431" s="81"/>
      <c r="HC431" s="81"/>
      <c r="HD431" s="81"/>
      <c r="HE431" s="81"/>
      <c r="HF431" s="81"/>
      <c r="HG431" s="81"/>
      <c r="HH431" s="81"/>
      <c r="HI431" s="81"/>
      <c r="HJ431" s="81"/>
      <c r="HK431" s="81"/>
      <c r="HL431" s="81"/>
      <c r="HM431" s="81"/>
      <c r="HN431" s="81"/>
      <c r="HO431" s="81"/>
      <c r="HP431" s="81"/>
      <c r="HQ431" s="81"/>
      <c r="HR431" s="81"/>
      <c r="HS431" s="81"/>
      <c r="HT431" s="81"/>
      <c r="HU431" s="81"/>
      <c r="HV431" s="81"/>
      <c r="HW431" s="81"/>
      <c r="HX431" s="81"/>
      <c r="HY431" s="81"/>
      <c r="HZ431" s="81"/>
      <c r="IA431" s="81"/>
      <c r="IB431" s="81"/>
      <c r="IC431" s="81"/>
      <c r="ID431" s="81"/>
      <c r="IE431" s="81"/>
      <c r="IF431" s="81"/>
      <c r="IG431" s="81"/>
      <c r="IH431" s="81"/>
      <c r="II431" s="81"/>
      <c r="IJ431" s="81"/>
      <c r="IK431" s="81"/>
      <c r="IL431" s="81"/>
      <c r="IM431" s="81"/>
      <c r="IN431" s="81"/>
      <c r="IO431" s="81"/>
      <c r="IP431" s="81"/>
      <c r="IQ431" s="81"/>
      <c r="IR431" s="81"/>
      <c r="IS431" s="81"/>
      <c r="IT431" s="81"/>
      <c r="IU431" s="81"/>
      <c r="IV431" s="81"/>
    </row>
    <row r="432" spans="1:256" ht="45.75" customHeight="1">
      <c r="A432" s="25" t="s">
        <v>872</v>
      </c>
      <c r="B432" s="23" t="s">
        <v>143</v>
      </c>
      <c r="C432" s="23" t="s">
        <v>144</v>
      </c>
      <c r="D432" s="99" t="s">
        <v>1325</v>
      </c>
      <c r="E432" s="160" t="s">
        <v>1326</v>
      </c>
      <c r="F432" s="99"/>
      <c r="G432" s="160" t="s">
        <v>1327</v>
      </c>
      <c r="H432" s="106"/>
      <c r="I432" s="99" t="s">
        <v>205</v>
      </c>
      <c r="J432" s="99"/>
      <c r="K432" s="100" t="s">
        <v>154</v>
      </c>
      <c r="L432" s="101" t="s">
        <v>368</v>
      </c>
      <c r="M432" s="24" t="s">
        <v>921</v>
      </c>
      <c r="N432" s="100" t="s">
        <v>146</v>
      </c>
      <c r="O432" s="101" t="s">
        <v>164</v>
      </c>
      <c r="P432" s="100" t="s">
        <v>146</v>
      </c>
      <c r="Q432" s="23" t="s">
        <v>148</v>
      </c>
      <c r="R432" s="23" t="s">
        <v>2206</v>
      </c>
      <c r="S432" s="23" t="s">
        <v>1277</v>
      </c>
      <c r="T432" s="101" t="s">
        <v>1328</v>
      </c>
      <c r="U432" s="101" t="s">
        <v>448</v>
      </c>
      <c r="V432" s="102">
        <v>16</v>
      </c>
      <c r="W432" s="103">
        <v>6000</v>
      </c>
      <c r="X432" s="102">
        <f t="shared" si="22"/>
        <v>96000</v>
      </c>
      <c r="Y432" s="102">
        <f t="shared" si="23"/>
        <v>107520.00000000001</v>
      </c>
      <c r="Z432" s="23" t="s">
        <v>152</v>
      </c>
      <c r="AA432" s="23" t="s">
        <v>945</v>
      </c>
      <c r="AB432" s="9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  <c r="DI432" s="81"/>
      <c r="DJ432" s="81"/>
      <c r="DK432" s="81"/>
      <c r="DL432" s="81"/>
      <c r="DM432" s="81"/>
      <c r="DN432" s="81"/>
      <c r="DO432" s="81"/>
      <c r="DP432" s="81"/>
      <c r="DQ432" s="81"/>
      <c r="DR432" s="81"/>
      <c r="DS432" s="81"/>
      <c r="DT432" s="81"/>
      <c r="DU432" s="81"/>
      <c r="DV432" s="81"/>
      <c r="DW432" s="81"/>
      <c r="DX432" s="81"/>
      <c r="DY432" s="81"/>
      <c r="DZ432" s="81"/>
      <c r="EA432" s="81"/>
      <c r="EB432" s="81"/>
      <c r="EC432" s="81"/>
      <c r="ED432" s="81"/>
      <c r="EE432" s="81"/>
      <c r="EF432" s="81"/>
      <c r="EG432" s="81"/>
      <c r="EH432" s="81"/>
      <c r="EI432" s="81"/>
      <c r="EJ432" s="81"/>
      <c r="EK432" s="81"/>
      <c r="EL432" s="81"/>
      <c r="EM432" s="81"/>
      <c r="EN432" s="81"/>
      <c r="EO432" s="81"/>
      <c r="EP432" s="81"/>
      <c r="EQ432" s="81"/>
      <c r="ER432" s="81"/>
      <c r="ES432" s="81"/>
      <c r="ET432" s="81"/>
      <c r="EU432" s="81"/>
      <c r="EV432" s="81"/>
      <c r="EW432" s="81"/>
      <c r="EX432" s="81"/>
      <c r="EY432" s="81"/>
      <c r="EZ432" s="81"/>
      <c r="FA432" s="81"/>
      <c r="FB432" s="81"/>
      <c r="FC432" s="81"/>
      <c r="FD432" s="81"/>
      <c r="FE432" s="81"/>
      <c r="FF432" s="81"/>
      <c r="FG432" s="81"/>
      <c r="FH432" s="81"/>
      <c r="FI432" s="81"/>
      <c r="FJ432" s="81"/>
      <c r="FK432" s="81"/>
      <c r="FL432" s="81"/>
      <c r="FM432" s="81"/>
      <c r="FN432" s="81"/>
      <c r="FO432" s="81"/>
      <c r="FP432" s="81"/>
      <c r="FQ432" s="81"/>
      <c r="FR432" s="81"/>
      <c r="FS432" s="81"/>
      <c r="FT432" s="81"/>
      <c r="FU432" s="81"/>
      <c r="FV432" s="81"/>
      <c r="FW432" s="81"/>
      <c r="FX432" s="81"/>
      <c r="FY432" s="81"/>
      <c r="FZ432" s="81"/>
      <c r="GA432" s="81"/>
      <c r="GB432" s="81"/>
      <c r="GC432" s="81"/>
      <c r="GD432" s="81"/>
      <c r="GE432" s="81"/>
      <c r="GF432" s="81"/>
      <c r="GG432" s="81"/>
      <c r="GH432" s="81"/>
      <c r="GI432" s="81"/>
      <c r="GJ432" s="81"/>
      <c r="GK432" s="81"/>
      <c r="GL432" s="81"/>
      <c r="GM432" s="81"/>
      <c r="GN432" s="81"/>
      <c r="GO432" s="81"/>
      <c r="GP432" s="81"/>
      <c r="GQ432" s="81"/>
      <c r="GR432" s="81"/>
      <c r="GS432" s="81"/>
      <c r="GT432" s="81"/>
      <c r="GU432" s="81"/>
      <c r="GV432" s="81"/>
      <c r="GW432" s="81"/>
      <c r="GX432" s="81"/>
      <c r="GY432" s="81"/>
      <c r="GZ432" s="81"/>
      <c r="HA432" s="81"/>
      <c r="HB432" s="81"/>
      <c r="HC432" s="81"/>
      <c r="HD432" s="81"/>
      <c r="HE432" s="81"/>
      <c r="HF432" s="81"/>
      <c r="HG432" s="81"/>
      <c r="HH432" s="81"/>
      <c r="HI432" s="81"/>
      <c r="HJ432" s="81"/>
      <c r="HK432" s="81"/>
      <c r="HL432" s="81"/>
      <c r="HM432" s="81"/>
      <c r="HN432" s="81"/>
      <c r="HO432" s="81"/>
      <c r="HP432" s="81"/>
      <c r="HQ432" s="81"/>
      <c r="HR432" s="81"/>
      <c r="HS432" s="81"/>
      <c r="HT432" s="81"/>
      <c r="HU432" s="81"/>
      <c r="HV432" s="81"/>
      <c r="HW432" s="81"/>
      <c r="HX432" s="81"/>
      <c r="HY432" s="81"/>
      <c r="HZ432" s="81"/>
      <c r="IA432" s="81"/>
      <c r="IB432" s="81"/>
      <c r="IC432" s="81"/>
      <c r="ID432" s="81"/>
      <c r="IE432" s="81"/>
      <c r="IF432" s="81"/>
      <c r="IG432" s="81"/>
      <c r="IH432" s="81"/>
      <c r="II432" s="81"/>
      <c r="IJ432" s="81"/>
      <c r="IK432" s="81"/>
      <c r="IL432" s="81"/>
      <c r="IM432" s="81"/>
      <c r="IN432" s="81"/>
      <c r="IO432" s="81"/>
      <c r="IP432" s="81"/>
      <c r="IQ432" s="81"/>
      <c r="IR432" s="81"/>
      <c r="IS432" s="81"/>
      <c r="IT432" s="81"/>
      <c r="IU432" s="81"/>
      <c r="IV432" s="81"/>
    </row>
    <row r="433" spans="1:256" ht="68.25" customHeight="1">
      <c r="A433" s="25" t="s">
        <v>873</v>
      </c>
      <c r="B433" s="23" t="s">
        <v>143</v>
      </c>
      <c r="C433" s="23" t="s">
        <v>144</v>
      </c>
      <c r="D433" s="99" t="s">
        <v>1329</v>
      </c>
      <c r="E433" s="160" t="s">
        <v>1330</v>
      </c>
      <c r="F433" s="99"/>
      <c r="G433" s="160" t="s">
        <v>1331</v>
      </c>
      <c r="H433" s="106"/>
      <c r="I433" s="99" t="s">
        <v>1022</v>
      </c>
      <c r="J433" s="99"/>
      <c r="K433" s="100" t="s">
        <v>154</v>
      </c>
      <c r="L433" s="101" t="s">
        <v>13</v>
      </c>
      <c r="M433" s="24" t="s">
        <v>921</v>
      </c>
      <c r="N433" s="100" t="s">
        <v>146</v>
      </c>
      <c r="O433" s="101" t="s">
        <v>221</v>
      </c>
      <c r="P433" s="100" t="s">
        <v>146</v>
      </c>
      <c r="Q433" s="23" t="s">
        <v>148</v>
      </c>
      <c r="R433" s="23" t="s">
        <v>166</v>
      </c>
      <c r="S433" s="23" t="s">
        <v>159</v>
      </c>
      <c r="T433" s="101" t="s">
        <v>9</v>
      </c>
      <c r="U433" s="101" t="s">
        <v>928</v>
      </c>
      <c r="V433" s="102">
        <v>1</v>
      </c>
      <c r="W433" s="103">
        <v>30000</v>
      </c>
      <c r="X433" s="102">
        <f t="shared" si="22"/>
        <v>30000</v>
      </c>
      <c r="Y433" s="102">
        <f t="shared" si="23"/>
        <v>33600</v>
      </c>
      <c r="Z433" s="100"/>
      <c r="AA433" s="23" t="s">
        <v>945</v>
      </c>
      <c r="AB433" s="9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  <c r="DK433" s="81"/>
      <c r="DL433" s="81"/>
      <c r="DM433" s="81"/>
      <c r="DN433" s="81"/>
      <c r="DO433" s="81"/>
      <c r="DP433" s="81"/>
      <c r="DQ433" s="81"/>
      <c r="DR433" s="81"/>
      <c r="DS433" s="81"/>
      <c r="DT433" s="81"/>
      <c r="DU433" s="81"/>
      <c r="DV433" s="81"/>
      <c r="DW433" s="81"/>
      <c r="DX433" s="81"/>
      <c r="DY433" s="81"/>
      <c r="DZ433" s="81"/>
      <c r="EA433" s="81"/>
      <c r="EB433" s="81"/>
      <c r="EC433" s="81"/>
      <c r="ED433" s="81"/>
      <c r="EE433" s="81"/>
      <c r="EF433" s="81"/>
      <c r="EG433" s="81"/>
      <c r="EH433" s="81"/>
      <c r="EI433" s="81"/>
      <c r="EJ433" s="81"/>
      <c r="EK433" s="81"/>
      <c r="EL433" s="81"/>
      <c r="EM433" s="81"/>
      <c r="EN433" s="81"/>
      <c r="EO433" s="81"/>
      <c r="EP433" s="81"/>
      <c r="EQ433" s="81"/>
      <c r="ER433" s="81"/>
      <c r="ES433" s="81"/>
      <c r="ET433" s="81"/>
      <c r="EU433" s="81"/>
      <c r="EV433" s="81"/>
      <c r="EW433" s="81"/>
      <c r="EX433" s="81"/>
      <c r="EY433" s="81"/>
      <c r="EZ433" s="81"/>
      <c r="FA433" s="81"/>
      <c r="FB433" s="81"/>
      <c r="FC433" s="81"/>
      <c r="FD433" s="81"/>
      <c r="FE433" s="81"/>
      <c r="FF433" s="81"/>
      <c r="FG433" s="81"/>
      <c r="FH433" s="81"/>
      <c r="FI433" s="81"/>
      <c r="FJ433" s="81"/>
      <c r="FK433" s="81"/>
      <c r="FL433" s="81"/>
      <c r="FM433" s="81"/>
      <c r="FN433" s="81"/>
      <c r="FO433" s="81"/>
      <c r="FP433" s="81"/>
      <c r="FQ433" s="81"/>
      <c r="FR433" s="81"/>
      <c r="FS433" s="81"/>
      <c r="FT433" s="81"/>
      <c r="FU433" s="81"/>
      <c r="FV433" s="81"/>
      <c r="FW433" s="81"/>
      <c r="FX433" s="81"/>
      <c r="FY433" s="81"/>
      <c r="FZ433" s="81"/>
      <c r="GA433" s="81"/>
      <c r="GB433" s="81"/>
      <c r="GC433" s="81"/>
      <c r="GD433" s="81"/>
      <c r="GE433" s="81"/>
      <c r="GF433" s="81"/>
      <c r="GG433" s="81"/>
      <c r="GH433" s="81"/>
      <c r="GI433" s="81"/>
      <c r="GJ433" s="81"/>
      <c r="GK433" s="81"/>
      <c r="GL433" s="81"/>
      <c r="GM433" s="81"/>
      <c r="GN433" s="81"/>
      <c r="GO433" s="81"/>
      <c r="GP433" s="81"/>
      <c r="GQ433" s="81"/>
      <c r="GR433" s="81"/>
      <c r="GS433" s="81"/>
      <c r="GT433" s="81"/>
      <c r="GU433" s="81"/>
      <c r="GV433" s="81"/>
      <c r="GW433" s="81"/>
      <c r="GX433" s="81"/>
      <c r="GY433" s="81"/>
      <c r="GZ433" s="81"/>
      <c r="HA433" s="81"/>
      <c r="HB433" s="81"/>
      <c r="HC433" s="81"/>
      <c r="HD433" s="81"/>
      <c r="HE433" s="81"/>
      <c r="HF433" s="81"/>
      <c r="HG433" s="81"/>
      <c r="HH433" s="81"/>
      <c r="HI433" s="81"/>
      <c r="HJ433" s="81"/>
      <c r="HK433" s="81"/>
      <c r="HL433" s="81"/>
      <c r="HM433" s="81"/>
      <c r="HN433" s="81"/>
      <c r="HO433" s="81"/>
      <c r="HP433" s="81"/>
      <c r="HQ433" s="81"/>
      <c r="HR433" s="81"/>
      <c r="HS433" s="81"/>
      <c r="HT433" s="81"/>
      <c r="HU433" s="81"/>
      <c r="HV433" s="81"/>
      <c r="HW433" s="81"/>
      <c r="HX433" s="81"/>
      <c r="HY433" s="81"/>
      <c r="HZ433" s="81"/>
      <c r="IA433" s="81"/>
      <c r="IB433" s="81"/>
      <c r="IC433" s="81"/>
      <c r="ID433" s="81"/>
      <c r="IE433" s="81"/>
      <c r="IF433" s="81"/>
      <c r="IG433" s="81"/>
      <c r="IH433" s="81"/>
      <c r="II433" s="81"/>
      <c r="IJ433" s="81"/>
      <c r="IK433" s="81"/>
      <c r="IL433" s="81"/>
      <c r="IM433" s="81"/>
      <c r="IN433" s="81"/>
      <c r="IO433" s="81"/>
      <c r="IP433" s="81"/>
      <c r="IQ433" s="81"/>
      <c r="IR433" s="81"/>
      <c r="IS433" s="81"/>
      <c r="IT433" s="81"/>
      <c r="IU433" s="81"/>
      <c r="IV433" s="81"/>
    </row>
    <row r="434" spans="1:256" ht="52.5" customHeight="1">
      <c r="A434" s="25" t="s">
        <v>874</v>
      </c>
      <c r="B434" s="23" t="s">
        <v>143</v>
      </c>
      <c r="C434" s="23" t="s">
        <v>144</v>
      </c>
      <c r="D434" s="99" t="s">
        <v>1332</v>
      </c>
      <c r="E434" s="160" t="s">
        <v>1333</v>
      </c>
      <c r="F434" s="99"/>
      <c r="G434" s="160" t="s">
        <v>1334</v>
      </c>
      <c r="H434" s="100"/>
      <c r="I434" s="100" t="s">
        <v>227</v>
      </c>
      <c r="J434" s="100"/>
      <c r="K434" s="100" t="s">
        <v>154</v>
      </c>
      <c r="L434" s="100">
        <v>0</v>
      </c>
      <c r="M434" s="24" t="s">
        <v>921</v>
      </c>
      <c r="N434" s="100" t="s">
        <v>146</v>
      </c>
      <c r="O434" s="100" t="s">
        <v>952</v>
      </c>
      <c r="P434" s="99" t="s">
        <v>146</v>
      </c>
      <c r="Q434" s="23" t="s">
        <v>148</v>
      </c>
      <c r="R434" s="23" t="s">
        <v>166</v>
      </c>
      <c r="S434" s="23" t="s">
        <v>159</v>
      </c>
      <c r="T434" s="100">
        <v>736</v>
      </c>
      <c r="U434" s="100" t="s">
        <v>232</v>
      </c>
      <c r="V434" s="103">
        <v>12</v>
      </c>
      <c r="W434" s="102">
        <v>150</v>
      </c>
      <c r="X434" s="102">
        <v>0</v>
      </c>
      <c r="Y434" s="102">
        <f>X434*(1+12%)</f>
        <v>0</v>
      </c>
      <c r="Z434" s="102"/>
      <c r="AA434" s="23" t="s">
        <v>945</v>
      </c>
      <c r="AB434" s="100">
        <v>18.19</v>
      </c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  <c r="DK434" s="81"/>
      <c r="DL434" s="81"/>
      <c r="DM434" s="81"/>
      <c r="DN434" s="81"/>
      <c r="DO434" s="81"/>
      <c r="DP434" s="81"/>
      <c r="DQ434" s="81"/>
      <c r="DR434" s="81"/>
      <c r="DS434" s="81"/>
      <c r="DT434" s="81"/>
      <c r="DU434" s="81"/>
      <c r="DV434" s="81"/>
      <c r="DW434" s="81"/>
      <c r="DX434" s="81"/>
      <c r="DY434" s="81"/>
      <c r="DZ434" s="81"/>
      <c r="EA434" s="81"/>
      <c r="EB434" s="81"/>
      <c r="EC434" s="81"/>
      <c r="ED434" s="81"/>
      <c r="EE434" s="81"/>
      <c r="EF434" s="81"/>
      <c r="EG434" s="81"/>
      <c r="EH434" s="81"/>
      <c r="EI434" s="81"/>
      <c r="EJ434" s="81"/>
      <c r="EK434" s="81"/>
      <c r="EL434" s="81"/>
      <c r="EM434" s="81"/>
      <c r="EN434" s="81"/>
      <c r="EO434" s="81"/>
      <c r="EP434" s="81"/>
      <c r="EQ434" s="81"/>
      <c r="ER434" s="81"/>
      <c r="ES434" s="81"/>
      <c r="ET434" s="81"/>
      <c r="EU434" s="81"/>
      <c r="EV434" s="81"/>
      <c r="EW434" s="81"/>
      <c r="EX434" s="81"/>
      <c r="EY434" s="81"/>
      <c r="EZ434" s="81"/>
      <c r="FA434" s="81"/>
      <c r="FB434" s="81"/>
      <c r="FC434" s="81"/>
      <c r="FD434" s="81"/>
      <c r="FE434" s="81"/>
      <c r="FF434" s="81"/>
      <c r="FG434" s="81"/>
      <c r="FH434" s="81"/>
      <c r="FI434" s="81"/>
      <c r="FJ434" s="81"/>
      <c r="FK434" s="81"/>
      <c r="FL434" s="81"/>
      <c r="FM434" s="81"/>
      <c r="FN434" s="81"/>
      <c r="FO434" s="81"/>
      <c r="FP434" s="81"/>
      <c r="FQ434" s="81"/>
      <c r="FR434" s="81"/>
      <c r="FS434" s="81"/>
      <c r="FT434" s="81"/>
      <c r="FU434" s="81"/>
      <c r="FV434" s="81"/>
      <c r="FW434" s="81"/>
      <c r="FX434" s="81"/>
      <c r="FY434" s="81"/>
      <c r="FZ434" s="81"/>
      <c r="GA434" s="81"/>
      <c r="GB434" s="81"/>
      <c r="GC434" s="81"/>
      <c r="GD434" s="81"/>
      <c r="GE434" s="81"/>
      <c r="GF434" s="81"/>
      <c r="GG434" s="81"/>
      <c r="GH434" s="81"/>
      <c r="GI434" s="81"/>
      <c r="GJ434" s="81"/>
      <c r="GK434" s="81"/>
      <c r="GL434" s="81"/>
      <c r="GM434" s="81"/>
      <c r="GN434" s="81"/>
      <c r="GO434" s="81"/>
      <c r="GP434" s="81"/>
      <c r="GQ434" s="81"/>
      <c r="GR434" s="81"/>
      <c r="GS434" s="81"/>
      <c r="GT434" s="81"/>
      <c r="GU434" s="81"/>
      <c r="GV434" s="81"/>
      <c r="GW434" s="81"/>
      <c r="GX434" s="81"/>
      <c r="GY434" s="81"/>
      <c r="GZ434" s="81"/>
      <c r="HA434" s="81"/>
      <c r="HB434" s="81"/>
      <c r="HC434" s="81"/>
      <c r="HD434" s="81"/>
      <c r="HE434" s="81"/>
      <c r="HF434" s="81"/>
      <c r="HG434" s="81"/>
      <c r="HH434" s="81"/>
      <c r="HI434" s="81"/>
      <c r="HJ434" s="81"/>
      <c r="HK434" s="81"/>
      <c r="HL434" s="81"/>
      <c r="HM434" s="81"/>
      <c r="HN434" s="81"/>
      <c r="HO434" s="81"/>
      <c r="HP434" s="81"/>
      <c r="HQ434" s="81"/>
      <c r="HR434" s="81"/>
      <c r="HS434" s="81"/>
      <c r="HT434" s="81"/>
      <c r="HU434" s="81"/>
      <c r="HV434" s="81"/>
      <c r="HW434" s="81"/>
      <c r="HX434" s="81"/>
      <c r="HY434" s="81"/>
      <c r="HZ434" s="81"/>
      <c r="IA434" s="81"/>
      <c r="IB434" s="81"/>
      <c r="IC434" s="81"/>
      <c r="ID434" s="81"/>
      <c r="IE434" s="81"/>
      <c r="IF434" s="81"/>
      <c r="IG434" s="81"/>
      <c r="IH434" s="81"/>
      <c r="II434" s="81"/>
      <c r="IJ434" s="81"/>
      <c r="IK434" s="81"/>
      <c r="IL434" s="81"/>
      <c r="IM434" s="81"/>
      <c r="IN434" s="81"/>
      <c r="IO434" s="81"/>
      <c r="IP434" s="81"/>
      <c r="IQ434" s="81"/>
      <c r="IR434" s="81"/>
      <c r="IS434" s="81"/>
      <c r="IT434" s="81"/>
      <c r="IU434" s="81"/>
      <c r="IV434" s="81"/>
    </row>
    <row r="435" spans="1:256" ht="52.5" customHeight="1">
      <c r="A435" s="25" t="s">
        <v>2545</v>
      </c>
      <c r="B435" s="23" t="s">
        <v>143</v>
      </c>
      <c r="C435" s="23" t="s">
        <v>144</v>
      </c>
      <c r="D435" s="99" t="s">
        <v>1332</v>
      </c>
      <c r="E435" s="160" t="s">
        <v>1333</v>
      </c>
      <c r="F435" s="99"/>
      <c r="G435" s="160" t="s">
        <v>1334</v>
      </c>
      <c r="H435" s="100"/>
      <c r="I435" s="100" t="s">
        <v>227</v>
      </c>
      <c r="J435" s="100"/>
      <c r="K435" s="100" t="s">
        <v>154</v>
      </c>
      <c r="L435" s="100">
        <v>0</v>
      </c>
      <c r="M435" s="24" t="s">
        <v>921</v>
      </c>
      <c r="N435" s="100" t="s">
        <v>146</v>
      </c>
      <c r="O435" s="101" t="s">
        <v>2553</v>
      </c>
      <c r="P435" s="99" t="s">
        <v>146</v>
      </c>
      <c r="Q435" s="23" t="s">
        <v>148</v>
      </c>
      <c r="R435" s="23" t="s">
        <v>166</v>
      </c>
      <c r="S435" s="23" t="s">
        <v>159</v>
      </c>
      <c r="T435" s="100">
        <v>736</v>
      </c>
      <c r="U435" s="100" t="s">
        <v>232</v>
      </c>
      <c r="V435" s="103">
        <v>112</v>
      </c>
      <c r="W435" s="102">
        <v>115</v>
      </c>
      <c r="X435" s="102">
        <f>W435*V435</f>
        <v>12880</v>
      </c>
      <c r="Y435" s="102">
        <f>X435*(1+12%)</f>
        <v>14425.600000000002</v>
      </c>
      <c r="Z435" s="102"/>
      <c r="AA435" s="23" t="s">
        <v>945</v>
      </c>
      <c r="AB435" s="100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  <c r="DK435" s="81"/>
      <c r="DL435" s="81"/>
      <c r="DM435" s="81"/>
      <c r="DN435" s="81"/>
      <c r="DO435" s="81"/>
      <c r="DP435" s="81"/>
      <c r="DQ435" s="81"/>
      <c r="DR435" s="81"/>
      <c r="DS435" s="81"/>
      <c r="DT435" s="81"/>
      <c r="DU435" s="81"/>
      <c r="DV435" s="81"/>
      <c r="DW435" s="81"/>
      <c r="DX435" s="81"/>
      <c r="DY435" s="81"/>
      <c r="DZ435" s="81"/>
      <c r="EA435" s="81"/>
      <c r="EB435" s="81"/>
      <c r="EC435" s="81"/>
      <c r="ED435" s="81"/>
      <c r="EE435" s="81"/>
      <c r="EF435" s="81"/>
      <c r="EG435" s="81"/>
      <c r="EH435" s="81"/>
      <c r="EI435" s="81"/>
      <c r="EJ435" s="81"/>
      <c r="EK435" s="81"/>
      <c r="EL435" s="81"/>
      <c r="EM435" s="81"/>
      <c r="EN435" s="81"/>
      <c r="EO435" s="81"/>
      <c r="EP435" s="81"/>
      <c r="EQ435" s="81"/>
      <c r="ER435" s="81"/>
      <c r="ES435" s="81"/>
      <c r="ET435" s="81"/>
      <c r="EU435" s="81"/>
      <c r="EV435" s="81"/>
      <c r="EW435" s="81"/>
      <c r="EX435" s="81"/>
      <c r="EY435" s="81"/>
      <c r="EZ435" s="81"/>
      <c r="FA435" s="81"/>
      <c r="FB435" s="81"/>
      <c r="FC435" s="81"/>
      <c r="FD435" s="81"/>
      <c r="FE435" s="81"/>
      <c r="FF435" s="81"/>
      <c r="FG435" s="81"/>
      <c r="FH435" s="81"/>
      <c r="FI435" s="81"/>
      <c r="FJ435" s="81"/>
      <c r="FK435" s="81"/>
      <c r="FL435" s="81"/>
      <c r="FM435" s="81"/>
      <c r="FN435" s="81"/>
      <c r="FO435" s="81"/>
      <c r="FP435" s="81"/>
      <c r="FQ435" s="81"/>
      <c r="FR435" s="81"/>
      <c r="FS435" s="81"/>
      <c r="FT435" s="81"/>
      <c r="FU435" s="81"/>
      <c r="FV435" s="81"/>
      <c r="FW435" s="81"/>
      <c r="FX435" s="81"/>
      <c r="FY435" s="81"/>
      <c r="FZ435" s="81"/>
      <c r="GA435" s="81"/>
      <c r="GB435" s="81"/>
      <c r="GC435" s="81"/>
      <c r="GD435" s="81"/>
      <c r="GE435" s="81"/>
      <c r="GF435" s="81"/>
      <c r="GG435" s="81"/>
      <c r="GH435" s="81"/>
      <c r="GI435" s="81"/>
      <c r="GJ435" s="81"/>
      <c r="GK435" s="81"/>
      <c r="GL435" s="81"/>
      <c r="GM435" s="81"/>
      <c r="GN435" s="81"/>
      <c r="GO435" s="81"/>
      <c r="GP435" s="81"/>
      <c r="GQ435" s="81"/>
      <c r="GR435" s="81"/>
      <c r="GS435" s="81"/>
      <c r="GT435" s="81"/>
      <c r="GU435" s="81"/>
      <c r="GV435" s="81"/>
      <c r="GW435" s="81"/>
      <c r="GX435" s="81"/>
      <c r="GY435" s="81"/>
      <c r="GZ435" s="81"/>
      <c r="HA435" s="81"/>
      <c r="HB435" s="81"/>
      <c r="HC435" s="81"/>
      <c r="HD435" s="81"/>
      <c r="HE435" s="81"/>
      <c r="HF435" s="81"/>
      <c r="HG435" s="81"/>
      <c r="HH435" s="81"/>
      <c r="HI435" s="81"/>
      <c r="HJ435" s="81"/>
      <c r="HK435" s="81"/>
      <c r="HL435" s="81"/>
      <c r="HM435" s="81"/>
      <c r="HN435" s="81"/>
      <c r="HO435" s="81"/>
      <c r="HP435" s="81"/>
      <c r="HQ435" s="81"/>
      <c r="HR435" s="81"/>
      <c r="HS435" s="81"/>
      <c r="HT435" s="81"/>
      <c r="HU435" s="81"/>
      <c r="HV435" s="81"/>
      <c r="HW435" s="81"/>
      <c r="HX435" s="81"/>
      <c r="HY435" s="81"/>
      <c r="HZ435" s="81"/>
      <c r="IA435" s="81"/>
      <c r="IB435" s="81"/>
      <c r="IC435" s="81"/>
      <c r="ID435" s="81"/>
      <c r="IE435" s="81"/>
      <c r="IF435" s="81"/>
      <c r="IG435" s="81"/>
      <c r="IH435" s="81"/>
      <c r="II435" s="81"/>
      <c r="IJ435" s="81"/>
      <c r="IK435" s="81"/>
      <c r="IL435" s="81"/>
      <c r="IM435" s="81"/>
      <c r="IN435" s="81"/>
      <c r="IO435" s="81"/>
      <c r="IP435" s="81"/>
      <c r="IQ435" s="81"/>
      <c r="IR435" s="81"/>
      <c r="IS435" s="81"/>
      <c r="IT435" s="81"/>
      <c r="IU435" s="81"/>
      <c r="IV435" s="81"/>
    </row>
    <row r="436" spans="1:256" ht="48" customHeight="1">
      <c r="A436" s="25" t="s">
        <v>875</v>
      </c>
      <c r="B436" s="23" t="s">
        <v>143</v>
      </c>
      <c r="C436" s="23" t="s">
        <v>144</v>
      </c>
      <c r="D436" s="99" t="s">
        <v>1335</v>
      </c>
      <c r="E436" s="160" t="s">
        <v>1023</v>
      </c>
      <c r="F436" s="99"/>
      <c r="G436" s="160" t="s">
        <v>1336</v>
      </c>
      <c r="H436" s="106"/>
      <c r="I436" s="99"/>
      <c r="J436" s="99"/>
      <c r="K436" s="100" t="s">
        <v>154</v>
      </c>
      <c r="L436" s="100">
        <v>0</v>
      </c>
      <c r="M436" s="24" t="s">
        <v>921</v>
      </c>
      <c r="N436" s="100" t="s">
        <v>146</v>
      </c>
      <c r="O436" s="100" t="s">
        <v>1002</v>
      </c>
      <c r="P436" s="99" t="s">
        <v>146</v>
      </c>
      <c r="Q436" s="23" t="s">
        <v>148</v>
      </c>
      <c r="R436" s="23" t="s">
        <v>166</v>
      </c>
      <c r="S436" s="23" t="s">
        <v>159</v>
      </c>
      <c r="T436" s="101" t="s">
        <v>37</v>
      </c>
      <c r="U436" s="100" t="s">
        <v>251</v>
      </c>
      <c r="V436" s="102">
        <v>1</v>
      </c>
      <c r="W436" s="103">
        <v>50000</v>
      </c>
      <c r="X436" s="102">
        <f t="shared" si="22"/>
        <v>50000</v>
      </c>
      <c r="Y436" s="102">
        <f t="shared" si="23"/>
        <v>56000.00000000001</v>
      </c>
      <c r="Z436" s="100"/>
      <c r="AA436" s="23" t="s">
        <v>945</v>
      </c>
      <c r="AB436" s="9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  <c r="DK436" s="81"/>
      <c r="DL436" s="81"/>
      <c r="DM436" s="81"/>
      <c r="DN436" s="81"/>
      <c r="DO436" s="81"/>
      <c r="DP436" s="81"/>
      <c r="DQ436" s="81"/>
      <c r="DR436" s="81"/>
      <c r="DS436" s="81"/>
      <c r="DT436" s="81"/>
      <c r="DU436" s="81"/>
      <c r="DV436" s="81"/>
      <c r="DW436" s="81"/>
      <c r="DX436" s="81"/>
      <c r="DY436" s="81"/>
      <c r="DZ436" s="81"/>
      <c r="EA436" s="81"/>
      <c r="EB436" s="81"/>
      <c r="EC436" s="81"/>
      <c r="ED436" s="81"/>
      <c r="EE436" s="81"/>
      <c r="EF436" s="81"/>
      <c r="EG436" s="81"/>
      <c r="EH436" s="81"/>
      <c r="EI436" s="81"/>
      <c r="EJ436" s="81"/>
      <c r="EK436" s="81"/>
      <c r="EL436" s="81"/>
      <c r="EM436" s="81"/>
      <c r="EN436" s="81"/>
      <c r="EO436" s="81"/>
      <c r="EP436" s="81"/>
      <c r="EQ436" s="81"/>
      <c r="ER436" s="81"/>
      <c r="ES436" s="81"/>
      <c r="ET436" s="81"/>
      <c r="EU436" s="81"/>
      <c r="EV436" s="81"/>
      <c r="EW436" s="81"/>
      <c r="EX436" s="81"/>
      <c r="EY436" s="81"/>
      <c r="EZ436" s="81"/>
      <c r="FA436" s="81"/>
      <c r="FB436" s="81"/>
      <c r="FC436" s="81"/>
      <c r="FD436" s="81"/>
      <c r="FE436" s="81"/>
      <c r="FF436" s="81"/>
      <c r="FG436" s="81"/>
      <c r="FH436" s="81"/>
      <c r="FI436" s="81"/>
      <c r="FJ436" s="81"/>
      <c r="FK436" s="81"/>
      <c r="FL436" s="81"/>
      <c r="FM436" s="81"/>
      <c r="FN436" s="81"/>
      <c r="FO436" s="81"/>
      <c r="FP436" s="81"/>
      <c r="FQ436" s="81"/>
      <c r="FR436" s="81"/>
      <c r="FS436" s="81"/>
      <c r="FT436" s="81"/>
      <c r="FU436" s="81"/>
      <c r="FV436" s="81"/>
      <c r="FW436" s="81"/>
      <c r="FX436" s="81"/>
      <c r="FY436" s="81"/>
      <c r="FZ436" s="81"/>
      <c r="GA436" s="81"/>
      <c r="GB436" s="81"/>
      <c r="GC436" s="81"/>
      <c r="GD436" s="81"/>
      <c r="GE436" s="81"/>
      <c r="GF436" s="81"/>
      <c r="GG436" s="81"/>
      <c r="GH436" s="81"/>
      <c r="GI436" s="81"/>
      <c r="GJ436" s="81"/>
      <c r="GK436" s="81"/>
      <c r="GL436" s="81"/>
      <c r="GM436" s="81"/>
      <c r="GN436" s="81"/>
      <c r="GO436" s="81"/>
      <c r="GP436" s="81"/>
      <c r="GQ436" s="81"/>
      <c r="GR436" s="81"/>
      <c r="GS436" s="81"/>
      <c r="GT436" s="81"/>
      <c r="GU436" s="81"/>
      <c r="GV436" s="81"/>
      <c r="GW436" s="81"/>
      <c r="GX436" s="81"/>
      <c r="GY436" s="81"/>
      <c r="GZ436" s="81"/>
      <c r="HA436" s="81"/>
      <c r="HB436" s="81"/>
      <c r="HC436" s="81"/>
      <c r="HD436" s="81"/>
      <c r="HE436" s="81"/>
      <c r="HF436" s="81"/>
      <c r="HG436" s="81"/>
      <c r="HH436" s="81"/>
      <c r="HI436" s="81"/>
      <c r="HJ436" s="81"/>
      <c r="HK436" s="81"/>
      <c r="HL436" s="81"/>
      <c r="HM436" s="81"/>
      <c r="HN436" s="81"/>
      <c r="HO436" s="81"/>
      <c r="HP436" s="81"/>
      <c r="HQ436" s="81"/>
      <c r="HR436" s="81"/>
      <c r="HS436" s="81"/>
      <c r="HT436" s="81"/>
      <c r="HU436" s="81"/>
      <c r="HV436" s="81"/>
      <c r="HW436" s="81"/>
      <c r="HX436" s="81"/>
      <c r="HY436" s="81"/>
      <c r="HZ436" s="81"/>
      <c r="IA436" s="81"/>
      <c r="IB436" s="81"/>
      <c r="IC436" s="81"/>
      <c r="ID436" s="81"/>
      <c r="IE436" s="81"/>
      <c r="IF436" s="81"/>
      <c r="IG436" s="81"/>
      <c r="IH436" s="81"/>
      <c r="II436" s="81"/>
      <c r="IJ436" s="81"/>
      <c r="IK436" s="81"/>
      <c r="IL436" s="81"/>
      <c r="IM436" s="81"/>
      <c r="IN436" s="81"/>
      <c r="IO436" s="81"/>
      <c r="IP436" s="81"/>
      <c r="IQ436" s="81"/>
      <c r="IR436" s="81"/>
      <c r="IS436" s="81"/>
      <c r="IT436" s="81"/>
      <c r="IU436" s="81"/>
      <c r="IV436" s="81"/>
    </row>
    <row r="437" spans="1:256" ht="42" customHeight="1">
      <c r="A437" s="25" t="s">
        <v>876</v>
      </c>
      <c r="B437" s="23" t="s">
        <v>143</v>
      </c>
      <c r="C437" s="23" t="s">
        <v>144</v>
      </c>
      <c r="D437" s="99" t="s">
        <v>1337</v>
      </c>
      <c r="E437" s="160" t="s">
        <v>1024</v>
      </c>
      <c r="F437" s="99"/>
      <c r="G437" s="160" t="s">
        <v>1338</v>
      </c>
      <c r="H437" s="106"/>
      <c r="I437" s="99"/>
      <c r="J437" s="99"/>
      <c r="K437" s="100" t="s">
        <v>154</v>
      </c>
      <c r="L437" s="100">
        <v>0</v>
      </c>
      <c r="M437" s="24" t="s">
        <v>921</v>
      </c>
      <c r="N437" s="100" t="s">
        <v>146</v>
      </c>
      <c r="O437" s="101" t="s">
        <v>184</v>
      </c>
      <c r="P437" s="99" t="s">
        <v>146</v>
      </c>
      <c r="Q437" s="23" t="s">
        <v>148</v>
      </c>
      <c r="R437" s="23" t="s">
        <v>166</v>
      </c>
      <c r="S437" s="23" t="s">
        <v>159</v>
      </c>
      <c r="T437" s="101" t="s">
        <v>37</v>
      </c>
      <c r="U437" s="100" t="s">
        <v>251</v>
      </c>
      <c r="V437" s="102">
        <v>4</v>
      </c>
      <c r="W437" s="103">
        <v>3000</v>
      </c>
      <c r="X437" s="102">
        <f t="shared" si="22"/>
        <v>12000</v>
      </c>
      <c r="Y437" s="102">
        <f t="shared" si="23"/>
        <v>13440.000000000002</v>
      </c>
      <c r="Z437" s="100"/>
      <c r="AA437" s="23" t="s">
        <v>945</v>
      </c>
      <c r="AB437" s="9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  <c r="DK437" s="81"/>
      <c r="DL437" s="81"/>
      <c r="DM437" s="81"/>
      <c r="DN437" s="81"/>
      <c r="DO437" s="81"/>
      <c r="DP437" s="81"/>
      <c r="DQ437" s="81"/>
      <c r="DR437" s="81"/>
      <c r="DS437" s="81"/>
      <c r="DT437" s="81"/>
      <c r="DU437" s="81"/>
      <c r="DV437" s="81"/>
      <c r="DW437" s="81"/>
      <c r="DX437" s="81"/>
      <c r="DY437" s="81"/>
      <c r="DZ437" s="81"/>
      <c r="EA437" s="81"/>
      <c r="EB437" s="81"/>
      <c r="EC437" s="81"/>
      <c r="ED437" s="81"/>
      <c r="EE437" s="81"/>
      <c r="EF437" s="81"/>
      <c r="EG437" s="81"/>
      <c r="EH437" s="81"/>
      <c r="EI437" s="81"/>
      <c r="EJ437" s="81"/>
      <c r="EK437" s="81"/>
      <c r="EL437" s="81"/>
      <c r="EM437" s="81"/>
      <c r="EN437" s="81"/>
      <c r="EO437" s="81"/>
      <c r="EP437" s="81"/>
      <c r="EQ437" s="81"/>
      <c r="ER437" s="81"/>
      <c r="ES437" s="81"/>
      <c r="ET437" s="81"/>
      <c r="EU437" s="81"/>
      <c r="EV437" s="81"/>
      <c r="EW437" s="81"/>
      <c r="EX437" s="81"/>
      <c r="EY437" s="81"/>
      <c r="EZ437" s="81"/>
      <c r="FA437" s="81"/>
      <c r="FB437" s="81"/>
      <c r="FC437" s="81"/>
      <c r="FD437" s="81"/>
      <c r="FE437" s="81"/>
      <c r="FF437" s="81"/>
      <c r="FG437" s="81"/>
      <c r="FH437" s="81"/>
      <c r="FI437" s="81"/>
      <c r="FJ437" s="81"/>
      <c r="FK437" s="81"/>
      <c r="FL437" s="81"/>
      <c r="FM437" s="81"/>
      <c r="FN437" s="81"/>
      <c r="FO437" s="81"/>
      <c r="FP437" s="81"/>
      <c r="FQ437" s="81"/>
      <c r="FR437" s="81"/>
      <c r="FS437" s="81"/>
      <c r="FT437" s="81"/>
      <c r="FU437" s="81"/>
      <c r="FV437" s="81"/>
      <c r="FW437" s="81"/>
      <c r="FX437" s="81"/>
      <c r="FY437" s="81"/>
      <c r="FZ437" s="81"/>
      <c r="GA437" s="81"/>
      <c r="GB437" s="81"/>
      <c r="GC437" s="81"/>
      <c r="GD437" s="81"/>
      <c r="GE437" s="81"/>
      <c r="GF437" s="81"/>
      <c r="GG437" s="81"/>
      <c r="GH437" s="81"/>
      <c r="GI437" s="81"/>
      <c r="GJ437" s="81"/>
      <c r="GK437" s="81"/>
      <c r="GL437" s="81"/>
      <c r="GM437" s="81"/>
      <c r="GN437" s="81"/>
      <c r="GO437" s="81"/>
      <c r="GP437" s="81"/>
      <c r="GQ437" s="81"/>
      <c r="GR437" s="81"/>
      <c r="GS437" s="81"/>
      <c r="GT437" s="81"/>
      <c r="GU437" s="81"/>
      <c r="GV437" s="81"/>
      <c r="GW437" s="81"/>
      <c r="GX437" s="81"/>
      <c r="GY437" s="81"/>
      <c r="GZ437" s="81"/>
      <c r="HA437" s="81"/>
      <c r="HB437" s="81"/>
      <c r="HC437" s="81"/>
      <c r="HD437" s="81"/>
      <c r="HE437" s="81"/>
      <c r="HF437" s="81"/>
      <c r="HG437" s="81"/>
      <c r="HH437" s="81"/>
      <c r="HI437" s="81"/>
      <c r="HJ437" s="81"/>
      <c r="HK437" s="81"/>
      <c r="HL437" s="81"/>
      <c r="HM437" s="81"/>
      <c r="HN437" s="81"/>
      <c r="HO437" s="81"/>
      <c r="HP437" s="81"/>
      <c r="HQ437" s="81"/>
      <c r="HR437" s="81"/>
      <c r="HS437" s="81"/>
      <c r="HT437" s="81"/>
      <c r="HU437" s="81"/>
      <c r="HV437" s="81"/>
      <c r="HW437" s="81"/>
      <c r="HX437" s="81"/>
      <c r="HY437" s="81"/>
      <c r="HZ437" s="81"/>
      <c r="IA437" s="81"/>
      <c r="IB437" s="81"/>
      <c r="IC437" s="81"/>
      <c r="ID437" s="81"/>
      <c r="IE437" s="81"/>
      <c r="IF437" s="81"/>
      <c r="IG437" s="81"/>
      <c r="IH437" s="81"/>
      <c r="II437" s="81"/>
      <c r="IJ437" s="81"/>
      <c r="IK437" s="81"/>
      <c r="IL437" s="81"/>
      <c r="IM437" s="81"/>
      <c r="IN437" s="81"/>
      <c r="IO437" s="81"/>
      <c r="IP437" s="81"/>
      <c r="IQ437" s="81"/>
      <c r="IR437" s="81"/>
      <c r="IS437" s="81"/>
      <c r="IT437" s="81"/>
      <c r="IU437" s="81"/>
      <c r="IV437" s="81"/>
    </row>
    <row r="438" spans="1:256" ht="50.25" customHeight="1">
      <c r="A438" s="25" t="s">
        <v>877</v>
      </c>
      <c r="B438" s="23" t="s">
        <v>143</v>
      </c>
      <c r="C438" s="23" t="s">
        <v>144</v>
      </c>
      <c r="D438" s="99" t="s">
        <v>1339</v>
      </c>
      <c r="E438" s="160" t="s">
        <v>307</v>
      </c>
      <c r="F438" s="99"/>
      <c r="G438" s="160" t="s">
        <v>1340</v>
      </c>
      <c r="H438" s="106"/>
      <c r="I438" s="99"/>
      <c r="J438" s="99"/>
      <c r="K438" s="100" t="s">
        <v>154</v>
      </c>
      <c r="L438" s="100">
        <v>0</v>
      </c>
      <c r="M438" s="24" t="s">
        <v>921</v>
      </c>
      <c r="N438" s="100" t="s">
        <v>146</v>
      </c>
      <c r="O438" s="101" t="s">
        <v>184</v>
      </c>
      <c r="P438" s="100" t="s">
        <v>146</v>
      </c>
      <c r="Q438" s="23" t="s">
        <v>148</v>
      </c>
      <c r="R438" s="23" t="s">
        <v>166</v>
      </c>
      <c r="S438" s="23" t="s">
        <v>159</v>
      </c>
      <c r="T438" s="101" t="s">
        <v>181</v>
      </c>
      <c r="U438" s="101" t="s">
        <v>182</v>
      </c>
      <c r="V438" s="102">
        <v>48</v>
      </c>
      <c r="W438" s="103">
        <v>780</v>
      </c>
      <c r="X438" s="102">
        <v>0</v>
      </c>
      <c r="Y438" s="102">
        <v>0</v>
      </c>
      <c r="Z438" s="100"/>
      <c r="AA438" s="23" t="s">
        <v>945</v>
      </c>
      <c r="AB438" s="99" t="s">
        <v>2544</v>
      </c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  <c r="DK438" s="81"/>
      <c r="DL438" s="81"/>
      <c r="DM438" s="81"/>
      <c r="DN438" s="81"/>
      <c r="DO438" s="81"/>
      <c r="DP438" s="81"/>
      <c r="DQ438" s="81"/>
      <c r="DR438" s="81"/>
      <c r="DS438" s="81"/>
      <c r="DT438" s="81"/>
      <c r="DU438" s="81"/>
      <c r="DV438" s="81"/>
      <c r="DW438" s="81"/>
      <c r="DX438" s="81"/>
      <c r="DY438" s="81"/>
      <c r="DZ438" s="81"/>
      <c r="EA438" s="81"/>
      <c r="EB438" s="81"/>
      <c r="EC438" s="81"/>
      <c r="ED438" s="81"/>
      <c r="EE438" s="81"/>
      <c r="EF438" s="81"/>
      <c r="EG438" s="81"/>
      <c r="EH438" s="81"/>
      <c r="EI438" s="81"/>
      <c r="EJ438" s="81"/>
      <c r="EK438" s="81"/>
      <c r="EL438" s="81"/>
      <c r="EM438" s="81"/>
      <c r="EN438" s="81"/>
      <c r="EO438" s="81"/>
      <c r="EP438" s="81"/>
      <c r="EQ438" s="81"/>
      <c r="ER438" s="81"/>
      <c r="ES438" s="81"/>
      <c r="ET438" s="81"/>
      <c r="EU438" s="81"/>
      <c r="EV438" s="81"/>
      <c r="EW438" s="81"/>
      <c r="EX438" s="81"/>
      <c r="EY438" s="81"/>
      <c r="EZ438" s="81"/>
      <c r="FA438" s="81"/>
      <c r="FB438" s="81"/>
      <c r="FC438" s="81"/>
      <c r="FD438" s="81"/>
      <c r="FE438" s="81"/>
      <c r="FF438" s="81"/>
      <c r="FG438" s="81"/>
      <c r="FH438" s="81"/>
      <c r="FI438" s="81"/>
      <c r="FJ438" s="81"/>
      <c r="FK438" s="81"/>
      <c r="FL438" s="81"/>
      <c r="FM438" s="81"/>
      <c r="FN438" s="81"/>
      <c r="FO438" s="81"/>
      <c r="FP438" s="81"/>
      <c r="FQ438" s="81"/>
      <c r="FR438" s="81"/>
      <c r="FS438" s="81"/>
      <c r="FT438" s="81"/>
      <c r="FU438" s="81"/>
      <c r="FV438" s="81"/>
      <c r="FW438" s="81"/>
      <c r="FX438" s="81"/>
      <c r="FY438" s="81"/>
      <c r="FZ438" s="81"/>
      <c r="GA438" s="81"/>
      <c r="GB438" s="81"/>
      <c r="GC438" s="81"/>
      <c r="GD438" s="81"/>
      <c r="GE438" s="81"/>
      <c r="GF438" s="81"/>
      <c r="GG438" s="81"/>
      <c r="GH438" s="81"/>
      <c r="GI438" s="81"/>
      <c r="GJ438" s="81"/>
      <c r="GK438" s="81"/>
      <c r="GL438" s="81"/>
      <c r="GM438" s="81"/>
      <c r="GN438" s="81"/>
      <c r="GO438" s="81"/>
      <c r="GP438" s="81"/>
      <c r="GQ438" s="81"/>
      <c r="GR438" s="81"/>
      <c r="GS438" s="81"/>
      <c r="GT438" s="81"/>
      <c r="GU438" s="81"/>
      <c r="GV438" s="81"/>
      <c r="GW438" s="81"/>
      <c r="GX438" s="81"/>
      <c r="GY438" s="81"/>
      <c r="GZ438" s="81"/>
      <c r="HA438" s="81"/>
      <c r="HB438" s="81"/>
      <c r="HC438" s="81"/>
      <c r="HD438" s="81"/>
      <c r="HE438" s="81"/>
      <c r="HF438" s="81"/>
      <c r="HG438" s="81"/>
      <c r="HH438" s="81"/>
      <c r="HI438" s="81"/>
      <c r="HJ438" s="81"/>
      <c r="HK438" s="81"/>
      <c r="HL438" s="81"/>
      <c r="HM438" s="81"/>
      <c r="HN438" s="81"/>
      <c r="HO438" s="81"/>
      <c r="HP438" s="81"/>
      <c r="HQ438" s="81"/>
      <c r="HR438" s="81"/>
      <c r="HS438" s="81"/>
      <c r="HT438" s="81"/>
      <c r="HU438" s="81"/>
      <c r="HV438" s="81"/>
      <c r="HW438" s="81"/>
      <c r="HX438" s="81"/>
      <c r="HY438" s="81"/>
      <c r="HZ438" s="81"/>
      <c r="IA438" s="81"/>
      <c r="IB438" s="81"/>
      <c r="IC438" s="81"/>
      <c r="ID438" s="81"/>
      <c r="IE438" s="81"/>
      <c r="IF438" s="81"/>
      <c r="IG438" s="81"/>
      <c r="IH438" s="81"/>
      <c r="II438" s="81"/>
      <c r="IJ438" s="81"/>
      <c r="IK438" s="81"/>
      <c r="IL438" s="81"/>
      <c r="IM438" s="81"/>
      <c r="IN438" s="81"/>
      <c r="IO438" s="81"/>
      <c r="IP438" s="81"/>
      <c r="IQ438" s="81"/>
      <c r="IR438" s="81"/>
      <c r="IS438" s="81"/>
      <c r="IT438" s="81"/>
      <c r="IU438" s="81"/>
      <c r="IV438" s="81"/>
    </row>
    <row r="439" spans="1:256" ht="50.25" customHeight="1">
      <c r="A439" s="25" t="s">
        <v>2542</v>
      </c>
      <c r="B439" s="23" t="s">
        <v>143</v>
      </c>
      <c r="C439" s="23" t="s">
        <v>144</v>
      </c>
      <c r="D439" s="99" t="s">
        <v>2543</v>
      </c>
      <c r="E439" s="160" t="s">
        <v>307</v>
      </c>
      <c r="F439" s="99"/>
      <c r="G439" s="160" t="s">
        <v>1340</v>
      </c>
      <c r="H439" s="106"/>
      <c r="I439" s="99"/>
      <c r="J439" s="99"/>
      <c r="K439" s="100" t="s">
        <v>154</v>
      </c>
      <c r="L439" s="100">
        <v>0</v>
      </c>
      <c r="M439" s="24" t="s">
        <v>921</v>
      </c>
      <c r="N439" s="100" t="s">
        <v>146</v>
      </c>
      <c r="O439" s="36" t="s">
        <v>2553</v>
      </c>
      <c r="P439" s="100" t="s">
        <v>146</v>
      </c>
      <c r="Q439" s="23" t="s">
        <v>148</v>
      </c>
      <c r="R439" s="23" t="s">
        <v>166</v>
      </c>
      <c r="S439" s="23" t="s">
        <v>159</v>
      </c>
      <c r="T439" s="101">
        <v>796</v>
      </c>
      <c r="U439" s="101" t="s">
        <v>251</v>
      </c>
      <c r="V439" s="102">
        <v>48</v>
      </c>
      <c r="W439" s="103">
        <v>780</v>
      </c>
      <c r="X439" s="102">
        <f>W439*V439</f>
        <v>37440</v>
      </c>
      <c r="Y439" s="102">
        <f>X439*(1+12%)</f>
        <v>41932.8</v>
      </c>
      <c r="Z439" s="100"/>
      <c r="AA439" s="23" t="s">
        <v>945</v>
      </c>
      <c r="AB439" s="9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  <c r="DK439" s="81"/>
      <c r="DL439" s="81"/>
      <c r="DM439" s="81"/>
      <c r="DN439" s="81"/>
      <c r="DO439" s="81"/>
      <c r="DP439" s="81"/>
      <c r="DQ439" s="81"/>
      <c r="DR439" s="81"/>
      <c r="DS439" s="81"/>
      <c r="DT439" s="81"/>
      <c r="DU439" s="81"/>
      <c r="DV439" s="81"/>
      <c r="DW439" s="81"/>
      <c r="DX439" s="81"/>
      <c r="DY439" s="81"/>
      <c r="DZ439" s="81"/>
      <c r="EA439" s="81"/>
      <c r="EB439" s="81"/>
      <c r="EC439" s="81"/>
      <c r="ED439" s="81"/>
      <c r="EE439" s="81"/>
      <c r="EF439" s="81"/>
      <c r="EG439" s="81"/>
      <c r="EH439" s="81"/>
      <c r="EI439" s="81"/>
      <c r="EJ439" s="81"/>
      <c r="EK439" s="81"/>
      <c r="EL439" s="81"/>
      <c r="EM439" s="81"/>
      <c r="EN439" s="81"/>
      <c r="EO439" s="81"/>
      <c r="EP439" s="81"/>
      <c r="EQ439" s="81"/>
      <c r="ER439" s="81"/>
      <c r="ES439" s="81"/>
      <c r="ET439" s="81"/>
      <c r="EU439" s="81"/>
      <c r="EV439" s="81"/>
      <c r="EW439" s="81"/>
      <c r="EX439" s="81"/>
      <c r="EY439" s="81"/>
      <c r="EZ439" s="81"/>
      <c r="FA439" s="81"/>
      <c r="FB439" s="81"/>
      <c r="FC439" s="81"/>
      <c r="FD439" s="81"/>
      <c r="FE439" s="81"/>
      <c r="FF439" s="81"/>
      <c r="FG439" s="81"/>
      <c r="FH439" s="81"/>
      <c r="FI439" s="81"/>
      <c r="FJ439" s="81"/>
      <c r="FK439" s="81"/>
      <c r="FL439" s="81"/>
      <c r="FM439" s="81"/>
      <c r="FN439" s="81"/>
      <c r="FO439" s="81"/>
      <c r="FP439" s="81"/>
      <c r="FQ439" s="81"/>
      <c r="FR439" s="81"/>
      <c r="FS439" s="81"/>
      <c r="FT439" s="81"/>
      <c r="FU439" s="81"/>
      <c r="FV439" s="81"/>
      <c r="FW439" s="81"/>
      <c r="FX439" s="81"/>
      <c r="FY439" s="81"/>
      <c r="FZ439" s="81"/>
      <c r="GA439" s="81"/>
      <c r="GB439" s="81"/>
      <c r="GC439" s="81"/>
      <c r="GD439" s="81"/>
      <c r="GE439" s="81"/>
      <c r="GF439" s="81"/>
      <c r="GG439" s="81"/>
      <c r="GH439" s="81"/>
      <c r="GI439" s="81"/>
      <c r="GJ439" s="81"/>
      <c r="GK439" s="81"/>
      <c r="GL439" s="81"/>
      <c r="GM439" s="81"/>
      <c r="GN439" s="81"/>
      <c r="GO439" s="81"/>
      <c r="GP439" s="81"/>
      <c r="GQ439" s="81"/>
      <c r="GR439" s="81"/>
      <c r="GS439" s="81"/>
      <c r="GT439" s="81"/>
      <c r="GU439" s="81"/>
      <c r="GV439" s="81"/>
      <c r="GW439" s="81"/>
      <c r="GX439" s="81"/>
      <c r="GY439" s="81"/>
      <c r="GZ439" s="81"/>
      <c r="HA439" s="81"/>
      <c r="HB439" s="81"/>
      <c r="HC439" s="81"/>
      <c r="HD439" s="81"/>
      <c r="HE439" s="81"/>
      <c r="HF439" s="81"/>
      <c r="HG439" s="81"/>
      <c r="HH439" s="81"/>
      <c r="HI439" s="81"/>
      <c r="HJ439" s="81"/>
      <c r="HK439" s="81"/>
      <c r="HL439" s="81"/>
      <c r="HM439" s="81"/>
      <c r="HN439" s="81"/>
      <c r="HO439" s="81"/>
      <c r="HP439" s="81"/>
      <c r="HQ439" s="81"/>
      <c r="HR439" s="81"/>
      <c r="HS439" s="81"/>
      <c r="HT439" s="81"/>
      <c r="HU439" s="81"/>
      <c r="HV439" s="81"/>
      <c r="HW439" s="81"/>
      <c r="HX439" s="81"/>
      <c r="HY439" s="81"/>
      <c r="HZ439" s="81"/>
      <c r="IA439" s="81"/>
      <c r="IB439" s="81"/>
      <c r="IC439" s="81"/>
      <c r="ID439" s="81"/>
      <c r="IE439" s="81"/>
      <c r="IF439" s="81"/>
      <c r="IG439" s="81"/>
      <c r="IH439" s="81"/>
      <c r="II439" s="81"/>
      <c r="IJ439" s="81"/>
      <c r="IK439" s="81"/>
      <c r="IL439" s="81"/>
      <c r="IM439" s="81"/>
      <c r="IN439" s="81"/>
      <c r="IO439" s="81"/>
      <c r="IP439" s="81"/>
      <c r="IQ439" s="81"/>
      <c r="IR439" s="81"/>
      <c r="IS439" s="81"/>
      <c r="IT439" s="81"/>
      <c r="IU439" s="81"/>
      <c r="IV439" s="81"/>
    </row>
    <row r="440" spans="1:256" ht="55.5" customHeight="1">
      <c r="A440" s="25" t="s">
        <v>878</v>
      </c>
      <c r="B440" s="23" t="s">
        <v>143</v>
      </c>
      <c r="C440" s="23" t="s">
        <v>144</v>
      </c>
      <c r="D440" s="99" t="s">
        <v>1341</v>
      </c>
      <c r="E440" s="160" t="s">
        <v>1025</v>
      </c>
      <c r="F440" s="99"/>
      <c r="G440" s="160" t="s">
        <v>1342</v>
      </c>
      <c r="H440" s="106"/>
      <c r="I440" s="99"/>
      <c r="J440" s="99"/>
      <c r="K440" s="100" t="s">
        <v>154</v>
      </c>
      <c r="L440" s="100">
        <v>0</v>
      </c>
      <c r="M440" s="24" t="s">
        <v>921</v>
      </c>
      <c r="N440" s="100" t="s">
        <v>146</v>
      </c>
      <c r="O440" s="101" t="s">
        <v>184</v>
      </c>
      <c r="P440" s="100" t="s">
        <v>146</v>
      </c>
      <c r="Q440" s="23" t="s">
        <v>148</v>
      </c>
      <c r="R440" s="23" t="s">
        <v>166</v>
      </c>
      <c r="S440" s="23" t="s">
        <v>159</v>
      </c>
      <c r="T440" s="101" t="s">
        <v>37</v>
      </c>
      <c r="U440" s="100" t="s">
        <v>251</v>
      </c>
      <c r="V440" s="102">
        <v>1</v>
      </c>
      <c r="W440" s="103">
        <v>20000</v>
      </c>
      <c r="X440" s="102">
        <f t="shared" si="22"/>
        <v>20000</v>
      </c>
      <c r="Y440" s="102">
        <f t="shared" si="23"/>
        <v>22400.000000000004</v>
      </c>
      <c r="Z440" s="100"/>
      <c r="AA440" s="23" t="s">
        <v>945</v>
      </c>
      <c r="AB440" s="9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  <c r="DI440" s="81"/>
      <c r="DJ440" s="81"/>
      <c r="DK440" s="81"/>
      <c r="DL440" s="81"/>
      <c r="DM440" s="81"/>
      <c r="DN440" s="81"/>
      <c r="DO440" s="81"/>
      <c r="DP440" s="81"/>
      <c r="DQ440" s="81"/>
      <c r="DR440" s="81"/>
      <c r="DS440" s="81"/>
      <c r="DT440" s="81"/>
      <c r="DU440" s="81"/>
      <c r="DV440" s="81"/>
      <c r="DW440" s="81"/>
      <c r="DX440" s="81"/>
      <c r="DY440" s="81"/>
      <c r="DZ440" s="81"/>
      <c r="EA440" s="81"/>
      <c r="EB440" s="81"/>
      <c r="EC440" s="81"/>
      <c r="ED440" s="81"/>
      <c r="EE440" s="81"/>
      <c r="EF440" s="81"/>
      <c r="EG440" s="81"/>
      <c r="EH440" s="81"/>
      <c r="EI440" s="81"/>
      <c r="EJ440" s="81"/>
      <c r="EK440" s="81"/>
      <c r="EL440" s="81"/>
      <c r="EM440" s="81"/>
      <c r="EN440" s="81"/>
      <c r="EO440" s="81"/>
      <c r="EP440" s="81"/>
      <c r="EQ440" s="81"/>
      <c r="ER440" s="81"/>
      <c r="ES440" s="81"/>
      <c r="ET440" s="81"/>
      <c r="EU440" s="81"/>
      <c r="EV440" s="81"/>
      <c r="EW440" s="81"/>
      <c r="EX440" s="81"/>
      <c r="EY440" s="81"/>
      <c r="EZ440" s="81"/>
      <c r="FA440" s="81"/>
      <c r="FB440" s="81"/>
      <c r="FC440" s="81"/>
      <c r="FD440" s="81"/>
      <c r="FE440" s="81"/>
      <c r="FF440" s="81"/>
      <c r="FG440" s="81"/>
      <c r="FH440" s="81"/>
      <c r="FI440" s="81"/>
      <c r="FJ440" s="81"/>
      <c r="FK440" s="81"/>
      <c r="FL440" s="81"/>
      <c r="FM440" s="81"/>
      <c r="FN440" s="81"/>
      <c r="FO440" s="81"/>
      <c r="FP440" s="81"/>
      <c r="FQ440" s="81"/>
      <c r="FR440" s="81"/>
      <c r="FS440" s="81"/>
      <c r="FT440" s="81"/>
      <c r="FU440" s="81"/>
      <c r="FV440" s="81"/>
      <c r="FW440" s="81"/>
      <c r="FX440" s="81"/>
      <c r="FY440" s="81"/>
      <c r="FZ440" s="81"/>
      <c r="GA440" s="81"/>
      <c r="GB440" s="81"/>
      <c r="GC440" s="81"/>
      <c r="GD440" s="81"/>
      <c r="GE440" s="81"/>
      <c r="GF440" s="81"/>
      <c r="GG440" s="81"/>
      <c r="GH440" s="81"/>
      <c r="GI440" s="81"/>
      <c r="GJ440" s="81"/>
      <c r="GK440" s="81"/>
      <c r="GL440" s="81"/>
      <c r="GM440" s="81"/>
      <c r="GN440" s="81"/>
      <c r="GO440" s="81"/>
      <c r="GP440" s="81"/>
      <c r="GQ440" s="81"/>
      <c r="GR440" s="81"/>
      <c r="GS440" s="81"/>
      <c r="GT440" s="81"/>
      <c r="GU440" s="81"/>
      <c r="GV440" s="81"/>
      <c r="GW440" s="81"/>
      <c r="GX440" s="81"/>
      <c r="GY440" s="81"/>
      <c r="GZ440" s="81"/>
      <c r="HA440" s="81"/>
      <c r="HB440" s="81"/>
      <c r="HC440" s="81"/>
      <c r="HD440" s="81"/>
      <c r="HE440" s="81"/>
      <c r="HF440" s="81"/>
      <c r="HG440" s="81"/>
      <c r="HH440" s="81"/>
      <c r="HI440" s="81"/>
      <c r="HJ440" s="81"/>
      <c r="HK440" s="81"/>
      <c r="HL440" s="81"/>
      <c r="HM440" s="81"/>
      <c r="HN440" s="81"/>
      <c r="HO440" s="81"/>
      <c r="HP440" s="81"/>
      <c r="HQ440" s="81"/>
      <c r="HR440" s="81"/>
      <c r="HS440" s="81"/>
      <c r="HT440" s="81"/>
      <c r="HU440" s="81"/>
      <c r="HV440" s="81"/>
      <c r="HW440" s="81"/>
      <c r="HX440" s="81"/>
      <c r="HY440" s="81"/>
      <c r="HZ440" s="81"/>
      <c r="IA440" s="81"/>
      <c r="IB440" s="81"/>
      <c r="IC440" s="81"/>
      <c r="ID440" s="81"/>
      <c r="IE440" s="81"/>
      <c r="IF440" s="81"/>
      <c r="IG440" s="81"/>
      <c r="IH440" s="81"/>
      <c r="II440" s="81"/>
      <c r="IJ440" s="81"/>
      <c r="IK440" s="81"/>
      <c r="IL440" s="81"/>
      <c r="IM440" s="81"/>
      <c r="IN440" s="81"/>
      <c r="IO440" s="81"/>
      <c r="IP440" s="81"/>
      <c r="IQ440" s="81"/>
      <c r="IR440" s="81"/>
      <c r="IS440" s="81"/>
      <c r="IT440" s="81"/>
      <c r="IU440" s="81"/>
      <c r="IV440" s="81"/>
    </row>
    <row r="441" spans="1:28" s="166" customFormat="1" ht="131.25" customHeight="1">
      <c r="A441" s="25" t="s">
        <v>879</v>
      </c>
      <c r="B441" s="23" t="s">
        <v>143</v>
      </c>
      <c r="C441" s="23" t="s">
        <v>144</v>
      </c>
      <c r="D441" s="52" t="s">
        <v>2220</v>
      </c>
      <c r="E441" s="23" t="s">
        <v>1333</v>
      </c>
      <c r="F441" s="52"/>
      <c r="G441" s="23" t="s">
        <v>2221</v>
      </c>
      <c r="H441" s="52"/>
      <c r="I441" s="23" t="s">
        <v>2222</v>
      </c>
      <c r="J441" s="25"/>
      <c r="K441" s="25" t="s">
        <v>145</v>
      </c>
      <c r="L441" s="24" t="s">
        <v>13</v>
      </c>
      <c r="M441" s="24" t="s">
        <v>921</v>
      </c>
      <c r="N441" s="163" t="s">
        <v>146</v>
      </c>
      <c r="O441" s="25" t="s">
        <v>426</v>
      </c>
      <c r="P441" s="23" t="s">
        <v>146</v>
      </c>
      <c r="Q441" s="158" t="s">
        <v>148</v>
      </c>
      <c r="R441" s="23" t="s">
        <v>166</v>
      </c>
      <c r="S441" s="25" t="s">
        <v>159</v>
      </c>
      <c r="T441" s="164" t="s">
        <v>231</v>
      </c>
      <c r="U441" s="25" t="s">
        <v>232</v>
      </c>
      <c r="V441" s="44">
        <v>40</v>
      </c>
      <c r="W441" s="37">
        <v>150</v>
      </c>
      <c r="X441" s="37">
        <f>W441*V441</f>
        <v>6000</v>
      </c>
      <c r="Y441" s="37">
        <f>X441*(1+12%)</f>
        <v>6720.000000000001</v>
      </c>
      <c r="Z441" s="45"/>
      <c r="AA441" s="45" t="s">
        <v>945</v>
      </c>
      <c r="AB441" s="165"/>
    </row>
    <row r="442" spans="1:29" s="42" customFormat="1" ht="76.5">
      <c r="A442" s="25" t="s">
        <v>880</v>
      </c>
      <c r="B442" s="43" t="s">
        <v>363</v>
      </c>
      <c r="C442" s="167" t="s">
        <v>400</v>
      </c>
      <c r="D442" s="167" t="s">
        <v>1772</v>
      </c>
      <c r="E442" s="168" t="s">
        <v>64</v>
      </c>
      <c r="F442" s="168"/>
      <c r="G442" s="43" t="s">
        <v>1773</v>
      </c>
      <c r="H442" s="168"/>
      <c r="I442" s="167"/>
      <c r="J442" s="167"/>
      <c r="K442" s="43" t="s">
        <v>154</v>
      </c>
      <c r="L442" s="124">
        <v>90</v>
      </c>
      <c r="M442" s="79" t="s">
        <v>921</v>
      </c>
      <c r="N442" s="25" t="s">
        <v>146</v>
      </c>
      <c r="O442" s="25" t="s">
        <v>155</v>
      </c>
      <c r="P442" s="25" t="s">
        <v>146</v>
      </c>
      <c r="Q442" s="43" t="s">
        <v>148</v>
      </c>
      <c r="R442" s="79" t="s">
        <v>166</v>
      </c>
      <c r="S442" s="43" t="s">
        <v>944</v>
      </c>
      <c r="T442" s="79">
        <v>796</v>
      </c>
      <c r="U442" s="43" t="s">
        <v>156</v>
      </c>
      <c r="V442" s="27">
        <v>4</v>
      </c>
      <c r="W442" s="80">
        <v>20535.714285714283</v>
      </c>
      <c r="X442" s="27">
        <f>W442*V442</f>
        <v>82142.85714285713</v>
      </c>
      <c r="Y442" s="27">
        <f>X442*1.12</f>
        <v>92000</v>
      </c>
      <c r="Z442" s="43" t="s">
        <v>152</v>
      </c>
      <c r="AA442" s="43" t="s">
        <v>945</v>
      </c>
      <c r="AB442" s="43"/>
      <c r="AC442" s="81"/>
    </row>
    <row r="443" spans="1:29" s="42" customFormat="1" ht="76.5">
      <c r="A443" s="25" t="s">
        <v>881</v>
      </c>
      <c r="B443" s="43" t="s">
        <v>363</v>
      </c>
      <c r="C443" s="167" t="s">
        <v>144</v>
      </c>
      <c r="D443" s="167" t="s">
        <v>1774</v>
      </c>
      <c r="E443" s="168" t="s">
        <v>64</v>
      </c>
      <c r="F443" s="168"/>
      <c r="G443" s="43" t="s">
        <v>1775</v>
      </c>
      <c r="H443" s="168"/>
      <c r="I443" s="167"/>
      <c r="J443" s="167"/>
      <c r="K443" s="43" t="s">
        <v>154</v>
      </c>
      <c r="L443" s="124">
        <v>90</v>
      </c>
      <c r="M443" s="79" t="s">
        <v>921</v>
      </c>
      <c r="N443" s="25" t="s">
        <v>146</v>
      </c>
      <c r="O443" s="25" t="s">
        <v>155</v>
      </c>
      <c r="P443" s="25" t="s">
        <v>146</v>
      </c>
      <c r="Q443" s="43" t="s">
        <v>148</v>
      </c>
      <c r="R443" s="79" t="s">
        <v>166</v>
      </c>
      <c r="S443" s="43" t="s">
        <v>944</v>
      </c>
      <c r="T443" s="79">
        <v>796</v>
      </c>
      <c r="U443" s="43" t="s">
        <v>156</v>
      </c>
      <c r="V443" s="27">
        <v>5</v>
      </c>
      <c r="W443" s="80">
        <v>11607</v>
      </c>
      <c r="X443" s="27">
        <f aca="true" t="shared" si="24" ref="X443:X512">W443*V443</f>
        <v>58035</v>
      </c>
      <c r="Y443" s="27">
        <f aca="true" t="shared" si="25" ref="Y443:Y512">X443*1.12</f>
        <v>64999.200000000004</v>
      </c>
      <c r="Z443" s="43" t="s">
        <v>152</v>
      </c>
      <c r="AA443" s="43" t="s">
        <v>945</v>
      </c>
      <c r="AB443" s="43"/>
      <c r="AC443" s="81"/>
    </row>
    <row r="444" spans="1:29" s="42" customFormat="1" ht="76.5">
      <c r="A444" s="25" t="s">
        <v>882</v>
      </c>
      <c r="B444" s="43" t="s">
        <v>363</v>
      </c>
      <c r="C444" s="167" t="s">
        <v>144</v>
      </c>
      <c r="D444" s="167" t="s">
        <v>1776</v>
      </c>
      <c r="E444" s="167" t="s">
        <v>64</v>
      </c>
      <c r="F444" s="167"/>
      <c r="G444" s="167" t="s">
        <v>1777</v>
      </c>
      <c r="H444" s="167"/>
      <c r="I444" s="168"/>
      <c r="J444" s="168"/>
      <c r="K444" s="43" t="s">
        <v>154</v>
      </c>
      <c r="L444" s="25">
        <v>90</v>
      </c>
      <c r="M444" s="79" t="s">
        <v>921</v>
      </c>
      <c r="N444" s="25" t="s">
        <v>146</v>
      </c>
      <c r="O444" s="25" t="s">
        <v>155</v>
      </c>
      <c r="P444" s="25" t="s">
        <v>146</v>
      </c>
      <c r="Q444" s="43" t="s">
        <v>148</v>
      </c>
      <c r="R444" s="79" t="s">
        <v>166</v>
      </c>
      <c r="S444" s="43" t="s">
        <v>944</v>
      </c>
      <c r="T444" s="79">
        <v>796</v>
      </c>
      <c r="U444" s="43" t="s">
        <v>156</v>
      </c>
      <c r="V444" s="27">
        <v>5</v>
      </c>
      <c r="W444" s="80">
        <v>16000</v>
      </c>
      <c r="X444" s="27">
        <f t="shared" si="24"/>
        <v>80000</v>
      </c>
      <c r="Y444" s="27">
        <f t="shared" si="25"/>
        <v>89600.00000000001</v>
      </c>
      <c r="Z444" s="43" t="s">
        <v>152</v>
      </c>
      <c r="AA444" s="43" t="s">
        <v>945</v>
      </c>
      <c r="AB444" s="43"/>
      <c r="AC444" s="81"/>
    </row>
    <row r="445" spans="1:29" s="42" customFormat="1" ht="76.5">
      <c r="A445" s="25" t="s">
        <v>883</v>
      </c>
      <c r="B445" s="43" t="s">
        <v>363</v>
      </c>
      <c r="C445" s="167" t="s">
        <v>144</v>
      </c>
      <c r="D445" s="167" t="s">
        <v>1168</v>
      </c>
      <c r="E445" s="167" t="s">
        <v>64</v>
      </c>
      <c r="F445" s="167"/>
      <c r="G445" s="167" t="s">
        <v>1169</v>
      </c>
      <c r="H445" s="167"/>
      <c r="I445" s="168"/>
      <c r="J445" s="168"/>
      <c r="K445" s="43" t="s">
        <v>154</v>
      </c>
      <c r="L445" s="25">
        <v>90</v>
      </c>
      <c r="M445" s="79" t="s">
        <v>921</v>
      </c>
      <c r="N445" s="25" t="s">
        <v>146</v>
      </c>
      <c r="O445" s="25" t="s">
        <v>155</v>
      </c>
      <c r="P445" s="25" t="s">
        <v>146</v>
      </c>
      <c r="Q445" s="43" t="s">
        <v>148</v>
      </c>
      <c r="R445" s="79" t="s">
        <v>166</v>
      </c>
      <c r="S445" s="43" t="s">
        <v>944</v>
      </c>
      <c r="T445" s="79">
        <v>796</v>
      </c>
      <c r="U445" s="43" t="s">
        <v>156</v>
      </c>
      <c r="V445" s="27">
        <v>16</v>
      </c>
      <c r="W445" s="80">
        <v>33000</v>
      </c>
      <c r="X445" s="27">
        <f t="shared" si="24"/>
        <v>528000</v>
      </c>
      <c r="Y445" s="27">
        <f t="shared" si="25"/>
        <v>591360</v>
      </c>
      <c r="Z445" s="43" t="s">
        <v>152</v>
      </c>
      <c r="AA445" s="43" t="s">
        <v>945</v>
      </c>
      <c r="AB445" s="43"/>
      <c r="AC445" s="81"/>
    </row>
    <row r="446" spans="1:29" s="42" customFormat="1" ht="103.5" customHeight="1">
      <c r="A446" s="25" t="s">
        <v>884</v>
      </c>
      <c r="B446" s="43" t="s">
        <v>363</v>
      </c>
      <c r="C446" s="167" t="s">
        <v>144</v>
      </c>
      <c r="D446" s="167" t="s">
        <v>1778</v>
      </c>
      <c r="E446" s="167" t="s">
        <v>64</v>
      </c>
      <c r="F446" s="167"/>
      <c r="G446" s="167" t="s">
        <v>1779</v>
      </c>
      <c r="H446" s="167"/>
      <c r="I446" s="168"/>
      <c r="J446" s="168"/>
      <c r="K446" s="43" t="s">
        <v>154</v>
      </c>
      <c r="L446" s="25">
        <v>90</v>
      </c>
      <c r="M446" s="79" t="s">
        <v>921</v>
      </c>
      <c r="N446" s="25" t="s">
        <v>146</v>
      </c>
      <c r="O446" s="25" t="s">
        <v>155</v>
      </c>
      <c r="P446" s="25" t="s">
        <v>146</v>
      </c>
      <c r="Q446" s="43" t="s">
        <v>148</v>
      </c>
      <c r="R446" s="79" t="s">
        <v>166</v>
      </c>
      <c r="S446" s="43" t="s">
        <v>944</v>
      </c>
      <c r="T446" s="79">
        <v>796</v>
      </c>
      <c r="U446" s="43" t="s">
        <v>156</v>
      </c>
      <c r="V446" s="27">
        <v>8</v>
      </c>
      <c r="W446" s="80">
        <v>9821</v>
      </c>
      <c r="X446" s="27">
        <f t="shared" si="24"/>
        <v>78568</v>
      </c>
      <c r="Y446" s="27">
        <f t="shared" si="25"/>
        <v>87996.16</v>
      </c>
      <c r="Z446" s="43" t="s">
        <v>152</v>
      </c>
      <c r="AA446" s="43" t="s">
        <v>945</v>
      </c>
      <c r="AB446" s="43" t="s">
        <v>239</v>
      </c>
      <c r="AC446" s="81"/>
    </row>
    <row r="447" spans="1:29" s="42" customFormat="1" ht="103.5" customHeight="1">
      <c r="A447" s="25" t="s">
        <v>885</v>
      </c>
      <c r="B447" s="43" t="s">
        <v>143</v>
      </c>
      <c r="C447" s="167" t="s">
        <v>144</v>
      </c>
      <c r="D447" s="167" t="s">
        <v>1780</v>
      </c>
      <c r="E447" s="167" t="s">
        <v>1781</v>
      </c>
      <c r="F447" s="167"/>
      <c r="G447" s="167" t="s">
        <v>1782</v>
      </c>
      <c r="H447" s="167"/>
      <c r="I447" s="168" t="s">
        <v>249</v>
      </c>
      <c r="J447" s="168"/>
      <c r="K447" s="43" t="s">
        <v>154</v>
      </c>
      <c r="L447" s="25">
        <v>0</v>
      </c>
      <c r="M447" s="79" t="s">
        <v>921</v>
      </c>
      <c r="N447" s="25" t="s">
        <v>146</v>
      </c>
      <c r="O447" s="25" t="s">
        <v>430</v>
      </c>
      <c r="P447" s="25" t="s">
        <v>146</v>
      </c>
      <c r="Q447" s="43" t="s">
        <v>148</v>
      </c>
      <c r="R447" s="79" t="s">
        <v>163</v>
      </c>
      <c r="S447" s="43" t="s">
        <v>159</v>
      </c>
      <c r="T447" s="79">
        <v>796</v>
      </c>
      <c r="U447" s="43" t="s">
        <v>156</v>
      </c>
      <c r="V447" s="27">
        <v>1</v>
      </c>
      <c r="W447" s="80">
        <v>380000</v>
      </c>
      <c r="X447" s="27">
        <f t="shared" si="24"/>
        <v>380000</v>
      </c>
      <c r="Y447" s="27">
        <f t="shared" si="25"/>
        <v>425600.00000000006</v>
      </c>
      <c r="Z447" s="43"/>
      <c r="AA447" s="43" t="s">
        <v>945</v>
      </c>
      <c r="AB447" s="43"/>
      <c r="AC447" s="81"/>
    </row>
    <row r="448" spans="1:29" s="42" customFormat="1" ht="103.5" customHeight="1">
      <c r="A448" s="25" t="s">
        <v>886</v>
      </c>
      <c r="B448" s="43" t="s">
        <v>143</v>
      </c>
      <c r="C448" s="167" t="s">
        <v>144</v>
      </c>
      <c r="D448" s="167" t="s">
        <v>1783</v>
      </c>
      <c r="E448" s="167" t="s">
        <v>1784</v>
      </c>
      <c r="F448" s="167"/>
      <c r="G448" s="167" t="s">
        <v>1785</v>
      </c>
      <c r="H448" s="167"/>
      <c r="I448" s="168" t="s">
        <v>248</v>
      </c>
      <c r="J448" s="168"/>
      <c r="K448" s="43" t="s">
        <v>154</v>
      </c>
      <c r="L448" s="25">
        <v>0</v>
      </c>
      <c r="M448" s="79" t="s">
        <v>921</v>
      </c>
      <c r="N448" s="25" t="s">
        <v>146</v>
      </c>
      <c r="O448" s="25" t="s">
        <v>430</v>
      </c>
      <c r="P448" s="25" t="s">
        <v>146</v>
      </c>
      <c r="Q448" s="43" t="s">
        <v>148</v>
      </c>
      <c r="R448" s="79" t="s">
        <v>163</v>
      </c>
      <c r="S448" s="43" t="s">
        <v>159</v>
      </c>
      <c r="T448" s="79">
        <v>796</v>
      </c>
      <c r="U448" s="43" t="s">
        <v>156</v>
      </c>
      <c r="V448" s="27">
        <v>1</v>
      </c>
      <c r="W448" s="80">
        <v>560000</v>
      </c>
      <c r="X448" s="27">
        <f t="shared" si="24"/>
        <v>560000</v>
      </c>
      <c r="Y448" s="27">
        <f t="shared" si="25"/>
        <v>627200.0000000001</v>
      </c>
      <c r="Z448" s="43"/>
      <c r="AA448" s="43" t="s">
        <v>945</v>
      </c>
      <c r="AB448" s="43"/>
      <c r="AC448" s="81"/>
    </row>
    <row r="449" spans="1:29" s="42" customFormat="1" ht="103.5" customHeight="1">
      <c r="A449" s="25" t="s">
        <v>887</v>
      </c>
      <c r="B449" s="43" t="s">
        <v>143</v>
      </c>
      <c r="C449" s="167" t="s">
        <v>144</v>
      </c>
      <c r="D449" s="167" t="s">
        <v>1786</v>
      </c>
      <c r="E449" s="167" t="s">
        <v>1787</v>
      </c>
      <c r="F449" s="167"/>
      <c r="G449" s="167" t="s">
        <v>1788</v>
      </c>
      <c r="H449" s="167"/>
      <c r="I449" s="168" t="s">
        <v>82</v>
      </c>
      <c r="J449" s="168"/>
      <c r="K449" s="43" t="s">
        <v>154</v>
      </c>
      <c r="L449" s="25">
        <v>0</v>
      </c>
      <c r="M449" s="79" t="s">
        <v>921</v>
      </c>
      <c r="N449" s="25" t="s">
        <v>146</v>
      </c>
      <c r="O449" s="25" t="s">
        <v>430</v>
      </c>
      <c r="P449" s="25" t="s">
        <v>146</v>
      </c>
      <c r="Q449" s="43" t="s">
        <v>148</v>
      </c>
      <c r="R449" s="79" t="s">
        <v>166</v>
      </c>
      <c r="S449" s="43" t="s">
        <v>159</v>
      </c>
      <c r="T449" s="79" t="s">
        <v>70</v>
      </c>
      <c r="U449" s="43" t="s">
        <v>160</v>
      </c>
      <c r="V449" s="27">
        <v>1</v>
      </c>
      <c r="W449" s="80">
        <v>25999.999999999996</v>
      </c>
      <c r="X449" s="27">
        <f t="shared" si="24"/>
        <v>25999.999999999996</v>
      </c>
      <c r="Y449" s="27">
        <f t="shared" si="25"/>
        <v>29120</v>
      </c>
      <c r="Z449" s="43"/>
      <c r="AA449" s="43" t="s">
        <v>945</v>
      </c>
      <c r="AB449" s="43"/>
      <c r="AC449" s="81"/>
    </row>
    <row r="450" spans="1:29" s="42" customFormat="1" ht="103.5" customHeight="1">
      <c r="A450" s="25" t="s">
        <v>888</v>
      </c>
      <c r="B450" s="43" t="s">
        <v>143</v>
      </c>
      <c r="C450" s="167" t="s">
        <v>144</v>
      </c>
      <c r="D450" s="167" t="s">
        <v>1789</v>
      </c>
      <c r="E450" s="167" t="s">
        <v>1790</v>
      </c>
      <c r="F450" s="167"/>
      <c r="G450" s="167" t="s">
        <v>1791</v>
      </c>
      <c r="H450" s="167"/>
      <c r="I450" s="168" t="s">
        <v>83</v>
      </c>
      <c r="J450" s="168"/>
      <c r="K450" s="43" t="s">
        <v>154</v>
      </c>
      <c r="L450" s="25">
        <v>0</v>
      </c>
      <c r="M450" s="79" t="s">
        <v>921</v>
      </c>
      <c r="N450" s="25" t="s">
        <v>146</v>
      </c>
      <c r="O450" s="25" t="s">
        <v>430</v>
      </c>
      <c r="P450" s="25" t="s">
        <v>146</v>
      </c>
      <c r="Q450" s="43" t="s">
        <v>148</v>
      </c>
      <c r="R450" s="79" t="s">
        <v>166</v>
      </c>
      <c r="S450" s="43" t="s">
        <v>159</v>
      </c>
      <c r="T450" s="79">
        <v>796</v>
      </c>
      <c r="U450" s="43" t="s">
        <v>156</v>
      </c>
      <c r="V450" s="27">
        <v>4</v>
      </c>
      <c r="W450" s="80">
        <v>6000</v>
      </c>
      <c r="X450" s="27">
        <f t="shared" si="24"/>
        <v>24000</v>
      </c>
      <c r="Y450" s="27">
        <f t="shared" si="25"/>
        <v>26880.000000000004</v>
      </c>
      <c r="Z450" s="43"/>
      <c r="AA450" s="43" t="s">
        <v>945</v>
      </c>
      <c r="AB450" s="43"/>
      <c r="AC450" s="81"/>
    </row>
    <row r="451" spans="1:29" s="42" customFormat="1" ht="103.5" customHeight="1">
      <c r="A451" s="25" t="s">
        <v>889</v>
      </c>
      <c r="B451" s="43" t="s">
        <v>143</v>
      </c>
      <c r="C451" s="167" t="s">
        <v>144</v>
      </c>
      <c r="D451" s="167" t="s">
        <v>1792</v>
      </c>
      <c r="E451" s="167" t="s">
        <v>1793</v>
      </c>
      <c r="F451" s="167"/>
      <c r="G451" s="167" t="s">
        <v>1794</v>
      </c>
      <c r="H451" s="167"/>
      <c r="I451" s="168" t="s">
        <v>84</v>
      </c>
      <c r="J451" s="168"/>
      <c r="K451" s="43" t="s">
        <v>154</v>
      </c>
      <c r="L451" s="25">
        <v>0</v>
      </c>
      <c r="M451" s="79" t="s">
        <v>921</v>
      </c>
      <c r="N451" s="25" t="s">
        <v>146</v>
      </c>
      <c r="O451" s="25" t="s">
        <v>430</v>
      </c>
      <c r="P451" s="25" t="s">
        <v>146</v>
      </c>
      <c r="Q451" s="43" t="s">
        <v>148</v>
      </c>
      <c r="R451" s="79" t="s">
        <v>166</v>
      </c>
      <c r="S451" s="43" t="s">
        <v>159</v>
      </c>
      <c r="T451" s="79" t="s">
        <v>70</v>
      </c>
      <c r="U451" s="43" t="s">
        <v>160</v>
      </c>
      <c r="V451" s="27">
        <v>1</v>
      </c>
      <c r="W451" s="80">
        <v>45000</v>
      </c>
      <c r="X451" s="27">
        <f t="shared" si="24"/>
        <v>45000</v>
      </c>
      <c r="Y451" s="27">
        <f t="shared" si="25"/>
        <v>50400.00000000001</v>
      </c>
      <c r="Z451" s="43"/>
      <c r="AA451" s="43" t="s">
        <v>945</v>
      </c>
      <c r="AB451" s="43"/>
      <c r="AC451" s="81"/>
    </row>
    <row r="452" spans="1:29" s="42" customFormat="1" ht="103.5" customHeight="1">
      <c r="A452" s="25" t="s">
        <v>890</v>
      </c>
      <c r="B452" s="43" t="s">
        <v>143</v>
      </c>
      <c r="C452" s="167" t="s">
        <v>144</v>
      </c>
      <c r="D452" s="167" t="s">
        <v>1795</v>
      </c>
      <c r="E452" s="167" t="s">
        <v>85</v>
      </c>
      <c r="F452" s="167"/>
      <c r="G452" s="167" t="s">
        <v>1796</v>
      </c>
      <c r="H452" s="167"/>
      <c r="I452" s="168" t="s">
        <v>86</v>
      </c>
      <c r="J452" s="168"/>
      <c r="K452" s="43" t="s">
        <v>154</v>
      </c>
      <c r="L452" s="25">
        <v>0</v>
      </c>
      <c r="M452" s="79" t="s">
        <v>921</v>
      </c>
      <c r="N452" s="25" t="s">
        <v>146</v>
      </c>
      <c r="O452" s="25" t="s">
        <v>430</v>
      </c>
      <c r="P452" s="25" t="s">
        <v>146</v>
      </c>
      <c r="Q452" s="43" t="s">
        <v>148</v>
      </c>
      <c r="R452" s="79" t="s">
        <v>166</v>
      </c>
      <c r="S452" s="43" t="s">
        <v>159</v>
      </c>
      <c r="T452" s="79">
        <v>796</v>
      </c>
      <c r="U452" s="43" t="s">
        <v>156</v>
      </c>
      <c r="V452" s="27">
        <v>2</v>
      </c>
      <c r="W452" s="80">
        <v>133929.01785714284</v>
      </c>
      <c r="X452" s="27">
        <v>0</v>
      </c>
      <c r="Y452" s="27">
        <f t="shared" si="25"/>
        <v>0</v>
      </c>
      <c r="Z452" s="43"/>
      <c r="AA452" s="43" t="s">
        <v>945</v>
      </c>
      <c r="AB452" s="43" t="s">
        <v>2588</v>
      </c>
      <c r="AC452" s="81"/>
    </row>
    <row r="453" spans="1:29" s="42" customFormat="1" ht="103.5" customHeight="1">
      <c r="A453" s="25" t="s">
        <v>2587</v>
      </c>
      <c r="B453" s="43" t="s">
        <v>143</v>
      </c>
      <c r="C453" s="167" t="s">
        <v>144</v>
      </c>
      <c r="D453" s="167" t="s">
        <v>1795</v>
      </c>
      <c r="E453" s="167" t="s">
        <v>85</v>
      </c>
      <c r="F453" s="167"/>
      <c r="G453" s="167" t="s">
        <v>1796</v>
      </c>
      <c r="H453" s="167"/>
      <c r="I453" s="168" t="s">
        <v>86</v>
      </c>
      <c r="J453" s="168"/>
      <c r="K453" s="43" t="s">
        <v>154</v>
      </c>
      <c r="L453" s="25">
        <v>0</v>
      </c>
      <c r="M453" s="79" t="s">
        <v>921</v>
      </c>
      <c r="N453" s="25" t="s">
        <v>146</v>
      </c>
      <c r="O453" s="25" t="s">
        <v>401</v>
      </c>
      <c r="P453" s="25" t="s">
        <v>146</v>
      </c>
      <c r="Q453" s="43" t="s">
        <v>148</v>
      </c>
      <c r="R453" s="79" t="s">
        <v>166</v>
      </c>
      <c r="S453" s="43" t="s">
        <v>159</v>
      </c>
      <c r="T453" s="79">
        <v>796</v>
      </c>
      <c r="U453" s="43" t="s">
        <v>156</v>
      </c>
      <c r="V453" s="27">
        <v>1</v>
      </c>
      <c r="W453" s="80">
        <v>267858</v>
      </c>
      <c r="X453" s="27">
        <f>W453*V453</f>
        <v>267858</v>
      </c>
      <c r="Y453" s="27">
        <f t="shared" si="25"/>
        <v>300000.96</v>
      </c>
      <c r="Z453" s="43"/>
      <c r="AA453" s="43" t="s">
        <v>945</v>
      </c>
      <c r="AB453" s="43"/>
      <c r="AC453" s="81"/>
    </row>
    <row r="454" spans="1:29" s="42" customFormat="1" ht="102">
      <c r="A454" s="25" t="s">
        <v>891</v>
      </c>
      <c r="B454" s="43" t="s">
        <v>143</v>
      </c>
      <c r="C454" s="167" t="s">
        <v>144</v>
      </c>
      <c r="D454" s="167" t="s">
        <v>1797</v>
      </c>
      <c r="E454" s="167" t="s">
        <v>1798</v>
      </c>
      <c r="F454" s="167"/>
      <c r="G454" s="167" t="s">
        <v>1799</v>
      </c>
      <c r="H454" s="167"/>
      <c r="I454" s="168" t="s">
        <v>87</v>
      </c>
      <c r="J454" s="168"/>
      <c r="K454" s="43" t="s">
        <v>154</v>
      </c>
      <c r="L454" s="25">
        <v>0</v>
      </c>
      <c r="M454" s="79" t="s">
        <v>921</v>
      </c>
      <c r="N454" s="25" t="s">
        <v>146</v>
      </c>
      <c r="O454" s="25" t="s">
        <v>455</v>
      </c>
      <c r="P454" s="25" t="s">
        <v>146</v>
      </c>
      <c r="Q454" s="43" t="s">
        <v>148</v>
      </c>
      <c r="R454" s="79" t="s">
        <v>166</v>
      </c>
      <c r="S454" s="43" t="s">
        <v>159</v>
      </c>
      <c r="T454" s="79">
        <v>796</v>
      </c>
      <c r="U454" s="43" t="s">
        <v>156</v>
      </c>
      <c r="V454" s="27">
        <v>3</v>
      </c>
      <c r="W454" s="80">
        <v>4999.999999999999</v>
      </c>
      <c r="X454" s="27">
        <f t="shared" si="24"/>
        <v>14999.999999999996</v>
      </c>
      <c r="Y454" s="27">
        <f t="shared" si="25"/>
        <v>16799.999999999996</v>
      </c>
      <c r="Z454" s="43"/>
      <c r="AA454" s="43" t="s">
        <v>945</v>
      </c>
      <c r="AB454" s="43"/>
      <c r="AC454" s="81"/>
    </row>
    <row r="455" spans="1:29" s="42" customFormat="1" ht="89.25">
      <c r="A455" s="25" t="s">
        <v>892</v>
      </c>
      <c r="B455" s="25" t="s">
        <v>143</v>
      </c>
      <c r="C455" s="25" t="s">
        <v>144</v>
      </c>
      <c r="D455" s="25" t="s">
        <v>1800</v>
      </c>
      <c r="E455" s="25" t="s">
        <v>250</v>
      </c>
      <c r="F455" s="25"/>
      <c r="G455" s="25" t="s">
        <v>1801</v>
      </c>
      <c r="H455" s="25"/>
      <c r="I455" s="25"/>
      <c r="J455" s="25"/>
      <c r="K455" s="43" t="s">
        <v>154</v>
      </c>
      <c r="L455" s="43">
        <v>0</v>
      </c>
      <c r="M455" s="79" t="s">
        <v>921</v>
      </c>
      <c r="N455" s="43" t="s">
        <v>146</v>
      </c>
      <c r="O455" s="43" t="s">
        <v>455</v>
      </c>
      <c r="P455" s="43" t="s">
        <v>146</v>
      </c>
      <c r="Q455" s="43" t="s">
        <v>148</v>
      </c>
      <c r="R455" s="43" t="s">
        <v>166</v>
      </c>
      <c r="S455" s="43" t="s">
        <v>159</v>
      </c>
      <c r="T455" s="43">
        <v>796</v>
      </c>
      <c r="U455" s="43" t="s">
        <v>156</v>
      </c>
      <c r="V455" s="80">
        <v>2</v>
      </c>
      <c r="W455" s="80">
        <v>6135</v>
      </c>
      <c r="X455" s="27">
        <v>0</v>
      </c>
      <c r="Y455" s="27">
        <f t="shared" si="25"/>
        <v>0</v>
      </c>
      <c r="Z455" s="43"/>
      <c r="AA455" s="43" t="s">
        <v>945</v>
      </c>
      <c r="AB455" s="43" t="s">
        <v>2427</v>
      </c>
      <c r="AC455" s="81"/>
    </row>
    <row r="456" spans="1:29" s="42" customFormat="1" ht="89.25">
      <c r="A456" s="25" t="s">
        <v>2405</v>
      </c>
      <c r="B456" s="25" t="s">
        <v>143</v>
      </c>
      <c r="C456" s="25" t="s">
        <v>144</v>
      </c>
      <c r="D456" s="25" t="s">
        <v>1800</v>
      </c>
      <c r="E456" s="25" t="s">
        <v>250</v>
      </c>
      <c r="F456" s="25"/>
      <c r="G456" s="25" t="s">
        <v>1801</v>
      </c>
      <c r="H456" s="25"/>
      <c r="I456" s="25" t="s">
        <v>2426</v>
      </c>
      <c r="J456" s="25"/>
      <c r="K456" s="43" t="s">
        <v>145</v>
      </c>
      <c r="L456" s="43">
        <v>0</v>
      </c>
      <c r="M456" s="79" t="s">
        <v>921</v>
      </c>
      <c r="N456" s="43" t="s">
        <v>146</v>
      </c>
      <c r="O456" s="43" t="s">
        <v>147</v>
      </c>
      <c r="P456" s="43" t="s">
        <v>146</v>
      </c>
      <c r="Q456" s="43" t="s">
        <v>148</v>
      </c>
      <c r="R456" s="43" t="s">
        <v>166</v>
      </c>
      <c r="S456" s="43" t="s">
        <v>159</v>
      </c>
      <c r="T456" s="43">
        <v>796</v>
      </c>
      <c r="U456" s="43" t="s">
        <v>156</v>
      </c>
      <c r="V456" s="80">
        <v>2</v>
      </c>
      <c r="W456" s="80">
        <v>2500</v>
      </c>
      <c r="X456" s="27">
        <f>W456*V456</f>
        <v>5000</v>
      </c>
      <c r="Y456" s="27">
        <f t="shared" si="25"/>
        <v>5600.000000000001</v>
      </c>
      <c r="Z456" s="43"/>
      <c r="AA456" s="43" t="s">
        <v>945</v>
      </c>
      <c r="AB456" s="43"/>
      <c r="AC456" s="81"/>
    </row>
    <row r="457" spans="1:29" s="42" customFormat="1" ht="114.75">
      <c r="A457" s="25" t="s">
        <v>893</v>
      </c>
      <c r="B457" s="25" t="s">
        <v>143</v>
      </c>
      <c r="C457" s="25" t="s">
        <v>144</v>
      </c>
      <c r="D457" s="25" t="s">
        <v>1797</v>
      </c>
      <c r="E457" s="25" t="s">
        <v>1798</v>
      </c>
      <c r="F457" s="25"/>
      <c r="G457" s="25" t="s">
        <v>1799</v>
      </c>
      <c r="H457" s="25"/>
      <c r="I457" s="25" t="s">
        <v>88</v>
      </c>
      <c r="J457" s="25"/>
      <c r="K457" s="43" t="s">
        <v>154</v>
      </c>
      <c r="L457" s="43">
        <v>0</v>
      </c>
      <c r="M457" s="79" t="s">
        <v>921</v>
      </c>
      <c r="N457" s="43" t="s">
        <v>146</v>
      </c>
      <c r="O457" s="43" t="s">
        <v>455</v>
      </c>
      <c r="P457" s="43" t="s">
        <v>146</v>
      </c>
      <c r="Q457" s="43" t="s">
        <v>148</v>
      </c>
      <c r="R457" s="43" t="s">
        <v>166</v>
      </c>
      <c r="S457" s="43" t="s">
        <v>159</v>
      </c>
      <c r="T457" s="43">
        <v>796</v>
      </c>
      <c r="U457" s="43" t="s">
        <v>156</v>
      </c>
      <c r="V457" s="80">
        <v>4</v>
      </c>
      <c r="W457" s="80">
        <v>5392.857142857142</v>
      </c>
      <c r="X457" s="27">
        <f t="shared" si="24"/>
        <v>21571.42857142857</v>
      </c>
      <c r="Y457" s="27">
        <f t="shared" si="25"/>
        <v>24160</v>
      </c>
      <c r="Z457" s="43"/>
      <c r="AA457" s="43" t="s">
        <v>945</v>
      </c>
      <c r="AB457" s="43"/>
      <c r="AC457" s="81"/>
    </row>
    <row r="458" spans="1:29" s="42" customFormat="1" ht="89.25">
      <c r="A458" s="25" t="s">
        <v>894</v>
      </c>
      <c r="B458" s="25" t="s">
        <v>143</v>
      </c>
      <c r="C458" s="25" t="s">
        <v>144</v>
      </c>
      <c r="D458" s="25" t="s">
        <v>1802</v>
      </c>
      <c r="E458" s="25" t="s">
        <v>1803</v>
      </c>
      <c r="F458" s="25"/>
      <c r="G458" s="25" t="s">
        <v>1804</v>
      </c>
      <c r="H458" s="25"/>
      <c r="I458" s="25" t="s">
        <v>89</v>
      </c>
      <c r="J458" s="25"/>
      <c r="K458" s="43" t="s">
        <v>154</v>
      </c>
      <c r="L458" s="43">
        <v>0</v>
      </c>
      <c r="M458" s="79" t="s">
        <v>921</v>
      </c>
      <c r="N458" s="43" t="s">
        <v>146</v>
      </c>
      <c r="O458" s="43" t="s">
        <v>455</v>
      </c>
      <c r="P458" s="43" t="s">
        <v>146</v>
      </c>
      <c r="Q458" s="43" t="s">
        <v>148</v>
      </c>
      <c r="R458" s="43" t="s">
        <v>166</v>
      </c>
      <c r="S458" s="43" t="s">
        <v>159</v>
      </c>
      <c r="T458" s="43">
        <v>796</v>
      </c>
      <c r="U458" s="43" t="s">
        <v>156</v>
      </c>
      <c r="V458" s="80">
        <v>4</v>
      </c>
      <c r="W458" s="80">
        <v>1999.9999999999998</v>
      </c>
      <c r="X458" s="27">
        <f t="shared" si="24"/>
        <v>7999.999999999999</v>
      </c>
      <c r="Y458" s="27">
        <f t="shared" si="25"/>
        <v>8960</v>
      </c>
      <c r="Z458" s="43"/>
      <c r="AA458" s="43" t="s">
        <v>945</v>
      </c>
      <c r="AB458" s="43"/>
      <c r="AC458" s="81"/>
    </row>
    <row r="459" spans="1:29" s="42" customFormat="1" ht="89.25">
      <c r="A459" s="25" t="s">
        <v>895</v>
      </c>
      <c r="B459" s="25" t="s">
        <v>143</v>
      </c>
      <c r="C459" s="25" t="s">
        <v>144</v>
      </c>
      <c r="D459" s="25" t="s">
        <v>1805</v>
      </c>
      <c r="E459" s="25" t="s">
        <v>1807</v>
      </c>
      <c r="F459" s="25"/>
      <c r="G459" s="25" t="s">
        <v>1806</v>
      </c>
      <c r="H459" s="25"/>
      <c r="I459" s="25" t="s">
        <v>90</v>
      </c>
      <c r="J459" s="25"/>
      <c r="K459" s="43" t="s">
        <v>154</v>
      </c>
      <c r="L459" s="43">
        <v>0</v>
      </c>
      <c r="M459" s="79" t="s">
        <v>921</v>
      </c>
      <c r="N459" s="43" t="s">
        <v>146</v>
      </c>
      <c r="O459" s="43" t="s">
        <v>455</v>
      </c>
      <c r="P459" s="43" t="s">
        <v>146</v>
      </c>
      <c r="Q459" s="43" t="s">
        <v>148</v>
      </c>
      <c r="R459" s="43" t="s">
        <v>166</v>
      </c>
      <c r="S459" s="43" t="s">
        <v>159</v>
      </c>
      <c r="T459" s="43">
        <v>796</v>
      </c>
      <c r="U459" s="43" t="s">
        <v>156</v>
      </c>
      <c r="V459" s="80">
        <v>1</v>
      </c>
      <c r="W459" s="80">
        <v>20000</v>
      </c>
      <c r="X459" s="27">
        <f t="shared" si="24"/>
        <v>20000</v>
      </c>
      <c r="Y459" s="27">
        <f t="shared" si="25"/>
        <v>22400.000000000004</v>
      </c>
      <c r="Z459" s="43"/>
      <c r="AA459" s="43" t="s">
        <v>945</v>
      </c>
      <c r="AB459" s="43"/>
      <c r="AC459" s="81"/>
    </row>
    <row r="460" spans="1:29" s="42" customFormat="1" ht="89.25">
      <c r="A460" s="25" t="s">
        <v>896</v>
      </c>
      <c r="B460" s="25" t="s">
        <v>143</v>
      </c>
      <c r="C460" s="25" t="s">
        <v>144</v>
      </c>
      <c r="D460" s="25" t="s">
        <v>1809</v>
      </c>
      <c r="E460" s="25" t="s">
        <v>1807</v>
      </c>
      <c r="F460" s="25"/>
      <c r="G460" s="25" t="s">
        <v>1808</v>
      </c>
      <c r="H460" s="25"/>
      <c r="I460" s="25" t="s">
        <v>91</v>
      </c>
      <c r="J460" s="25"/>
      <c r="K460" s="43" t="s">
        <v>154</v>
      </c>
      <c r="L460" s="43">
        <v>0</v>
      </c>
      <c r="M460" s="79" t="s">
        <v>921</v>
      </c>
      <c r="N460" s="43" t="s">
        <v>146</v>
      </c>
      <c r="O460" s="43" t="s">
        <v>455</v>
      </c>
      <c r="P460" s="43" t="s">
        <v>146</v>
      </c>
      <c r="Q460" s="43" t="s">
        <v>148</v>
      </c>
      <c r="R460" s="43" t="s">
        <v>166</v>
      </c>
      <c r="S460" s="43" t="s">
        <v>159</v>
      </c>
      <c r="T460" s="43">
        <v>796</v>
      </c>
      <c r="U460" s="43" t="s">
        <v>156</v>
      </c>
      <c r="V460" s="80">
        <v>1</v>
      </c>
      <c r="W460" s="80">
        <v>118000</v>
      </c>
      <c r="X460" s="27">
        <f t="shared" si="24"/>
        <v>118000</v>
      </c>
      <c r="Y460" s="27">
        <f t="shared" si="25"/>
        <v>132160</v>
      </c>
      <c r="Z460" s="43"/>
      <c r="AA460" s="43" t="s">
        <v>945</v>
      </c>
      <c r="AB460" s="43"/>
      <c r="AC460" s="81"/>
    </row>
    <row r="461" spans="1:29" s="42" customFormat="1" ht="102">
      <c r="A461" s="25" t="s">
        <v>897</v>
      </c>
      <c r="B461" s="25" t="s">
        <v>143</v>
      </c>
      <c r="C461" s="25" t="s">
        <v>144</v>
      </c>
      <c r="D461" s="25" t="s">
        <v>1809</v>
      </c>
      <c r="E461" s="25" t="s">
        <v>1807</v>
      </c>
      <c r="F461" s="25"/>
      <c r="G461" s="25" t="s">
        <v>1808</v>
      </c>
      <c r="H461" s="25"/>
      <c r="I461" s="25" t="s">
        <v>92</v>
      </c>
      <c r="J461" s="25"/>
      <c r="K461" s="43" t="s">
        <v>154</v>
      </c>
      <c r="L461" s="43">
        <v>0</v>
      </c>
      <c r="M461" s="79" t="s">
        <v>921</v>
      </c>
      <c r="N461" s="43" t="s">
        <v>146</v>
      </c>
      <c r="O461" s="43" t="s">
        <v>455</v>
      </c>
      <c r="P461" s="43" t="s">
        <v>146</v>
      </c>
      <c r="Q461" s="43" t="s">
        <v>148</v>
      </c>
      <c r="R461" s="43" t="s">
        <v>166</v>
      </c>
      <c r="S461" s="43" t="s">
        <v>159</v>
      </c>
      <c r="T461" s="43">
        <v>796</v>
      </c>
      <c r="U461" s="43" t="s">
        <v>156</v>
      </c>
      <c r="V461" s="80">
        <v>1</v>
      </c>
      <c r="W461" s="80">
        <v>85000</v>
      </c>
      <c r="X461" s="27">
        <v>0</v>
      </c>
      <c r="Y461" s="27">
        <f t="shared" si="25"/>
        <v>0</v>
      </c>
      <c r="Z461" s="43"/>
      <c r="AA461" s="43" t="s">
        <v>945</v>
      </c>
      <c r="AB461" s="43" t="s">
        <v>2460</v>
      </c>
      <c r="AC461" s="81"/>
    </row>
    <row r="462" spans="1:29" s="42" customFormat="1" ht="102">
      <c r="A462" s="25" t="s">
        <v>2459</v>
      </c>
      <c r="B462" s="25" t="s">
        <v>143</v>
      </c>
      <c r="C462" s="25" t="s">
        <v>144</v>
      </c>
      <c r="D462" s="25" t="s">
        <v>1809</v>
      </c>
      <c r="E462" s="25" t="s">
        <v>1807</v>
      </c>
      <c r="F462" s="25"/>
      <c r="G462" s="25" t="s">
        <v>1808</v>
      </c>
      <c r="H462" s="25"/>
      <c r="I462" s="25" t="s">
        <v>92</v>
      </c>
      <c r="J462" s="25"/>
      <c r="K462" s="43" t="s">
        <v>145</v>
      </c>
      <c r="L462" s="43">
        <v>0</v>
      </c>
      <c r="M462" s="79" t="s">
        <v>921</v>
      </c>
      <c r="N462" s="43" t="s">
        <v>146</v>
      </c>
      <c r="O462" s="43" t="s">
        <v>426</v>
      </c>
      <c r="P462" s="43" t="s">
        <v>146</v>
      </c>
      <c r="Q462" s="43" t="s">
        <v>148</v>
      </c>
      <c r="R462" s="43" t="s">
        <v>166</v>
      </c>
      <c r="S462" s="43" t="s">
        <v>159</v>
      </c>
      <c r="T462" s="43">
        <v>796</v>
      </c>
      <c r="U462" s="43" t="s">
        <v>156</v>
      </c>
      <c r="V462" s="80">
        <v>1</v>
      </c>
      <c r="W462" s="80">
        <v>122080</v>
      </c>
      <c r="X462" s="27">
        <f>W462*V462</f>
        <v>122080</v>
      </c>
      <c r="Y462" s="27">
        <f t="shared" si="25"/>
        <v>136729.6</v>
      </c>
      <c r="Z462" s="43"/>
      <c r="AA462" s="43" t="s">
        <v>945</v>
      </c>
      <c r="AB462" s="43"/>
      <c r="AC462" s="81"/>
    </row>
    <row r="463" spans="1:29" s="42" customFormat="1" ht="89.25">
      <c r="A463" s="25" t="s">
        <v>898</v>
      </c>
      <c r="B463" s="25" t="s">
        <v>143</v>
      </c>
      <c r="C463" s="25" t="s">
        <v>144</v>
      </c>
      <c r="D463" s="25" t="s">
        <v>1809</v>
      </c>
      <c r="E463" s="25" t="s">
        <v>1807</v>
      </c>
      <c r="F463" s="25"/>
      <c r="G463" s="25" t="s">
        <v>1808</v>
      </c>
      <c r="H463" s="25"/>
      <c r="I463" s="25" t="s">
        <v>93</v>
      </c>
      <c r="J463" s="25"/>
      <c r="K463" s="43" t="s">
        <v>154</v>
      </c>
      <c r="L463" s="43">
        <v>0</v>
      </c>
      <c r="M463" s="79" t="s">
        <v>921</v>
      </c>
      <c r="N463" s="43" t="s">
        <v>146</v>
      </c>
      <c r="O463" s="43" t="s">
        <v>455</v>
      </c>
      <c r="P463" s="43" t="s">
        <v>146</v>
      </c>
      <c r="Q463" s="43" t="s">
        <v>148</v>
      </c>
      <c r="R463" s="43" t="s">
        <v>166</v>
      </c>
      <c r="S463" s="43" t="s">
        <v>159</v>
      </c>
      <c r="T463" s="43">
        <v>796</v>
      </c>
      <c r="U463" s="43" t="s">
        <v>156</v>
      </c>
      <c r="V463" s="80">
        <v>1</v>
      </c>
      <c r="W463" s="80">
        <v>90000</v>
      </c>
      <c r="X463" s="27">
        <f t="shared" si="24"/>
        <v>90000</v>
      </c>
      <c r="Y463" s="27">
        <f t="shared" si="25"/>
        <v>100800.00000000001</v>
      </c>
      <c r="Z463" s="43"/>
      <c r="AA463" s="43" t="s">
        <v>945</v>
      </c>
      <c r="AB463" s="43"/>
      <c r="AC463" s="81"/>
    </row>
    <row r="464" spans="1:29" s="42" customFormat="1" ht="114.75">
      <c r="A464" s="25" t="s">
        <v>899</v>
      </c>
      <c r="B464" s="25" t="s">
        <v>143</v>
      </c>
      <c r="C464" s="25" t="s">
        <v>144</v>
      </c>
      <c r="D464" s="25" t="s">
        <v>1810</v>
      </c>
      <c r="E464" s="25" t="s">
        <v>1811</v>
      </c>
      <c r="F464" s="25"/>
      <c r="G464" s="25" t="s">
        <v>1812</v>
      </c>
      <c r="H464" s="25"/>
      <c r="I464" s="25" t="s">
        <v>94</v>
      </c>
      <c r="J464" s="25"/>
      <c r="K464" s="43" t="s">
        <v>154</v>
      </c>
      <c r="L464" s="43">
        <v>0</v>
      </c>
      <c r="M464" s="79" t="s">
        <v>921</v>
      </c>
      <c r="N464" s="43" t="s">
        <v>146</v>
      </c>
      <c r="O464" s="43" t="s">
        <v>436</v>
      </c>
      <c r="P464" s="43" t="s">
        <v>146</v>
      </c>
      <c r="Q464" s="43" t="s">
        <v>148</v>
      </c>
      <c r="R464" s="43" t="s">
        <v>166</v>
      </c>
      <c r="S464" s="43" t="s">
        <v>159</v>
      </c>
      <c r="T464" s="43">
        <v>796</v>
      </c>
      <c r="U464" s="43" t="s">
        <v>156</v>
      </c>
      <c r="V464" s="80">
        <v>2</v>
      </c>
      <c r="W464" s="80">
        <v>11999.999999999998</v>
      </c>
      <c r="X464" s="27">
        <f t="shared" si="24"/>
        <v>23999.999999999996</v>
      </c>
      <c r="Y464" s="27">
        <f t="shared" si="25"/>
        <v>26880</v>
      </c>
      <c r="Z464" s="43"/>
      <c r="AA464" s="43" t="s">
        <v>945</v>
      </c>
      <c r="AB464" s="43"/>
      <c r="AC464" s="81"/>
    </row>
    <row r="465" spans="1:29" s="42" customFormat="1" ht="89.25">
      <c r="A465" s="25" t="s">
        <v>900</v>
      </c>
      <c r="B465" s="25" t="s">
        <v>143</v>
      </c>
      <c r="C465" s="25" t="s">
        <v>144</v>
      </c>
      <c r="D465" s="25" t="s">
        <v>1813</v>
      </c>
      <c r="E465" s="25" t="s">
        <v>95</v>
      </c>
      <c r="F465" s="25"/>
      <c r="G465" s="25" t="s">
        <v>1814</v>
      </c>
      <c r="H465" s="25"/>
      <c r="I465" s="25" t="s">
        <v>96</v>
      </c>
      <c r="J465" s="25"/>
      <c r="K465" s="43" t="s">
        <v>154</v>
      </c>
      <c r="L465" s="43">
        <v>0</v>
      </c>
      <c r="M465" s="79" t="s">
        <v>921</v>
      </c>
      <c r="N465" s="43" t="s">
        <v>146</v>
      </c>
      <c r="O465" s="43" t="s">
        <v>436</v>
      </c>
      <c r="P465" s="43" t="s">
        <v>146</v>
      </c>
      <c r="Q465" s="43" t="s">
        <v>148</v>
      </c>
      <c r="R465" s="43" t="s">
        <v>166</v>
      </c>
      <c r="S465" s="43" t="s">
        <v>159</v>
      </c>
      <c r="T465" s="43">
        <v>796</v>
      </c>
      <c r="U465" s="43" t="s">
        <v>156</v>
      </c>
      <c r="V465" s="80">
        <v>1</v>
      </c>
      <c r="W465" s="80">
        <v>25000</v>
      </c>
      <c r="X465" s="27">
        <v>0</v>
      </c>
      <c r="Y465" s="27">
        <f t="shared" si="25"/>
        <v>0</v>
      </c>
      <c r="Z465" s="43"/>
      <c r="AA465" s="43" t="s">
        <v>945</v>
      </c>
      <c r="AB465" s="43" t="s">
        <v>2445</v>
      </c>
      <c r="AC465" s="81"/>
    </row>
    <row r="466" spans="1:29" s="42" customFormat="1" ht="114.75">
      <c r="A466" s="25" t="s">
        <v>2444</v>
      </c>
      <c r="B466" s="25" t="s">
        <v>143</v>
      </c>
      <c r="C466" s="25" t="s">
        <v>144</v>
      </c>
      <c r="D466" s="25" t="s">
        <v>1813</v>
      </c>
      <c r="E466" s="25" t="s">
        <v>95</v>
      </c>
      <c r="F466" s="25"/>
      <c r="G466" s="25" t="s">
        <v>1814</v>
      </c>
      <c r="H466" s="25"/>
      <c r="I466" s="25" t="s">
        <v>2446</v>
      </c>
      <c r="J466" s="25"/>
      <c r="K466" s="43" t="s">
        <v>145</v>
      </c>
      <c r="L466" s="43">
        <v>0</v>
      </c>
      <c r="M466" s="79" t="s">
        <v>921</v>
      </c>
      <c r="N466" s="43" t="s">
        <v>146</v>
      </c>
      <c r="O466" s="169" t="s">
        <v>147</v>
      </c>
      <c r="P466" s="43" t="s">
        <v>146</v>
      </c>
      <c r="Q466" s="43" t="s">
        <v>148</v>
      </c>
      <c r="R466" s="43" t="s">
        <v>166</v>
      </c>
      <c r="S466" s="43" t="s">
        <v>159</v>
      </c>
      <c r="T466" s="43">
        <v>796</v>
      </c>
      <c r="U466" s="43" t="s">
        <v>156</v>
      </c>
      <c r="V466" s="80">
        <v>1</v>
      </c>
      <c r="W466" s="80">
        <v>25000</v>
      </c>
      <c r="X466" s="27">
        <f>W466*V466</f>
        <v>25000</v>
      </c>
      <c r="Y466" s="27">
        <f t="shared" si="25"/>
        <v>28000.000000000004</v>
      </c>
      <c r="Z466" s="43"/>
      <c r="AA466" s="43" t="s">
        <v>945</v>
      </c>
      <c r="AB466" s="43"/>
      <c r="AC466" s="81"/>
    </row>
    <row r="467" spans="1:29" s="172" customFormat="1" ht="107.25" customHeight="1">
      <c r="A467" s="99" t="s">
        <v>901</v>
      </c>
      <c r="B467" s="99" t="s">
        <v>143</v>
      </c>
      <c r="C467" s="99" t="s">
        <v>144</v>
      </c>
      <c r="D467" s="99" t="s">
        <v>1815</v>
      </c>
      <c r="E467" s="99" t="s">
        <v>95</v>
      </c>
      <c r="F467" s="99"/>
      <c r="G467" s="99" t="s">
        <v>1816</v>
      </c>
      <c r="H467" s="99"/>
      <c r="I467" s="99" t="s">
        <v>97</v>
      </c>
      <c r="J467" s="99"/>
      <c r="K467" s="169" t="s">
        <v>154</v>
      </c>
      <c r="L467" s="169">
        <v>0</v>
      </c>
      <c r="M467" s="170" t="s">
        <v>921</v>
      </c>
      <c r="N467" s="169" t="s">
        <v>146</v>
      </c>
      <c r="O467" s="169" t="s">
        <v>436</v>
      </c>
      <c r="P467" s="169" t="s">
        <v>146</v>
      </c>
      <c r="Q467" s="169" t="s">
        <v>148</v>
      </c>
      <c r="R467" s="169" t="s">
        <v>166</v>
      </c>
      <c r="S467" s="169" t="s">
        <v>159</v>
      </c>
      <c r="T467" s="169">
        <v>796</v>
      </c>
      <c r="U467" s="169" t="s">
        <v>156</v>
      </c>
      <c r="V467" s="171">
        <v>1</v>
      </c>
      <c r="W467" s="171">
        <v>25000</v>
      </c>
      <c r="X467" s="102">
        <v>0</v>
      </c>
      <c r="Y467" s="102">
        <f t="shared" si="25"/>
        <v>0</v>
      </c>
      <c r="Z467" s="169"/>
      <c r="AA467" s="169" t="s">
        <v>945</v>
      </c>
      <c r="AB467" s="43" t="s">
        <v>2445</v>
      </c>
      <c r="AC467" s="81"/>
    </row>
    <row r="468" spans="1:29" s="172" customFormat="1" ht="84" customHeight="1">
      <c r="A468" s="99" t="s">
        <v>2410</v>
      </c>
      <c r="B468" s="99" t="s">
        <v>143</v>
      </c>
      <c r="C468" s="99" t="s">
        <v>144</v>
      </c>
      <c r="D468" s="99" t="s">
        <v>1815</v>
      </c>
      <c r="E468" s="99" t="s">
        <v>95</v>
      </c>
      <c r="F468" s="99"/>
      <c r="G468" s="99" t="s">
        <v>1816</v>
      </c>
      <c r="H468" s="99"/>
      <c r="I468" s="99" t="s">
        <v>2441</v>
      </c>
      <c r="J468" s="99"/>
      <c r="K468" s="169" t="s">
        <v>145</v>
      </c>
      <c r="L468" s="169">
        <v>0</v>
      </c>
      <c r="M468" s="170" t="s">
        <v>921</v>
      </c>
      <c r="N468" s="169" t="s">
        <v>146</v>
      </c>
      <c r="O468" s="169" t="s">
        <v>147</v>
      </c>
      <c r="P468" s="169" t="s">
        <v>146</v>
      </c>
      <c r="Q468" s="169" t="s">
        <v>148</v>
      </c>
      <c r="R468" s="169" t="s">
        <v>166</v>
      </c>
      <c r="S468" s="169" t="s">
        <v>159</v>
      </c>
      <c r="T468" s="169">
        <v>796</v>
      </c>
      <c r="U468" s="169" t="s">
        <v>156</v>
      </c>
      <c r="V468" s="171">
        <v>1</v>
      </c>
      <c r="W468" s="171">
        <v>25000</v>
      </c>
      <c r="X468" s="102">
        <f>W468*V468</f>
        <v>25000</v>
      </c>
      <c r="Y468" s="102">
        <f t="shared" si="25"/>
        <v>28000.000000000004</v>
      </c>
      <c r="Z468" s="169"/>
      <c r="AA468" s="169" t="s">
        <v>945</v>
      </c>
      <c r="AB468" s="169"/>
      <c r="AC468" s="81"/>
    </row>
    <row r="469" spans="1:29" s="42" customFormat="1" ht="89.25">
      <c r="A469" s="25" t="s">
        <v>902</v>
      </c>
      <c r="B469" s="25" t="s">
        <v>143</v>
      </c>
      <c r="C469" s="25" t="s">
        <v>144</v>
      </c>
      <c r="D469" s="25" t="s">
        <v>1815</v>
      </c>
      <c r="E469" s="25" t="s">
        <v>95</v>
      </c>
      <c r="F469" s="25"/>
      <c r="G469" s="25" t="s">
        <v>1816</v>
      </c>
      <c r="H469" s="25"/>
      <c r="I469" s="25" t="s">
        <v>98</v>
      </c>
      <c r="J469" s="25"/>
      <c r="K469" s="43" t="s">
        <v>154</v>
      </c>
      <c r="L469" s="43">
        <v>0</v>
      </c>
      <c r="M469" s="79" t="s">
        <v>921</v>
      </c>
      <c r="N469" s="43" t="s">
        <v>146</v>
      </c>
      <c r="O469" s="43" t="s">
        <v>436</v>
      </c>
      <c r="P469" s="43" t="s">
        <v>146</v>
      </c>
      <c r="Q469" s="43" t="s">
        <v>148</v>
      </c>
      <c r="R469" s="43" t="s">
        <v>166</v>
      </c>
      <c r="S469" s="43" t="s">
        <v>159</v>
      </c>
      <c r="T469" s="43">
        <v>796</v>
      </c>
      <c r="U469" s="43" t="s">
        <v>156</v>
      </c>
      <c r="V469" s="80">
        <v>1</v>
      </c>
      <c r="W469" s="80">
        <v>61999.99999999999</v>
      </c>
      <c r="X469" s="27">
        <f t="shared" si="24"/>
        <v>61999.99999999999</v>
      </c>
      <c r="Y469" s="27">
        <f t="shared" si="25"/>
        <v>69440</v>
      </c>
      <c r="Z469" s="43"/>
      <c r="AA469" s="43" t="s">
        <v>945</v>
      </c>
      <c r="AB469" s="43"/>
      <c r="AC469" s="81"/>
    </row>
    <row r="470" spans="1:29" s="42" customFormat="1" ht="89.25">
      <c r="A470" s="25" t="s">
        <v>903</v>
      </c>
      <c r="B470" s="25" t="s">
        <v>143</v>
      </c>
      <c r="C470" s="25" t="s">
        <v>144</v>
      </c>
      <c r="D470" s="25" t="s">
        <v>1815</v>
      </c>
      <c r="E470" s="25" t="s">
        <v>95</v>
      </c>
      <c r="F470" s="25"/>
      <c r="G470" s="25" t="s">
        <v>1816</v>
      </c>
      <c r="H470" s="25"/>
      <c r="I470" s="25" t="s">
        <v>99</v>
      </c>
      <c r="J470" s="25"/>
      <c r="K470" s="43" t="s">
        <v>154</v>
      </c>
      <c r="L470" s="43">
        <v>0</v>
      </c>
      <c r="M470" s="79" t="s">
        <v>921</v>
      </c>
      <c r="N470" s="43" t="s">
        <v>146</v>
      </c>
      <c r="O470" s="43" t="s">
        <v>436</v>
      </c>
      <c r="P470" s="43" t="s">
        <v>146</v>
      </c>
      <c r="Q470" s="43" t="s">
        <v>148</v>
      </c>
      <c r="R470" s="43" t="s">
        <v>166</v>
      </c>
      <c r="S470" s="43" t="s">
        <v>159</v>
      </c>
      <c r="T470" s="43">
        <v>796</v>
      </c>
      <c r="U470" s="43" t="s">
        <v>156</v>
      </c>
      <c r="V470" s="80">
        <v>1</v>
      </c>
      <c r="W470" s="80">
        <v>57000</v>
      </c>
      <c r="X470" s="27">
        <v>0</v>
      </c>
      <c r="Y470" s="27">
        <f t="shared" si="25"/>
        <v>0</v>
      </c>
      <c r="Z470" s="43"/>
      <c r="AA470" s="43" t="s">
        <v>945</v>
      </c>
      <c r="AB470" s="43" t="s">
        <v>2427</v>
      </c>
      <c r="AC470" s="81"/>
    </row>
    <row r="471" spans="1:29" s="42" customFormat="1" ht="89.25">
      <c r="A471" s="25" t="s">
        <v>2411</v>
      </c>
      <c r="B471" s="25" t="s">
        <v>143</v>
      </c>
      <c r="C471" s="25" t="s">
        <v>144</v>
      </c>
      <c r="D471" s="25" t="s">
        <v>1815</v>
      </c>
      <c r="E471" s="25" t="s">
        <v>95</v>
      </c>
      <c r="F471" s="25"/>
      <c r="G471" s="25" t="s">
        <v>1816</v>
      </c>
      <c r="H471" s="25"/>
      <c r="I471" s="25" t="s">
        <v>2416</v>
      </c>
      <c r="J471" s="25"/>
      <c r="K471" s="43" t="s">
        <v>145</v>
      </c>
      <c r="L471" s="43">
        <v>0</v>
      </c>
      <c r="M471" s="79" t="s">
        <v>921</v>
      </c>
      <c r="N471" s="43" t="s">
        <v>146</v>
      </c>
      <c r="O471" s="43" t="s">
        <v>147</v>
      </c>
      <c r="P471" s="43" t="s">
        <v>146</v>
      </c>
      <c r="Q471" s="43" t="s">
        <v>148</v>
      </c>
      <c r="R471" s="43" t="s">
        <v>166</v>
      </c>
      <c r="S471" s="43" t="s">
        <v>159</v>
      </c>
      <c r="T471" s="43">
        <v>796</v>
      </c>
      <c r="U471" s="43" t="s">
        <v>156</v>
      </c>
      <c r="V471" s="80">
        <v>1</v>
      </c>
      <c r="W471" s="80">
        <f>77300/1.12</f>
        <v>69017.85714285713</v>
      </c>
      <c r="X471" s="27">
        <f>W471*V471</f>
        <v>69017.85714285713</v>
      </c>
      <c r="Y471" s="27">
        <f t="shared" si="25"/>
        <v>77300</v>
      </c>
      <c r="Z471" s="43"/>
      <c r="AA471" s="43" t="s">
        <v>945</v>
      </c>
      <c r="AB471" s="43"/>
      <c r="AC471" s="81"/>
    </row>
    <row r="472" spans="1:29" s="42" customFormat="1" ht="89.25">
      <c r="A472" s="25" t="s">
        <v>904</v>
      </c>
      <c r="B472" s="25" t="s">
        <v>143</v>
      </c>
      <c r="C472" s="25" t="s">
        <v>144</v>
      </c>
      <c r="D472" s="25" t="s">
        <v>1817</v>
      </c>
      <c r="E472" s="25" t="s">
        <v>1819</v>
      </c>
      <c r="F472" s="25"/>
      <c r="G472" s="25" t="s">
        <v>1818</v>
      </c>
      <c r="H472" s="25"/>
      <c r="I472" s="25" t="s">
        <v>1026</v>
      </c>
      <c r="J472" s="25"/>
      <c r="K472" s="43" t="s">
        <v>154</v>
      </c>
      <c r="L472" s="43">
        <v>0</v>
      </c>
      <c r="M472" s="79" t="s">
        <v>921</v>
      </c>
      <c r="N472" s="43" t="s">
        <v>146</v>
      </c>
      <c r="O472" s="43" t="s">
        <v>436</v>
      </c>
      <c r="P472" s="43" t="s">
        <v>146</v>
      </c>
      <c r="Q472" s="43" t="s">
        <v>148</v>
      </c>
      <c r="R472" s="43" t="s">
        <v>166</v>
      </c>
      <c r="S472" s="43" t="s">
        <v>159</v>
      </c>
      <c r="T472" s="43">
        <v>796</v>
      </c>
      <c r="U472" s="43" t="s">
        <v>156</v>
      </c>
      <c r="V472" s="80">
        <v>1</v>
      </c>
      <c r="W472" s="80">
        <v>190000</v>
      </c>
      <c r="X472" s="27">
        <f t="shared" si="24"/>
        <v>190000</v>
      </c>
      <c r="Y472" s="27">
        <f t="shared" si="25"/>
        <v>212800.00000000003</v>
      </c>
      <c r="Z472" s="43"/>
      <c r="AA472" s="43" t="s">
        <v>945</v>
      </c>
      <c r="AB472" s="43"/>
      <c r="AC472" s="81"/>
    </row>
    <row r="473" spans="1:29" s="42" customFormat="1" ht="89.25">
      <c r="A473" s="25" t="s">
        <v>905</v>
      </c>
      <c r="B473" s="25" t="s">
        <v>143</v>
      </c>
      <c r="C473" s="25" t="s">
        <v>144</v>
      </c>
      <c r="D473" s="25" t="s">
        <v>1820</v>
      </c>
      <c r="E473" s="25" t="s">
        <v>1822</v>
      </c>
      <c r="F473" s="25"/>
      <c r="G473" s="25" t="s">
        <v>1821</v>
      </c>
      <c r="H473" s="25"/>
      <c r="I473" s="25" t="s">
        <v>100</v>
      </c>
      <c r="J473" s="25"/>
      <c r="K473" s="43" t="s">
        <v>154</v>
      </c>
      <c r="L473" s="43">
        <v>0</v>
      </c>
      <c r="M473" s="79" t="s">
        <v>921</v>
      </c>
      <c r="N473" s="43" t="s">
        <v>146</v>
      </c>
      <c r="O473" s="43" t="s">
        <v>436</v>
      </c>
      <c r="P473" s="43" t="s">
        <v>146</v>
      </c>
      <c r="Q473" s="43" t="s">
        <v>148</v>
      </c>
      <c r="R473" s="43" t="s">
        <v>166</v>
      </c>
      <c r="S473" s="43" t="s">
        <v>159</v>
      </c>
      <c r="T473" s="43">
        <v>796</v>
      </c>
      <c r="U473" s="43" t="s">
        <v>156</v>
      </c>
      <c r="V473" s="80">
        <v>1</v>
      </c>
      <c r="W473" s="80">
        <v>120000</v>
      </c>
      <c r="X473" s="27">
        <f t="shared" si="24"/>
        <v>120000</v>
      </c>
      <c r="Y473" s="27">
        <f t="shared" si="25"/>
        <v>134400</v>
      </c>
      <c r="Z473" s="43"/>
      <c r="AA473" s="43" t="s">
        <v>945</v>
      </c>
      <c r="AB473" s="43"/>
      <c r="AC473" s="81"/>
    </row>
    <row r="474" spans="1:29" s="42" customFormat="1" ht="141.75" customHeight="1">
      <c r="A474" s="25" t="s">
        <v>906</v>
      </c>
      <c r="B474" s="25" t="s">
        <v>143</v>
      </c>
      <c r="C474" s="25" t="s">
        <v>144</v>
      </c>
      <c r="D474" s="25" t="s">
        <v>1823</v>
      </c>
      <c r="E474" s="25" t="s">
        <v>1824</v>
      </c>
      <c r="F474" s="25"/>
      <c r="G474" s="25" t="s">
        <v>1825</v>
      </c>
      <c r="H474" s="25"/>
      <c r="I474" s="25" t="s">
        <v>101</v>
      </c>
      <c r="J474" s="25"/>
      <c r="K474" s="43" t="s">
        <v>154</v>
      </c>
      <c r="L474" s="43">
        <v>0</v>
      </c>
      <c r="M474" s="79" t="s">
        <v>921</v>
      </c>
      <c r="N474" s="43" t="s">
        <v>146</v>
      </c>
      <c r="O474" s="43" t="s">
        <v>436</v>
      </c>
      <c r="P474" s="43" t="s">
        <v>146</v>
      </c>
      <c r="Q474" s="43" t="s">
        <v>148</v>
      </c>
      <c r="R474" s="43" t="s">
        <v>166</v>
      </c>
      <c r="S474" s="43" t="s">
        <v>159</v>
      </c>
      <c r="T474" s="43">
        <v>796</v>
      </c>
      <c r="U474" s="43" t="s">
        <v>156</v>
      </c>
      <c r="V474" s="80">
        <v>1</v>
      </c>
      <c r="W474" s="80">
        <v>199999.99999999997</v>
      </c>
      <c r="X474" s="27">
        <v>0</v>
      </c>
      <c r="Y474" s="27">
        <f t="shared" si="25"/>
        <v>0</v>
      </c>
      <c r="Z474" s="43"/>
      <c r="AA474" s="43" t="s">
        <v>945</v>
      </c>
      <c r="AB474" s="43" t="s">
        <v>2404</v>
      </c>
      <c r="AC474" s="81"/>
    </row>
    <row r="475" spans="1:29" s="42" customFormat="1" ht="89.25">
      <c r="A475" s="25" t="s">
        <v>907</v>
      </c>
      <c r="B475" s="25" t="s">
        <v>143</v>
      </c>
      <c r="C475" s="25" t="s">
        <v>144</v>
      </c>
      <c r="D475" s="25" t="s">
        <v>1826</v>
      </c>
      <c r="E475" s="25" t="s">
        <v>1787</v>
      </c>
      <c r="F475" s="25"/>
      <c r="G475" s="25" t="s">
        <v>1827</v>
      </c>
      <c r="H475" s="25"/>
      <c r="I475" s="25" t="s">
        <v>1027</v>
      </c>
      <c r="J475" s="25"/>
      <c r="K475" s="43" t="s">
        <v>154</v>
      </c>
      <c r="L475" s="43">
        <v>0</v>
      </c>
      <c r="M475" s="79" t="s">
        <v>921</v>
      </c>
      <c r="N475" s="43" t="s">
        <v>146</v>
      </c>
      <c r="O475" s="43" t="s">
        <v>436</v>
      </c>
      <c r="P475" s="43" t="s">
        <v>146</v>
      </c>
      <c r="Q475" s="43" t="s">
        <v>148</v>
      </c>
      <c r="R475" s="43" t="s">
        <v>166</v>
      </c>
      <c r="S475" s="43" t="s">
        <v>159</v>
      </c>
      <c r="T475" s="43" t="s">
        <v>70</v>
      </c>
      <c r="U475" s="43" t="s">
        <v>7</v>
      </c>
      <c r="V475" s="80">
        <v>6</v>
      </c>
      <c r="W475" s="80">
        <v>20000</v>
      </c>
      <c r="X475" s="27">
        <f t="shared" si="24"/>
        <v>120000</v>
      </c>
      <c r="Y475" s="27">
        <f t="shared" si="25"/>
        <v>134400</v>
      </c>
      <c r="Z475" s="43"/>
      <c r="AA475" s="43" t="s">
        <v>945</v>
      </c>
      <c r="AB475" s="43"/>
      <c r="AC475" s="81"/>
    </row>
    <row r="476" spans="1:29" s="42" customFormat="1" ht="102">
      <c r="A476" s="25" t="s">
        <v>908</v>
      </c>
      <c r="B476" s="25" t="s">
        <v>143</v>
      </c>
      <c r="C476" s="25" t="s">
        <v>144</v>
      </c>
      <c r="D476" s="25" t="s">
        <v>1828</v>
      </c>
      <c r="E476" s="25" t="s">
        <v>72</v>
      </c>
      <c r="F476" s="25"/>
      <c r="G476" s="25" t="s">
        <v>1829</v>
      </c>
      <c r="H476" s="25"/>
      <c r="I476" s="25" t="s">
        <v>73</v>
      </c>
      <c r="J476" s="25"/>
      <c r="K476" s="43" t="s">
        <v>154</v>
      </c>
      <c r="L476" s="43">
        <v>0</v>
      </c>
      <c r="M476" s="79" t="s">
        <v>921</v>
      </c>
      <c r="N476" s="43" t="s">
        <v>146</v>
      </c>
      <c r="O476" s="43" t="s">
        <v>212</v>
      </c>
      <c r="P476" s="43" t="s">
        <v>146</v>
      </c>
      <c r="Q476" s="43" t="s">
        <v>148</v>
      </c>
      <c r="R476" s="43" t="s">
        <v>166</v>
      </c>
      <c r="S476" s="43" t="s">
        <v>159</v>
      </c>
      <c r="T476" s="43">
        <v>796</v>
      </c>
      <c r="U476" s="43" t="s">
        <v>156</v>
      </c>
      <c r="V476" s="80">
        <v>1</v>
      </c>
      <c r="W476" s="80">
        <v>25999.999999999996</v>
      </c>
      <c r="X476" s="27">
        <f t="shared" si="24"/>
        <v>25999.999999999996</v>
      </c>
      <c r="Y476" s="27">
        <f t="shared" si="25"/>
        <v>29120</v>
      </c>
      <c r="Z476" s="43"/>
      <c r="AA476" s="43" t="s">
        <v>945</v>
      </c>
      <c r="AB476" s="43"/>
      <c r="AC476" s="81"/>
    </row>
    <row r="477" spans="1:29" s="42" customFormat="1" ht="89.25">
      <c r="A477" s="25" t="s">
        <v>909</v>
      </c>
      <c r="B477" s="25" t="s">
        <v>143</v>
      </c>
      <c r="C477" s="25" t="s">
        <v>144</v>
      </c>
      <c r="D477" s="25" t="s">
        <v>1830</v>
      </c>
      <c r="E477" s="25" t="s">
        <v>1832</v>
      </c>
      <c r="F477" s="25"/>
      <c r="G477" s="25" t="s">
        <v>1831</v>
      </c>
      <c r="H477" s="25"/>
      <c r="I477" s="25" t="s">
        <v>74</v>
      </c>
      <c r="J477" s="25"/>
      <c r="K477" s="43" t="s">
        <v>154</v>
      </c>
      <c r="L477" s="43">
        <v>0</v>
      </c>
      <c r="M477" s="79" t="s">
        <v>921</v>
      </c>
      <c r="N477" s="43" t="s">
        <v>146</v>
      </c>
      <c r="O477" s="43" t="s">
        <v>212</v>
      </c>
      <c r="P477" s="43" t="s">
        <v>146</v>
      </c>
      <c r="Q477" s="43" t="s">
        <v>148</v>
      </c>
      <c r="R477" s="43" t="s">
        <v>166</v>
      </c>
      <c r="S477" s="43" t="s">
        <v>159</v>
      </c>
      <c r="T477" s="43">
        <v>796</v>
      </c>
      <c r="U477" s="43" t="s">
        <v>156</v>
      </c>
      <c r="V477" s="80">
        <v>1</v>
      </c>
      <c r="W477" s="80">
        <v>23999.999999999996</v>
      </c>
      <c r="X477" s="27">
        <v>0</v>
      </c>
      <c r="Y477" s="27">
        <f t="shared" si="25"/>
        <v>0</v>
      </c>
      <c r="Z477" s="43"/>
      <c r="AA477" s="43" t="s">
        <v>945</v>
      </c>
      <c r="AB477" s="43" t="s">
        <v>2456</v>
      </c>
      <c r="AC477" s="81"/>
    </row>
    <row r="478" spans="1:29" s="42" customFormat="1" ht="89.25">
      <c r="A478" s="25" t="s">
        <v>910</v>
      </c>
      <c r="B478" s="25" t="s">
        <v>143</v>
      </c>
      <c r="C478" s="25" t="s">
        <v>144</v>
      </c>
      <c r="D478" s="25" t="s">
        <v>1833</v>
      </c>
      <c r="E478" s="25" t="s">
        <v>1835</v>
      </c>
      <c r="F478" s="25"/>
      <c r="G478" s="25" t="s">
        <v>1834</v>
      </c>
      <c r="H478" s="25"/>
      <c r="I478" s="25" t="s">
        <v>75</v>
      </c>
      <c r="J478" s="25"/>
      <c r="K478" s="43" t="s">
        <v>154</v>
      </c>
      <c r="L478" s="43">
        <v>0</v>
      </c>
      <c r="M478" s="79" t="s">
        <v>921</v>
      </c>
      <c r="N478" s="43" t="s">
        <v>146</v>
      </c>
      <c r="O478" s="43" t="s">
        <v>212</v>
      </c>
      <c r="P478" s="43" t="s">
        <v>146</v>
      </c>
      <c r="Q478" s="43" t="s">
        <v>148</v>
      </c>
      <c r="R478" s="43" t="s">
        <v>166</v>
      </c>
      <c r="S478" s="43" t="s">
        <v>159</v>
      </c>
      <c r="T478" s="43">
        <v>796</v>
      </c>
      <c r="U478" s="43" t="s">
        <v>156</v>
      </c>
      <c r="V478" s="80">
        <v>1</v>
      </c>
      <c r="W478" s="80">
        <v>72000</v>
      </c>
      <c r="X478" s="27">
        <f t="shared" si="24"/>
        <v>72000</v>
      </c>
      <c r="Y478" s="27">
        <f t="shared" si="25"/>
        <v>80640.00000000001</v>
      </c>
      <c r="Z478" s="43"/>
      <c r="AA478" s="43" t="s">
        <v>945</v>
      </c>
      <c r="AB478" s="43"/>
      <c r="AC478" s="81"/>
    </row>
    <row r="479" spans="1:29" s="42" customFormat="1" ht="89.25">
      <c r="A479" s="25" t="s">
        <v>911</v>
      </c>
      <c r="B479" s="25" t="s">
        <v>143</v>
      </c>
      <c r="C479" s="25" t="s">
        <v>144</v>
      </c>
      <c r="D479" s="25" t="s">
        <v>1836</v>
      </c>
      <c r="E479" s="25" t="s">
        <v>415</v>
      </c>
      <c r="F479" s="25"/>
      <c r="G479" s="25" t="s">
        <v>1837</v>
      </c>
      <c r="H479" s="25"/>
      <c r="I479" s="25" t="s">
        <v>76</v>
      </c>
      <c r="J479" s="25"/>
      <c r="K479" s="43" t="s">
        <v>154</v>
      </c>
      <c r="L479" s="43">
        <v>0</v>
      </c>
      <c r="M479" s="79" t="s">
        <v>921</v>
      </c>
      <c r="N479" s="43" t="s">
        <v>146</v>
      </c>
      <c r="O479" s="43" t="s">
        <v>157</v>
      </c>
      <c r="P479" s="43" t="s">
        <v>146</v>
      </c>
      <c r="Q479" s="43" t="s">
        <v>148</v>
      </c>
      <c r="R479" s="43" t="s">
        <v>166</v>
      </c>
      <c r="S479" s="43" t="s">
        <v>159</v>
      </c>
      <c r="T479" s="43">
        <v>796</v>
      </c>
      <c r="U479" s="43" t="s">
        <v>156</v>
      </c>
      <c r="V479" s="80">
        <v>2</v>
      </c>
      <c r="W479" s="80">
        <v>20999.999999999996</v>
      </c>
      <c r="X479" s="27">
        <f t="shared" si="24"/>
        <v>41999.99999999999</v>
      </c>
      <c r="Y479" s="27">
        <f t="shared" si="25"/>
        <v>47039.99999999999</v>
      </c>
      <c r="Z479" s="43"/>
      <c r="AA479" s="43" t="s">
        <v>945</v>
      </c>
      <c r="AB479" s="43"/>
      <c r="AC479" s="81"/>
    </row>
    <row r="480" spans="1:29" s="42" customFormat="1" ht="102">
      <c r="A480" s="25" t="s">
        <v>912</v>
      </c>
      <c r="B480" s="25" t="s">
        <v>143</v>
      </c>
      <c r="C480" s="25" t="s">
        <v>144</v>
      </c>
      <c r="D480" s="25" t="s">
        <v>1836</v>
      </c>
      <c r="E480" s="25" t="s">
        <v>415</v>
      </c>
      <c r="F480" s="25"/>
      <c r="G480" s="25" t="s">
        <v>1837</v>
      </c>
      <c r="H480" s="25"/>
      <c r="I480" s="25" t="s">
        <v>77</v>
      </c>
      <c r="J480" s="25"/>
      <c r="K480" s="43" t="s">
        <v>154</v>
      </c>
      <c r="L480" s="43">
        <v>0</v>
      </c>
      <c r="M480" s="79" t="s">
        <v>921</v>
      </c>
      <c r="N480" s="43" t="s">
        <v>146</v>
      </c>
      <c r="O480" s="43" t="s">
        <v>157</v>
      </c>
      <c r="P480" s="43" t="s">
        <v>146</v>
      </c>
      <c r="Q480" s="43" t="s">
        <v>148</v>
      </c>
      <c r="R480" s="43" t="s">
        <v>166</v>
      </c>
      <c r="S480" s="43" t="s">
        <v>159</v>
      </c>
      <c r="T480" s="43">
        <v>796</v>
      </c>
      <c r="U480" s="43" t="s">
        <v>156</v>
      </c>
      <c r="V480" s="80">
        <v>1</v>
      </c>
      <c r="W480" s="80">
        <v>20999.999999999996</v>
      </c>
      <c r="X480" s="27">
        <f t="shared" si="24"/>
        <v>20999.999999999996</v>
      </c>
      <c r="Y480" s="27">
        <f t="shared" si="25"/>
        <v>23519.999999999996</v>
      </c>
      <c r="Z480" s="43"/>
      <c r="AA480" s="43" t="s">
        <v>945</v>
      </c>
      <c r="AB480" s="43"/>
      <c r="AC480" s="81"/>
    </row>
    <row r="481" spans="1:29" s="42" customFormat="1" ht="89.25">
      <c r="A481" s="25" t="s">
        <v>913</v>
      </c>
      <c r="B481" s="25" t="s">
        <v>143</v>
      </c>
      <c r="C481" s="25" t="s">
        <v>144</v>
      </c>
      <c r="D481" s="25" t="s">
        <v>1836</v>
      </c>
      <c r="E481" s="25" t="s">
        <v>415</v>
      </c>
      <c r="F481" s="25"/>
      <c r="G481" s="25" t="s">
        <v>1837</v>
      </c>
      <c r="H481" s="25"/>
      <c r="I481" s="25" t="s">
        <v>78</v>
      </c>
      <c r="J481" s="25"/>
      <c r="K481" s="43" t="s">
        <v>154</v>
      </c>
      <c r="L481" s="43">
        <v>0</v>
      </c>
      <c r="M481" s="79" t="s">
        <v>921</v>
      </c>
      <c r="N481" s="43" t="s">
        <v>146</v>
      </c>
      <c r="O481" s="43" t="s">
        <v>157</v>
      </c>
      <c r="P481" s="43" t="s">
        <v>146</v>
      </c>
      <c r="Q481" s="43" t="s">
        <v>148</v>
      </c>
      <c r="R481" s="43" t="s">
        <v>166</v>
      </c>
      <c r="S481" s="43" t="s">
        <v>159</v>
      </c>
      <c r="T481" s="43">
        <v>796</v>
      </c>
      <c r="U481" s="43" t="s">
        <v>156</v>
      </c>
      <c r="V481" s="80">
        <v>1</v>
      </c>
      <c r="W481" s="80">
        <v>37000</v>
      </c>
      <c r="X481" s="27">
        <f t="shared" si="24"/>
        <v>37000</v>
      </c>
      <c r="Y481" s="27">
        <f t="shared" si="25"/>
        <v>41440.00000000001</v>
      </c>
      <c r="Z481" s="43"/>
      <c r="AA481" s="43" t="s">
        <v>945</v>
      </c>
      <c r="AB481" s="43"/>
      <c r="AC481" s="81"/>
    </row>
    <row r="482" spans="1:29" s="42" customFormat="1" ht="89.25">
      <c r="A482" s="25" t="s">
        <v>914</v>
      </c>
      <c r="B482" s="25" t="s">
        <v>143</v>
      </c>
      <c r="C482" s="25" t="s">
        <v>144</v>
      </c>
      <c r="D482" s="25" t="s">
        <v>1838</v>
      </c>
      <c r="E482" s="25" t="s">
        <v>79</v>
      </c>
      <c r="F482" s="25"/>
      <c r="G482" s="25" t="s">
        <v>1839</v>
      </c>
      <c r="H482" s="25"/>
      <c r="I482" s="25" t="s">
        <v>80</v>
      </c>
      <c r="J482" s="25"/>
      <c r="K482" s="43" t="s">
        <v>154</v>
      </c>
      <c r="L482" s="43">
        <v>0</v>
      </c>
      <c r="M482" s="79" t="s">
        <v>921</v>
      </c>
      <c r="N482" s="43" t="s">
        <v>146</v>
      </c>
      <c r="O482" s="43" t="s">
        <v>157</v>
      </c>
      <c r="P482" s="43" t="s">
        <v>146</v>
      </c>
      <c r="Q482" s="43" t="s">
        <v>148</v>
      </c>
      <c r="R482" s="43" t="s">
        <v>166</v>
      </c>
      <c r="S482" s="43" t="s">
        <v>159</v>
      </c>
      <c r="T482" s="43">
        <v>796</v>
      </c>
      <c r="U482" s="43" t="s">
        <v>156</v>
      </c>
      <c r="V482" s="80">
        <v>1</v>
      </c>
      <c r="W482" s="80">
        <v>27000</v>
      </c>
      <c r="X482" s="27">
        <f t="shared" si="24"/>
        <v>27000</v>
      </c>
      <c r="Y482" s="27">
        <f t="shared" si="25"/>
        <v>30240.000000000004</v>
      </c>
      <c r="Z482" s="43"/>
      <c r="AA482" s="43" t="s">
        <v>945</v>
      </c>
      <c r="AB482" s="43"/>
      <c r="AC482" s="81"/>
    </row>
    <row r="483" spans="1:29" s="42" customFormat="1" ht="89.25">
      <c r="A483" s="25" t="s">
        <v>915</v>
      </c>
      <c r="B483" s="25" t="s">
        <v>143</v>
      </c>
      <c r="C483" s="25" t="s">
        <v>144</v>
      </c>
      <c r="D483" s="25" t="s">
        <v>1838</v>
      </c>
      <c r="E483" s="25" t="s">
        <v>79</v>
      </c>
      <c r="F483" s="25"/>
      <c r="G483" s="25" t="s">
        <v>1839</v>
      </c>
      <c r="H483" s="25"/>
      <c r="I483" s="25" t="s">
        <v>81</v>
      </c>
      <c r="J483" s="25"/>
      <c r="K483" s="43" t="s">
        <v>154</v>
      </c>
      <c r="L483" s="43">
        <v>0</v>
      </c>
      <c r="M483" s="79" t="s">
        <v>921</v>
      </c>
      <c r="N483" s="43" t="s">
        <v>146</v>
      </c>
      <c r="O483" s="43" t="s">
        <v>157</v>
      </c>
      <c r="P483" s="43" t="s">
        <v>146</v>
      </c>
      <c r="Q483" s="43" t="s">
        <v>148</v>
      </c>
      <c r="R483" s="43" t="s">
        <v>166</v>
      </c>
      <c r="S483" s="43" t="s">
        <v>159</v>
      </c>
      <c r="T483" s="43">
        <v>796</v>
      </c>
      <c r="U483" s="43" t="s">
        <v>156</v>
      </c>
      <c r="V483" s="80">
        <v>1</v>
      </c>
      <c r="W483" s="80">
        <v>18000</v>
      </c>
      <c r="X483" s="27">
        <f t="shared" si="24"/>
        <v>18000</v>
      </c>
      <c r="Y483" s="27">
        <f t="shared" si="25"/>
        <v>20160.000000000004</v>
      </c>
      <c r="Z483" s="43"/>
      <c r="AA483" s="43" t="s">
        <v>945</v>
      </c>
      <c r="AB483" s="43"/>
      <c r="AC483" s="81"/>
    </row>
    <row r="484" spans="1:29" s="42" customFormat="1" ht="89.25">
      <c r="A484" s="25" t="s">
        <v>916</v>
      </c>
      <c r="B484" s="25" t="s">
        <v>143</v>
      </c>
      <c r="C484" s="25" t="s">
        <v>144</v>
      </c>
      <c r="D484" s="25" t="s">
        <v>2085</v>
      </c>
      <c r="E484" s="25" t="s">
        <v>1194</v>
      </c>
      <c r="F484" s="25"/>
      <c r="G484" s="25" t="s">
        <v>2086</v>
      </c>
      <c r="H484" s="25"/>
      <c r="I484" s="25" t="s">
        <v>2087</v>
      </c>
      <c r="J484" s="25"/>
      <c r="K484" s="43" t="s">
        <v>154</v>
      </c>
      <c r="L484" s="43">
        <v>0</v>
      </c>
      <c r="M484" s="79" t="s">
        <v>921</v>
      </c>
      <c r="N484" s="43" t="s">
        <v>146</v>
      </c>
      <c r="O484" s="43" t="s">
        <v>157</v>
      </c>
      <c r="P484" s="43" t="s">
        <v>146</v>
      </c>
      <c r="Q484" s="43" t="s">
        <v>148</v>
      </c>
      <c r="R484" s="43" t="s">
        <v>166</v>
      </c>
      <c r="S484" s="43" t="s">
        <v>159</v>
      </c>
      <c r="T484" s="43" t="s">
        <v>37</v>
      </c>
      <c r="U484" s="43" t="s">
        <v>156</v>
      </c>
      <c r="V484" s="80">
        <v>6</v>
      </c>
      <c r="W484" s="80">
        <v>22990</v>
      </c>
      <c r="X484" s="27">
        <f t="shared" si="24"/>
        <v>137940</v>
      </c>
      <c r="Y484" s="27">
        <f t="shared" si="25"/>
        <v>154492.80000000002</v>
      </c>
      <c r="Z484" s="43"/>
      <c r="AA484" s="43" t="s">
        <v>945</v>
      </c>
      <c r="AB484" s="43"/>
      <c r="AC484" s="81"/>
    </row>
    <row r="485" spans="1:29" s="42" customFormat="1" ht="153">
      <c r="A485" s="25" t="s">
        <v>2232</v>
      </c>
      <c r="B485" s="25" t="s">
        <v>143</v>
      </c>
      <c r="C485" s="25" t="s">
        <v>144</v>
      </c>
      <c r="D485" s="25" t="s">
        <v>1840</v>
      </c>
      <c r="E485" s="25" t="s">
        <v>413</v>
      </c>
      <c r="F485" s="25"/>
      <c r="G485" s="25" t="s">
        <v>1841</v>
      </c>
      <c r="H485" s="25"/>
      <c r="I485" s="25" t="s">
        <v>414</v>
      </c>
      <c r="J485" s="25"/>
      <c r="K485" s="43" t="s">
        <v>154</v>
      </c>
      <c r="L485" s="43">
        <v>0</v>
      </c>
      <c r="M485" s="79" t="s">
        <v>921</v>
      </c>
      <c r="N485" s="43" t="s">
        <v>146</v>
      </c>
      <c r="O485" s="43" t="s">
        <v>426</v>
      </c>
      <c r="P485" s="43" t="s">
        <v>146</v>
      </c>
      <c r="Q485" s="43" t="s">
        <v>148</v>
      </c>
      <c r="R485" s="43" t="s">
        <v>166</v>
      </c>
      <c r="S485" s="43" t="s">
        <v>159</v>
      </c>
      <c r="T485" s="43">
        <v>796</v>
      </c>
      <c r="U485" s="43" t="s">
        <v>156</v>
      </c>
      <c r="V485" s="80">
        <v>31</v>
      </c>
      <c r="W485" s="80">
        <v>4600</v>
      </c>
      <c r="X485" s="27">
        <f t="shared" si="24"/>
        <v>142600</v>
      </c>
      <c r="Y485" s="27">
        <f t="shared" si="25"/>
        <v>159712.00000000003</v>
      </c>
      <c r="Z485" s="43"/>
      <c r="AA485" s="43" t="s">
        <v>945</v>
      </c>
      <c r="AB485" s="43"/>
      <c r="AC485" s="81"/>
    </row>
    <row r="486" spans="1:29" s="42" customFormat="1" ht="89.25">
      <c r="A486" s="25" t="s">
        <v>2233</v>
      </c>
      <c r="B486" s="25" t="s">
        <v>143</v>
      </c>
      <c r="C486" s="25" t="s">
        <v>144</v>
      </c>
      <c r="D486" s="25" t="s">
        <v>1842</v>
      </c>
      <c r="E486" s="25" t="s">
        <v>415</v>
      </c>
      <c r="F486" s="25"/>
      <c r="G486" s="25" t="s">
        <v>1843</v>
      </c>
      <c r="H486" s="25"/>
      <c r="I486" s="25" t="s">
        <v>416</v>
      </c>
      <c r="J486" s="25"/>
      <c r="K486" s="43" t="s">
        <v>154</v>
      </c>
      <c r="L486" s="43">
        <v>0</v>
      </c>
      <c r="M486" s="79" t="s">
        <v>921</v>
      </c>
      <c r="N486" s="43" t="s">
        <v>146</v>
      </c>
      <c r="O486" s="43" t="s">
        <v>426</v>
      </c>
      <c r="P486" s="43" t="s">
        <v>146</v>
      </c>
      <c r="Q486" s="43" t="s">
        <v>148</v>
      </c>
      <c r="R486" s="43" t="s">
        <v>166</v>
      </c>
      <c r="S486" s="43" t="s">
        <v>159</v>
      </c>
      <c r="T486" s="43">
        <v>796</v>
      </c>
      <c r="U486" s="43" t="s">
        <v>156</v>
      </c>
      <c r="V486" s="80">
        <v>300</v>
      </c>
      <c r="W486" s="80">
        <v>747</v>
      </c>
      <c r="X486" s="27">
        <f t="shared" si="24"/>
        <v>224100</v>
      </c>
      <c r="Y486" s="27">
        <f t="shared" si="25"/>
        <v>250992.00000000003</v>
      </c>
      <c r="Z486" s="43"/>
      <c r="AA486" s="43" t="s">
        <v>945</v>
      </c>
      <c r="AB486" s="43"/>
      <c r="AC486" s="81"/>
    </row>
    <row r="487" spans="1:29" s="42" customFormat="1" ht="114.75">
      <c r="A487" s="25" t="s">
        <v>2234</v>
      </c>
      <c r="B487" s="25" t="s">
        <v>143</v>
      </c>
      <c r="C487" s="25" t="s">
        <v>144</v>
      </c>
      <c r="D487" s="25" t="s">
        <v>1842</v>
      </c>
      <c r="E487" s="25" t="s">
        <v>415</v>
      </c>
      <c r="F487" s="25"/>
      <c r="G487" s="25" t="s">
        <v>1843</v>
      </c>
      <c r="H487" s="25"/>
      <c r="I487" s="25" t="s">
        <v>417</v>
      </c>
      <c r="J487" s="25"/>
      <c r="K487" s="43" t="s">
        <v>154</v>
      </c>
      <c r="L487" s="43">
        <v>0</v>
      </c>
      <c r="M487" s="79" t="s">
        <v>921</v>
      </c>
      <c r="N487" s="43" t="s">
        <v>146</v>
      </c>
      <c r="O487" s="43" t="s">
        <v>426</v>
      </c>
      <c r="P487" s="43" t="s">
        <v>146</v>
      </c>
      <c r="Q487" s="43" t="s">
        <v>148</v>
      </c>
      <c r="R487" s="43" t="s">
        <v>166</v>
      </c>
      <c r="S487" s="43" t="s">
        <v>159</v>
      </c>
      <c r="T487" s="43">
        <v>796</v>
      </c>
      <c r="U487" s="43" t="s">
        <v>156</v>
      </c>
      <c r="V487" s="80">
        <v>400</v>
      </c>
      <c r="W487" s="80">
        <v>1875</v>
      </c>
      <c r="X487" s="27">
        <f t="shared" si="24"/>
        <v>750000</v>
      </c>
      <c r="Y487" s="27">
        <f t="shared" si="25"/>
        <v>840000.0000000001</v>
      </c>
      <c r="Z487" s="43"/>
      <c r="AA487" s="43" t="s">
        <v>945</v>
      </c>
      <c r="AB487" s="43"/>
      <c r="AC487" s="81"/>
    </row>
    <row r="488" spans="1:29" s="42" customFormat="1" ht="76.5">
      <c r="A488" s="25" t="s">
        <v>2235</v>
      </c>
      <c r="B488" s="25" t="s">
        <v>143</v>
      </c>
      <c r="C488" s="25" t="s">
        <v>144</v>
      </c>
      <c r="D488" s="25" t="s">
        <v>1844</v>
      </c>
      <c r="E488" s="25" t="s">
        <v>1846</v>
      </c>
      <c r="F488" s="25"/>
      <c r="G488" s="25" t="s">
        <v>1845</v>
      </c>
      <c r="H488" s="25"/>
      <c r="I488" s="25"/>
      <c r="J488" s="25"/>
      <c r="K488" s="43" t="s">
        <v>154</v>
      </c>
      <c r="L488" s="43">
        <v>30</v>
      </c>
      <c r="M488" s="79" t="s">
        <v>921</v>
      </c>
      <c r="N488" s="43" t="s">
        <v>146</v>
      </c>
      <c r="O488" s="43" t="s">
        <v>451</v>
      </c>
      <c r="P488" s="43" t="s">
        <v>146</v>
      </c>
      <c r="Q488" s="43" t="s">
        <v>148</v>
      </c>
      <c r="R488" s="43" t="s">
        <v>158</v>
      </c>
      <c r="S488" s="23" t="s">
        <v>944</v>
      </c>
      <c r="T488" s="43">
        <v>112</v>
      </c>
      <c r="U488" s="43" t="s">
        <v>170</v>
      </c>
      <c r="V488" s="80">
        <v>100</v>
      </c>
      <c r="W488" s="80">
        <v>974.9999999999998</v>
      </c>
      <c r="X488" s="27">
        <f t="shared" si="24"/>
        <v>97499.99999999997</v>
      </c>
      <c r="Y488" s="27">
        <f t="shared" si="25"/>
        <v>109199.99999999997</v>
      </c>
      <c r="Z488" s="43" t="s">
        <v>152</v>
      </c>
      <c r="AA488" s="43" t="s">
        <v>945</v>
      </c>
      <c r="AB488" s="43"/>
      <c r="AC488" s="81"/>
    </row>
    <row r="489" spans="1:29" s="42" customFormat="1" ht="76.5">
      <c r="A489" s="25" t="s">
        <v>2236</v>
      </c>
      <c r="B489" s="25" t="s">
        <v>143</v>
      </c>
      <c r="C489" s="25" t="s">
        <v>144</v>
      </c>
      <c r="D489" s="25" t="s">
        <v>1847</v>
      </c>
      <c r="E489" s="25" t="s">
        <v>1846</v>
      </c>
      <c r="F489" s="25"/>
      <c r="G489" s="25" t="s">
        <v>1848</v>
      </c>
      <c r="H489" s="25"/>
      <c r="I489" s="25"/>
      <c r="J489" s="25"/>
      <c r="K489" s="43" t="s">
        <v>154</v>
      </c>
      <c r="L489" s="43">
        <v>30</v>
      </c>
      <c r="M489" s="79" t="s">
        <v>921</v>
      </c>
      <c r="N489" s="43" t="s">
        <v>146</v>
      </c>
      <c r="O489" s="43" t="s">
        <v>451</v>
      </c>
      <c r="P489" s="43" t="s">
        <v>146</v>
      </c>
      <c r="Q489" s="43" t="s">
        <v>148</v>
      </c>
      <c r="R489" s="43" t="s">
        <v>158</v>
      </c>
      <c r="S489" s="23" t="s">
        <v>944</v>
      </c>
      <c r="T489" s="43">
        <v>112</v>
      </c>
      <c r="U489" s="43" t="s">
        <v>170</v>
      </c>
      <c r="V489" s="80">
        <v>150</v>
      </c>
      <c r="W489" s="80">
        <v>974.9999999999999</v>
      </c>
      <c r="X489" s="27">
        <f t="shared" si="24"/>
        <v>146249.99999999997</v>
      </c>
      <c r="Y489" s="27">
        <f t="shared" si="25"/>
        <v>163799.99999999997</v>
      </c>
      <c r="Z489" s="43" t="s">
        <v>152</v>
      </c>
      <c r="AA489" s="43" t="s">
        <v>945</v>
      </c>
      <c r="AB489" s="43"/>
      <c r="AC489" s="81"/>
    </row>
    <row r="490" spans="1:29" s="42" customFormat="1" ht="76.5">
      <c r="A490" s="25" t="s">
        <v>2237</v>
      </c>
      <c r="B490" s="25" t="s">
        <v>143</v>
      </c>
      <c r="C490" s="25" t="s">
        <v>144</v>
      </c>
      <c r="D490" s="25" t="s">
        <v>1849</v>
      </c>
      <c r="E490" s="25" t="s">
        <v>1846</v>
      </c>
      <c r="F490" s="25"/>
      <c r="G490" s="25" t="s">
        <v>1850</v>
      </c>
      <c r="H490" s="25"/>
      <c r="I490" s="25" t="s">
        <v>215</v>
      </c>
      <c r="J490" s="25"/>
      <c r="K490" s="43" t="s">
        <v>154</v>
      </c>
      <c r="L490" s="43">
        <v>30</v>
      </c>
      <c r="M490" s="79" t="s">
        <v>921</v>
      </c>
      <c r="N490" s="43" t="s">
        <v>146</v>
      </c>
      <c r="O490" s="43" t="s">
        <v>451</v>
      </c>
      <c r="P490" s="43" t="s">
        <v>146</v>
      </c>
      <c r="Q490" s="43" t="s">
        <v>148</v>
      </c>
      <c r="R490" s="43" t="s">
        <v>158</v>
      </c>
      <c r="S490" s="23" t="s">
        <v>944</v>
      </c>
      <c r="T490" s="43">
        <v>112</v>
      </c>
      <c r="U490" s="43" t="s">
        <v>170</v>
      </c>
      <c r="V490" s="80">
        <v>1500</v>
      </c>
      <c r="W490" s="80">
        <v>300</v>
      </c>
      <c r="X490" s="27">
        <f t="shared" si="24"/>
        <v>450000</v>
      </c>
      <c r="Y490" s="27">
        <f t="shared" si="25"/>
        <v>504000.00000000006</v>
      </c>
      <c r="Z490" s="43" t="s">
        <v>152</v>
      </c>
      <c r="AA490" s="43" t="s">
        <v>945</v>
      </c>
      <c r="AB490" s="43"/>
      <c r="AC490" s="81"/>
    </row>
    <row r="491" spans="1:29" s="42" customFormat="1" ht="102">
      <c r="A491" s="25" t="s">
        <v>2238</v>
      </c>
      <c r="B491" s="25" t="s">
        <v>143</v>
      </c>
      <c r="C491" s="25" t="s">
        <v>144</v>
      </c>
      <c r="D491" s="25" t="s">
        <v>1851</v>
      </c>
      <c r="E491" s="25" t="s">
        <v>1846</v>
      </c>
      <c r="F491" s="25"/>
      <c r="G491" s="25" t="s">
        <v>1852</v>
      </c>
      <c r="H491" s="25"/>
      <c r="I491" s="25" t="s">
        <v>216</v>
      </c>
      <c r="J491" s="25"/>
      <c r="K491" s="43" t="s">
        <v>154</v>
      </c>
      <c r="L491" s="43">
        <v>30</v>
      </c>
      <c r="M491" s="79" t="s">
        <v>921</v>
      </c>
      <c r="N491" s="43" t="s">
        <v>146</v>
      </c>
      <c r="O491" s="43" t="s">
        <v>451</v>
      </c>
      <c r="P491" s="43" t="s">
        <v>146</v>
      </c>
      <c r="Q491" s="43" t="s">
        <v>148</v>
      </c>
      <c r="R491" s="43" t="s">
        <v>158</v>
      </c>
      <c r="S491" s="23" t="s">
        <v>944</v>
      </c>
      <c r="T491" s="43">
        <v>112</v>
      </c>
      <c r="U491" s="43" t="s">
        <v>170</v>
      </c>
      <c r="V491" s="80">
        <v>1000</v>
      </c>
      <c r="W491" s="80">
        <v>399.99999999999994</v>
      </c>
      <c r="X491" s="27">
        <f t="shared" si="24"/>
        <v>399999.99999999994</v>
      </c>
      <c r="Y491" s="27">
        <f t="shared" si="25"/>
        <v>448000</v>
      </c>
      <c r="Z491" s="43" t="s">
        <v>152</v>
      </c>
      <c r="AA491" s="43" t="s">
        <v>1028</v>
      </c>
      <c r="AB491" s="43"/>
      <c r="AC491" s="81"/>
    </row>
    <row r="492" spans="1:29" s="42" customFormat="1" ht="76.5">
      <c r="A492" s="25" t="s">
        <v>2239</v>
      </c>
      <c r="B492" s="25" t="s">
        <v>143</v>
      </c>
      <c r="C492" s="25" t="s">
        <v>144</v>
      </c>
      <c r="D492" s="25" t="s">
        <v>1853</v>
      </c>
      <c r="E492" s="25" t="s">
        <v>1846</v>
      </c>
      <c r="F492" s="25"/>
      <c r="G492" s="25" t="s">
        <v>1854</v>
      </c>
      <c r="H492" s="25"/>
      <c r="I492" s="25"/>
      <c r="J492" s="25"/>
      <c r="K492" s="43" t="s">
        <v>154</v>
      </c>
      <c r="L492" s="43">
        <v>30</v>
      </c>
      <c r="M492" s="79" t="s">
        <v>921</v>
      </c>
      <c r="N492" s="43" t="s">
        <v>146</v>
      </c>
      <c r="O492" s="43" t="s">
        <v>451</v>
      </c>
      <c r="P492" s="43" t="s">
        <v>146</v>
      </c>
      <c r="Q492" s="43" t="s">
        <v>148</v>
      </c>
      <c r="R492" s="43" t="s">
        <v>158</v>
      </c>
      <c r="S492" s="23" t="s">
        <v>944</v>
      </c>
      <c r="T492" s="43">
        <v>112</v>
      </c>
      <c r="U492" s="43" t="s">
        <v>170</v>
      </c>
      <c r="V492" s="80">
        <v>600</v>
      </c>
      <c r="W492" s="80">
        <v>749.9999999999999</v>
      </c>
      <c r="X492" s="27">
        <f t="shared" si="24"/>
        <v>449999.99999999994</v>
      </c>
      <c r="Y492" s="27">
        <f t="shared" si="25"/>
        <v>504000</v>
      </c>
      <c r="Z492" s="43" t="s">
        <v>152</v>
      </c>
      <c r="AA492" s="43" t="s">
        <v>945</v>
      </c>
      <c r="AB492" s="43"/>
      <c r="AC492" s="81"/>
    </row>
    <row r="493" spans="1:29" s="42" customFormat="1" ht="76.5">
      <c r="A493" s="25" t="s">
        <v>2240</v>
      </c>
      <c r="B493" s="25" t="s">
        <v>143</v>
      </c>
      <c r="C493" s="25" t="s">
        <v>144</v>
      </c>
      <c r="D493" s="25" t="s">
        <v>1855</v>
      </c>
      <c r="E493" s="25" t="s">
        <v>1846</v>
      </c>
      <c r="F493" s="25"/>
      <c r="G493" s="25" t="s">
        <v>1856</v>
      </c>
      <c r="H493" s="25"/>
      <c r="I493" s="25" t="s">
        <v>217</v>
      </c>
      <c r="J493" s="25"/>
      <c r="K493" s="43" t="s">
        <v>154</v>
      </c>
      <c r="L493" s="43">
        <v>30</v>
      </c>
      <c r="M493" s="79" t="s">
        <v>921</v>
      </c>
      <c r="N493" s="43" t="s">
        <v>146</v>
      </c>
      <c r="O493" s="43" t="s">
        <v>451</v>
      </c>
      <c r="P493" s="43" t="s">
        <v>146</v>
      </c>
      <c r="Q493" s="43" t="s">
        <v>148</v>
      </c>
      <c r="R493" s="43" t="s">
        <v>158</v>
      </c>
      <c r="S493" s="23" t="s">
        <v>944</v>
      </c>
      <c r="T493" s="43">
        <v>112</v>
      </c>
      <c r="U493" s="43" t="s">
        <v>170</v>
      </c>
      <c r="V493" s="80">
        <v>500</v>
      </c>
      <c r="W493" s="80">
        <v>340</v>
      </c>
      <c r="X493" s="27">
        <f t="shared" si="24"/>
        <v>170000</v>
      </c>
      <c r="Y493" s="27">
        <f t="shared" si="25"/>
        <v>190400.00000000003</v>
      </c>
      <c r="Z493" s="43" t="s">
        <v>152</v>
      </c>
      <c r="AA493" s="43" t="s">
        <v>945</v>
      </c>
      <c r="AB493" s="43"/>
      <c r="AC493" s="81"/>
    </row>
    <row r="494" spans="1:29" s="42" customFormat="1" ht="76.5">
      <c r="A494" s="25" t="s">
        <v>2241</v>
      </c>
      <c r="B494" s="25" t="s">
        <v>143</v>
      </c>
      <c r="C494" s="25" t="s">
        <v>144</v>
      </c>
      <c r="D494" s="25" t="s">
        <v>1857</v>
      </c>
      <c r="E494" s="25" t="s">
        <v>1846</v>
      </c>
      <c r="F494" s="25"/>
      <c r="G494" s="25" t="s">
        <v>1858</v>
      </c>
      <c r="H494" s="25"/>
      <c r="I494" s="25"/>
      <c r="J494" s="25"/>
      <c r="K494" s="43" t="s">
        <v>154</v>
      </c>
      <c r="L494" s="43">
        <v>30</v>
      </c>
      <c r="M494" s="79" t="s">
        <v>921</v>
      </c>
      <c r="N494" s="43" t="s">
        <v>146</v>
      </c>
      <c r="O494" s="43" t="s">
        <v>451</v>
      </c>
      <c r="P494" s="43" t="s">
        <v>146</v>
      </c>
      <c r="Q494" s="43" t="s">
        <v>148</v>
      </c>
      <c r="R494" s="43" t="s">
        <v>158</v>
      </c>
      <c r="S494" s="23" t="s">
        <v>944</v>
      </c>
      <c r="T494" s="43">
        <v>112</v>
      </c>
      <c r="U494" s="43" t="s">
        <v>170</v>
      </c>
      <c r="V494" s="80">
        <v>1500</v>
      </c>
      <c r="W494" s="80">
        <v>300</v>
      </c>
      <c r="X494" s="27">
        <f t="shared" si="24"/>
        <v>450000</v>
      </c>
      <c r="Y494" s="27">
        <f t="shared" si="25"/>
        <v>504000.00000000006</v>
      </c>
      <c r="Z494" s="43" t="s">
        <v>152</v>
      </c>
      <c r="AA494" s="43" t="s">
        <v>945</v>
      </c>
      <c r="AB494" s="43"/>
      <c r="AC494" s="81"/>
    </row>
    <row r="495" spans="1:29" s="42" customFormat="1" ht="76.5">
      <c r="A495" s="25" t="s">
        <v>2242</v>
      </c>
      <c r="B495" s="25" t="s">
        <v>143</v>
      </c>
      <c r="C495" s="25" t="s">
        <v>144</v>
      </c>
      <c r="D495" s="25" t="s">
        <v>1859</v>
      </c>
      <c r="E495" s="25" t="s">
        <v>1846</v>
      </c>
      <c r="F495" s="25"/>
      <c r="G495" s="25" t="s">
        <v>1860</v>
      </c>
      <c r="H495" s="25"/>
      <c r="I495" s="25"/>
      <c r="J495" s="25"/>
      <c r="K495" s="43" t="s">
        <v>154</v>
      </c>
      <c r="L495" s="43">
        <v>30</v>
      </c>
      <c r="M495" s="79" t="s">
        <v>921</v>
      </c>
      <c r="N495" s="43" t="s">
        <v>146</v>
      </c>
      <c r="O495" s="43" t="s">
        <v>451</v>
      </c>
      <c r="P495" s="43" t="s">
        <v>146</v>
      </c>
      <c r="Q495" s="43" t="s">
        <v>148</v>
      </c>
      <c r="R495" s="43" t="s">
        <v>158</v>
      </c>
      <c r="S495" s="23" t="s">
        <v>944</v>
      </c>
      <c r="T495" s="43">
        <v>112</v>
      </c>
      <c r="U495" s="43" t="s">
        <v>170</v>
      </c>
      <c r="V495" s="80">
        <v>100</v>
      </c>
      <c r="W495" s="80">
        <v>449.99999999999994</v>
      </c>
      <c r="X495" s="27">
        <f t="shared" si="24"/>
        <v>44999.99999999999</v>
      </c>
      <c r="Y495" s="27">
        <f t="shared" si="25"/>
        <v>50400</v>
      </c>
      <c r="Z495" s="43" t="s">
        <v>152</v>
      </c>
      <c r="AA495" s="43" t="s">
        <v>399</v>
      </c>
      <c r="AB495" s="43"/>
      <c r="AC495" s="81"/>
    </row>
    <row r="496" spans="1:29" s="42" customFormat="1" ht="76.5">
      <c r="A496" s="25" t="s">
        <v>2243</v>
      </c>
      <c r="B496" s="25" t="s">
        <v>143</v>
      </c>
      <c r="C496" s="25" t="s">
        <v>144</v>
      </c>
      <c r="D496" s="25" t="s">
        <v>1844</v>
      </c>
      <c r="E496" s="25" t="s">
        <v>1846</v>
      </c>
      <c r="F496" s="25"/>
      <c r="G496" s="25" t="s">
        <v>1845</v>
      </c>
      <c r="H496" s="25"/>
      <c r="I496" s="25"/>
      <c r="J496" s="25"/>
      <c r="K496" s="43" t="s">
        <v>154</v>
      </c>
      <c r="L496" s="43">
        <v>30</v>
      </c>
      <c r="M496" s="79" t="s">
        <v>921</v>
      </c>
      <c r="N496" s="43" t="s">
        <v>146</v>
      </c>
      <c r="O496" s="43" t="s">
        <v>451</v>
      </c>
      <c r="P496" s="43" t="s">
        <v>146</v>
      </c>
      <c r="Q496" s="43" t="s">
        <v>148</v>
      </c>
      <c r="R496" s="43" t="s">
        <v>158</v>
      </c>
      <c r="S496" s="23" t="s">
        <v>944</v>
      </c>
      <c r="T496" s="43">
        <v>112</v>
      </c>
      <c r="U496" s="43" t="s">
        <v>170</v>
      </c>
      <c r="V496" s="80">
        <v>100</v>
      </c>
      <c r="W496" s="80">
        <v>1000</v>
      </c>
      <c r="X496" s="27">
        <f t="shared" si="24"/>
        <v>100000</v>
      </c>
      <c r="Y496" s="27">
        <f t="shared" si="25"/>
        <v>112000.00000000001</v>
      </c>
      <c r="Z496" s="43" t="s">
        <v>152</v>
      </c>
      <c r="AA496" s="43" t="s">
        <v>945</v>
      </c>
      <c r="AB496" s="43"/>
      <c r="AC496" s="81"/>
    </row>
    <row r="497" spans="1:29" s="42" customFormat="1" ht="89.25">
      <c r="A497" s="25" t="s">
        <v>2244</v>
      </c>
      <c r="B497" s="25" t="s">
        <v>143</v>
      </c>
      <c r="C497" s="25" t="s">
        <v>144</v>
      </c>
      <c r="D497" s="25" t="s">
        <v>1700</v>
      </c>
      <c r="E497" s="25" t="s">
        <v>218</v>
      </c>
      <c r="F497" s="25"/>
      <c r="G497" s="25" t="s">
        <v>1701</v>
      </c>
      <c r="H497" s="25"/>
      <c r="I497" s="25" t="s">
        <v>220</v>
      </c>
      <c r="J497" s="25"/>
      <c r="K497" s="43" t="s">
        <v>154</v>
      </c>
      <c r="L497" s="43">
        <v>30</v>
      </c>
      <c r="M497" s="79" t="s">
        <v>921</v>
      </c>
      <c r="N497" s="43" t="s">
        <v>146</v>
      </c>
      <c r="O497" s="43" t="s">
        <v>451</v>
      </c>
      <c r="P497" s="43" t="s">
        <v>146</v>
      </c>
      <c r="Q497" s="43" t="s">
        <v>148</v>
      </c>
      <c r="R497" s="43" t="s">
        <v>158</v>
      </c>
      <c r="S497" s="23" t="s">
        <v>944</v>
      </c>
      <c r="T497" s="43">
        <v>166</v>
      </c>
      <c r="U497" s="43" t="s">
        <v>165</v>
      </c>
      <c r="V497" s="80">
        <v>100</v>
      </c>
      <c r="W497" s="80">
        <v>269.99999999999994</v>
      </c>
      <c r="X497" s="27">
        <f t="shared" si="24"/>
        <v>26999.999999999993</v>
      </c>
      <c r="Y497" s="27">
        <f t="shared" si="25"/>
        <v>30239.999999999996</v>
      </c>
      <c r="Z497" s="43" t="s">
        <v>152</v>
      </c>
      <c r="AA497" s="43" t="s">
        <v>945</v>
      </c>
      <c r="AB497" s="43"/>
      <c r="AC497" s="81"/>
    </row>
    <row r="498" spans="1:29" s="42" customFormat="1" ht="76.5">
      <c r="A498" s="25" t="s">
        <v>2245</v>
      </c>
      <c r="B498" s="25" t="s">
        <v>143</v>
      </c>
      <c r="C498" s="25" t="s">
        <v>144</v>
      </c>
      <c r="D498" s="25" t="s">
        <v>1861</v>
      </c>
      <c r="E498" s="25" t="s">
        <v>1863</v>
      </c>
      <c r="F498" s="25"/>
      <c r="G498" s="25" t="s">
        <v>1862</v>
      </c>
      <c r="H498" s="25"/>
      <c r="I498" s="25" t="s">
        <v>223</v>
      </c>
      <c r="J498" s="25"/>
      <c r="K498" s="43" t="s">
        <v>154</v>
      </c>
      <c r="L498" s="43">
        <v>30</v>
      </c>
      <c r="M498" s="79" t="s">
        <v>921</v>
      </c>
      <c r="N498" s="43" t="s">
        <v>146</v>
      </c>
      <c r="O498" s="43" t="s">
        <v>451</v>
      </c>
      <c r="P498" s="43" t="s">
        <v>146</v>
      </c>
      <c r="Q498" s="43" t="s">
        <v>148</v>
      </c>
      <c r="R498" s="43" t="s">
        <v>158</v>
      </c>
      <c r="S498" s="23" t="s">
        <v>944</v>
      </c>
      <c r="T498" s="43">
        <v>112</v>
      </c>
      <c r="U498" s="43" t="s">
        <v>170</v>
      </c>
      <c r="V498" s="80">
        <v>1000</v>
      </c>
      <c r="W498" s="80">
        <v>190</v>
      </c>
      <c r="X498" s="27">
        <f t="shared" si="24"/>
        <v>190000</v>
      </c>
      <c r="Y498" s="27">
        <f t="shared" si="25"/>
        <v>212800.00000000003</v>
      </c>
      <c r="Z498" s="43" t="s">
        <v>152</v>
      </c>
      <c r="AA498" s="43" t="s">
        <v>945</v>
      </c>
      <c r="AB498" s="43"/>
      <c r="AC498" s="81"/>
    </row>
    <row r="499" spans="1:29" s="42" customFormat="1" ht="76.5">
      <c r="A499" s="25" t="s">
        <v>2246</v>
      </c>
      <c r="B499" s="25" t="s">
        <v>143</v>
      </c>
      <c r="C499" s="25" t="s">
        <v>144</v>
      </c>
      <c r="D499" s="25" t="s">
        <v>1864</v>
      </c>
      <c r="E499" s="25" t="s">
        <v>1865</v>
      </c>
      <c r="F499" s="25"/>
      <c r="G499" s="25" t="s">
        <v>1866</v>
      </c>
      <c r="H499" s="25"/>
      <c r="I499" s="25"/>
      <c r="J499" s="25"/>
      <c r="K499" s="43" t="s">
        <v>154</v>
      </c>
      <c r="L499" s="43">
        <v>30</v>
      </c>
      <c r="M499" s="79" t="s">
        <v>921</v>
      </c>
      <c r="N499" s="43" t="s">
        <v>146</v>
      </c>
      <c r="O499" s="43" t="s">
        <v>451</v>
      </c>
      <c r="P499" s="43" t="s">
        <v>146</v>
      </c>
      <c r="Q499" s="43" t="s">
        <v>148</v>
      </c>
      <c r="R499" s="43" t="s">
        <v>158</v>
      </c>
      <c r="S499" s="23" t="s">
        <v>944</v>
      </c>
      <c r="T499" s="43">
        <v>112</v>
      </c>
      <c r="U499" s="43" t="s">
        <v>170</v>
      </c>
      <c r="V499" s="80">
        <v>50</v>
      </c>
      <c r="W499" s="80">
        <v>535</v>
      </c>
      <c r="X499" s="27">
        <f t="shared" si="24"/>
        <v>26750</v>
      </c>
      <c r="Y499" s="27">
        <f t="shared" si="25"/>
        <v>29960.000000000004</v>
      </c>
      <c r="Z499" s="43" t="s">
        <v>152</v>
      </c>
      <c r="AA499" s="43" t="s">
        <v>945</v>
      </c>
      <c r="AB499" s="43"/>
      <c r="AC499" s="81"/>
    </row>
    <row r="500" spans="1:29" s="42" customFormat="1" ht="114.75">
      <c r="A500" s="25" t="s">
        <v>2247</v>
      </c>
      <c r="B500" s="25" t="s">
        <v>143</v>
      </c>
      <c r="C500" s="25" t="s">
        <v>144</v>
      </c>
      <c r="D500" s="25" t="s">
        <v>1867</v>
      </c>
      <c r="E500" s="25" t="s">
        <v>225</v>
      </c>
      <c r="F500" s="25"/>
      <c r="G500" s="25" t="s">
        <v>1868</v>
      </c>
      <c r="H500" s="25"/>
      <c r="I500" s="25"/>
      <c r="J500" s="25"/>
      <c r="K500" s="43" t="s">
        <v>154</v>
      </c>
      <c r="L500" s="43">
        <v>0</v>
      </c>
      <c r="M500" s="79" t="s">
        <v>921</v>
      </c>
      <c r="N500" s="43" t="s">
        <v>146</v>
      </c>
      <c r="O500" s="43" t="s">
        <v>424</v>
      </c>
      <c r="P500" s="43" t="s">
        <v>146</v>
      </c>
      <c r="Q500" s="43" t="s">
        <v>148</v>
      </c>
      <c r="R500" s="43" t="s">
        <v>166</v>
      </c>
      <c r="S500" s="23" t="s">
        <v>159</v>
      </c>
      <c r="T500" s="43">
        <v>796</v>
      </c>
      <c r="U500" s="43" t="s">
        <v>156</v>
      </c>
      <c r="V500" s="80">
        <v>10</v>
      </c>
      <c r="W500" s="80">
        <v>62000</v>
      </c>
      <c r="X500" s="27">
        <f t="shared" si="24"/>
        <v>620000</v>
      </c>
      <c r="Y500" s="27">
        <f t="shared" si="25"/>
        <v>694400.0000000001</v>
      </c>
      <c r="Z500" s="43"/>
      <c r="AA500" s="43" t="s">
        <v>945</v>
      </c>
      <c r="AB500" s="43"/>
      <c r="AC500" s="81"/>
    </row>
    <row r="501" spans="1:29" s="42" customFormat="1" ht="114.75">
      <c r="A501" s="25" t="s">
        <v>2248</v>
      </c>
      <c r="B501" s="25" t="s">
        <v>143</v>
      </c>
      <c r="C501" s="25" t="s">
        <v>144</v>
      </c>
      <c r="D501" s="25" t="s">
        <v>1870</v>
      </c>
      <c r="E501" s="25" t="s">
        <v>225</v>
      </c>
      <c r="F501" s="25"/>
      <c r="G501" s="25" t="s">
        <v>1869</v>
      </c>
      <c r="H501" s="25"/>
      <c r="I501" s="25"/>
      <c r="J501" s="25"/>
      <c r="K501" s="43" t="s">
        <v>154</v>
      </c>
      <c r="L501" s="43">
        <v>0</v>
      </c>
      <c r="M501" s="79" t="s">
        <v>921</v>
      </c>
      <c r="N501" s="43" t="s">
        <v>146</v>
      </c>
      <c r="O501" s="43" t="s">
        <v>424</v>
      </c>
      <c r="P501" s="43" t="s">
        <v>146</v>
      </c>
      <c r="Q501" s="43" t="s">
        <v>148</v>
      </c>
      <c r="R501" s="43" t="s">
        <v>166</v>
      </c>
      <c r="S501" s="43" t="s">
        <v>159</v>
      </c>
      <c r="T501" s="43">
        <v>796</v>
      </c>
      <c r="U501" s="43" t="s">
        <v>156</v>
      </c>
      <c r="V501" s="80">
        <v>4</v>
      </c>
      <c r="W501" s="80">
        <v>6000</v>
      </c>
      <c r="X501" s="27">
        <f t="shared" si="24"/>
        <v>24000</v>
      </c>
      <c r="Y501" s="27">
        <f t="shared" si="25"/>
        <v>26880.000000000004</v>
      </c>
      <c r="Z501" s="43"/>
      <c r="AA501" s="43" t="s">
        <v>945</v>
      </c>
      <c r="AB501" s="43"/>
      <c r="AC501" s="81"/>
    </row>
    <row r="502" spans="1:29" s="42" customFormat="1" ht="114.75">
      <c r="A502" s="25" t="s">
        <v>2249</v>
      </c>
      <c r="B502" s="25" t="s">
        <v>143</v>
      </c>
      <c r="C502" s="25" t="s">
        <v>144</v>
      </c>
      <c r="D502" s="25" t="s">
        <v>1871</v>
      </c>
      <c r="E502" s="25" t="s">
        <v>225</v>
      </c>
      <c r="F502" s="25"/>
      <c r="G502" s="25" t="s">
        <v>1872</v>
      </c>
      <c r="H502" s="25"/>
      <c r="I502" s="25"/>
      <c r="J502" s="25"/>
      <c r="K502" s="43" t="s">
        <v>154</v>
      </c>
      <c r="L502" s="43">
        <v>0</v>
      </c>
      <c r="M502" s="79" t="s">
        <v>921</v>
      </c>
      <c r="N502" s="43" t="s">
        <v>146</v>
      </c>
      <c r="O502" s="43" t="s">
        <v>424</v>
      </c>
      <c r="P502" s="43" t="s">
        <v>146</v>
      </c>
      <c r="Q502" s="43" t="s">
        <v>148</v>
      </c>
      <c r="R502" s="43" t="s">
        <v>166</v>
      </c>
      <c r="S502" s="43" t="s">
        <v>159</v>
      </c>
      <c r="T502" s="43">
        <v>796</v>
      </c>
      <c r="U502" s="43" t="s">
        <v>156</v>
      </c>
      <c r="V502" s="80">
        <v>12</v>
      </c>
      <c r="W502" s="80">
        <v>26199.999999999996</v>
      </c>
      <c r="X502" s="27">
        <f t="shared" si="24"/>
        <v>314399.99999999994</v>
      </c>
      <c r="Y502" s="27">
        <f t="shared" si="25"/>
        <v>352127.99999999994</v>
      </c>
      <c r="Z502" s="43"/>
      <c r="AA502" s="43" t="s">
        <v>945</v>
      </c>
      <c r="AB502" s="43"/>
      <c r="AC502" s="81"/>
    </row>
    <row r="503" spans="1:29" s="42" customFormat="1" ht="150" customHeight="1">
      <c r="A503" s="25" t="s">
        <v>2250</v>
      </c>
      <c r="B503" s="25" t="s">
        <v>143</v>
      </c>
      <c r="C503" s="25" t="s">
        <v>144</v>
      </c>
      <c r="D503" s="25" t="s">
        <v>1873</v>
      </c>
      <c r="E503" s="25" t="s">
        <v>225</v>
      </c>
      <c r="F503" s="25"/>
      <c r="G503" s="25" t="s">
        <v>1874</v>
      </c>
      <c r="H503" s="25"/>
      <c r="I503" s="25"/>
      <c r="J503" s="25"/>
      <c r="K503" s="43" t="s">
        <v>154</v>
      </c>
      <c r="L503" s="43">
        <v>0</v>
      </c>
      <c r="M503" s="79" t="s">
        <v>921</v>
      </c>
      <c r="N503" s="43" t="s">
        <v>146</v>
      </c>
      <c r="O503" s="43" t="s">
        <v>424</v>
      </c>
      <c r="P503" s="43" t="s">
        <v>146</v>
      </c>
      <c r="Q503" s="43" t="s">
        <v>148</v>
      </c>
      <c r="R503" s="43" t="s">
        <v>166</v>
      </c>
      <c r="S503" s="43" t="s">
        <v>159</v>
      </c>
      <c r="T503" s="43">
        <v>796</v>
      </c>
      <c r="U503" s="43" t="s">
        <v>156</v>
      </c>
      <c r="V503" s="80">
        <v>14</v>
      </c>
      <c r="W503" s="80">
        <v>13999.999999999998</v>
      </c>
      <c r="X503" s="27">
        <f t="shared" si="24"/>
        <v>195999.99999999997</v>
      </c>
      <c r="Y503" s="27">
        <f t="shared" si="25"/>
        <v>219520</v>
      </c>
      <c r="Z503" s="43"/>
      <c r="AA503" s="43" t="s">
        <v>945</v>
      </c>
      <c r="AB503" s="43"/>
      <c r="AC503" s="81"/>
    </row>
    <row r="504" spans="1:29" s="42" customFormat="1" ht="147.75" customHeight="1">
      <c r="A504" s="25" t="s">
        <v>2251</v>
      </c>
      <c r="B504" s="25" t="s">
        <v>143</v>
      </c>
      <c r="C504" s="25" t="s">
        <v>144</v>
      </c>
      <c r="D504" s="25" t="s">
        <v>1875</v>
      </c>
      <c r="E504" s="25" t="s">
        <v>225</v>
      </c>
      <c r="F504" s="25"/>
      <c r="G504" s="25" t="s">
        <v>1876</v>
      </c>
      <c r="H504" s="25"/>
      <c r="I504" s="25"/>
      <c r="J504" s="25"/>
      <c r="K504" s="43" t="s">
        <v>154</v>
      </c>
      <c r="L504" s="43">
        <v>0</v>
      </c>
      <c r="M504" s="79" t="s">
        <v>921</v>
      </c>
      <c r="N504" s="43" t="s">
        <v>146</v>
      </c>
      <c r="O504" s="43" t="s">
        <v>424</v>
      </c>
      <c r="P504" s="43" t="s">
        <v>146</v>
      </c>
      <c r="Q504" s="43" t="s">
        <v>148</v>
      </c>
      <c r="R504" s="43" t="s">
        <v>166</v>
      </c>
      <c r="S504" s="43" t="s">
        <v>159</v>
      </c>
      <c r="T504" s="43">
        <v>796</v>
      </c>
      <c r="U504" s="43" t="s">
        <v>156</v>
      </c>
      <c r="V504" s="80">
        <v>6</v>
      </c>
      <c r="W504" s="80">
        <v>45000</v>
      </c>
      <c r="X504" s="27">
        <f t="shared" si="24"/>
        <v>270000</v>
      </c>
      <c r="Y504" s="27">
        <f t="shared" si="25"/>
        <v>302400</v>
      </c>
      <c r="Z504" s="43"/>
      <c r="AA504" s="43" t="s">
        <v>945</v>
      </c>
      <c r="AB504" s="43"/>
      <c r="AC504" s="81"/>
    </row>
    <row r="505" spans="1:29" s="42" customFormat="1" ht="155.25" customHeight="1">
      <c r="A505" s="25" t="s">
        <v>2252</v>
      </c>
      <c r="B505" s="25" t="s">
        <v>143</v>
      </c>
      <c r="C505" s="25" t="s">
        <v>144</v>
      </c>
      <c r="D505" s="25" t="s">
        <v>2088</v>
      </c>
      <c r="E505" s="25" t="s">
        <v>225</v>
      </c>
      <c r="F505" s="25"/>
      <c r="G505" s="25" t="s">
        <v>2089</v>
      </c>
      <c r="H505" s="25"/>
      <c r="I505" s="25"/>
      <c r="J505" s="25"/>
      <c r="K505" s="43" t="s">
        <v>154</v>
      </c>
      <c r="L505" s="43">
        <v>0</v>
      </c>
      <c r="M505" s="79" t="s">
        <v>921</v>
      </c>
      <c r="N505" s="43" t="s">
        <v>146</v>
      </c>
      <c r="O505" s="43" t="s">
        <v>424</v>
      </c>
      <c r="P505" s="43" t="s">
        <v>146</v>
      </c>
      <c r="Q505" s="43" t="s">
        <v>148</v>
      </c>
      <c r="R505" s="43" t="s">
        <v>166</v>
      </c>
      <c r="S505" s="43" t="s">
        <v>159</v>
      </c>
      <c r="T505" s="43">
        <v>796</v>
      </c>
      <c r="U505" s="43" t="s">
        <v>156</v>
      </c>
      <c r="V505" s="80">
        <v>24</v>
      </c>
      <c r="W505" s="80">
        <v>53499.99999999999</v>
      </c>
      <c r="X505" s="27">
        <f t="shared" si="24"/>
        <v>1283999.9999999998</v>
      </c>
      <c r="Y505" s="27">
        <f t="shared" si="25"/>
        <v>1438079.9999999998</v>
      </c>
      <c r="Z505" s="43"/>
      <c r="AA505" s="43" t="s">
        <v>945</v>
      </c>
      <c r="AB505" s="43"/>
      <c r="AC505" s="81"/>
    </row>
    <row r="506" spans="1:29" s="42" customFormat="1" ht="102">
      <c r="A506" s="25" t="s">
        <v>2253</v>
      </c>
      <c r="B506" s="25" t="s">
        <v>143</v>
      </c>
      <c r="C506" s="25" t="s">
        <v>144</v>
      </c>
      <c r="D506" s="25" t="s">
        <v>1877</v>
      </c>
      <c r="E506" s="25" t="s">
        <v>225</v>
      </c>
      <c r="F506" s="25"/>
      <c r="G506" s="25" t="s">
        <v>1878</v>
      </c>
      <c r="H506" s="25"/>
      <c r="I506" s="25"/>
      <c r="J506" s="25"/>
      <c r="K506" s="43" t="s">
        <v>154</v>
      </c>
      <c r="L506" s="43">
        <v>0</v>
      </c>
      <c r="M506" s="79" t="s">
        <v>921</v>
      </c>
      <c r="N506" s="43" t="s">
        <v>146</v>
      </c>
      <c r="O506" s="43" t="s">
        <v>424</v>
      </c>
      <c r="P506" s="43" t="s">
        <v>146</v>
      </c>
      <c r="Q506" s="43" t="s">
        <v>148</v>
      </c>
      <c r="R506" s="43" t="s">
        <v>166</v>
      </c>
      <c r="S506" s="43" t="s">
        <v>159</v>
      </c>
      <c r="T506" s="43">
        <v>796</v>
      </c>
      <c r="U506" s="43" t="s">
        <v>156</v>
      </c>
      <c r="V506" s="80">
        <v>8</v>
      </c>
      <c r="W506" s="80">
        <v>100000</v>
      </c>
      <c r="X506" s="27">
        <f t="shared" si="24"/>
        <v>800000</v>
      </c>
      <c r="Y506" s="27">
        <f t="shared" si="25"/>
        <v>896000.0000000001</v>
      </c>
      <c r="Z506" s="43"/>
      <c r="AA506" s="43" t="s">
        <v>945</v>
      </c>
      <c r="AB506" s="43"/>
      <c r="AC506" s="81"/>
    </row>
    <row r="507" spans="1:29" s="42" customFormat="1" ht="89.25">
      <c r="A507" s="25" t="s">
        <v>2254</v>
      </c>
      <c r="B507" s="25" t="s">
        <v>143</v>
      </c>
      <c r="C507" s="25" t="s">
        <v>144</v>
      </c>
      <c r="D507" s="25" t="s">
        <v>1879</v>
      </c>
      <c r="E507" s="25" t="s">
        <v>225</v>
      </c>
      <c r="F507" s="25"/>
      <c r="G507" s="25" t="s">
        <v>1880</v>
      </c>
      <c r="H507" s="25"/>
      <c r="I507" s="25"/>
      <c r="J507" s="25"/>
      <c r="K507" s="43" t="s">
        <v>154</v>
      </c>
      <c r="L507" s="43">
        <v>0</v>
      </c>
      <c r="M507" s="79" t="s">
        <v>921</v>
      </c>
      <c r="N507" s="43" t="s">
        <v>146</v>
      </c>
      <c r="O507" s="43" t="s">
        <v>424</v>
      </c>
      <c r="P507" s="43" t="s">
        <v>146</v>
      </c>
      <c r="Q507" s="43" t="s">
        <v>148</v>
      </c>
      <c r="R507" s="43" t="s">
        <v>166</v>
      </c>
      <c r="S507" s="43" t="s">
        <v>159</v>
      </c>
      <c r="T507" s="43">
        <v>796</v>
      </c>
      <c r="U507" s="43" t="s">
        <v>156</v>
      </c>
      <c r="V507" s="80">
        <v>8</v>
      </c>
      <c r="W507" s="80">
        <v>15000</v>
      </c>
      <c r="X507" s="27">
        <f t="shared" si="24"/>
        <v>120000</v>
      </c>
      <c r="Y507" s="27">
        <f t="shared" si="25"/>
        <v>134400</v>
      </c>
      <c r="Z507" s="43"/>
      <c r="AA507" s="43" t="s">
        <v>945</v>
      </c>
      <c r="AB507" s="43"/>
      <c r="AC507" s="81"/>
    </row>
    <row r="508" spans="1:29" s="42" customFormat="1" ht="89.25">
      <c r="A508" s="25" t="s">
        <v>2255</v>
      </c>
      <c r="B508" s="25" t="s">
        <v>143</v>
      </c>
      <c r="C508" s="25" t="s">
        <v>144</v>
      </c>
      <c r="D508" s="25" t="s">
        <v>1881</v>
      </c>
      <c r="E508" s="25" t="s">
        <v>225</v>
      </c>
      <c r="F508" s="25"/>
      <c r="G508" s="25" t="s">
        <v>1882</v>
      </c>
      <c r="H508" s="25"/>
      <c r="I508" s="25"/>
      <c r="J508" s="25"/>
      <c r="K508" s="43" t="s">
        <v>154</v>
      </c>
      <c r="L508" s="43">
        <v>0</v>
      </c>
      <c r="M508" s="79" t="s">
        <v>921</v>
      </c>
      <c r="N508" s="43" t="s">
        <v>146</v>
      </c>
      <c r="O508" s="43" t="s">
        <v>424</v>
      </c>
      <c r="P508" s="43" t="s">
        <v>146</v>
      </c>
      <c r="Q508" s="43" t="s">
        <v>148</v>
      </c>
      <c r="R508" s="43" t="s">
        <v>166</v>
      </c>
      <c r="S508" s="43" t="s">
        <v>159</v>
      </c>
      <c r="T508" s="43">
        <v>796</v>
      </c>
      <c r="U508" s="43" t="s">
        <v>156</v>
      </c>
      <c r="V508" s="80">
        <v>4</v>
      </c>
      <c r="W508" s="80">
        <v>25000</v>
      </c>
      <c r="X508" s="27">
        <f t="shared" si="24"/>
        <v>100000</v>
      </c>
      <c r="Y508" s="27">
        <f t="shared" si="25"/>
        <v>112000.00000000001</v>
      </c>
      <c r="Z508" s="43"/>
      <c r="AA508" s="43" t="s">
        <v>945</v>
      </c>
      <c r="AB508" s="43"/>
      <c r="AC508" s="81"/>
    </row>
    <row r="509" spans="1:29" s="42" customFormat="1" ht="89.25">
      <c r="A509" s="25" t="s">
        <v>2256</v>
      </c>
      <c r="B509" s="43" t="s">
        <v>143</v>
      </c>
      <c r="C509" s="43" t="s">
        <v>144</v>
      </c>
      <c r="D509" s="25" t="s">
        <v>1881</v>
      </c>
      <c r="E509" s="25" t="s">
        <v>225</v>
      </c>
      <c r="F509" s="25"/>
      <c r="G509" s="25" t="s">
        <v>1882</v>
      </c>
      <c r="H509" s="43"/>
      <c r="I509" s="43"/>
      <c r="J509" s="43"/>
      <c r="K509" s="43" t="s">
        <v>154</v>
      </c>
      <c r="L509" s="43">
        <v>0</v>
      </c>
      <c r="M509" s="79" t="s">
        <v>921</v>
      </c>
      <c r="N509" s="43" t="s">
        <v>146</v>
      </c>
      <c r="O509" s="43" t="s">
        <v>424</v>
      </c>
      <c r="P509" s="43" t="s">
        <v>146</v>
      </c>
      <c r="Q509" s="43" t="s">
        <v>148</v>
      </c>
      <c r="R509" s="43" t="s">
        <v>166</v>
      </c>
      <c r="S509" s="43" t="s">
        <v>159</v>
      </c>
      <c r="T509" s="43">
        <v>796</v>
      </c>
      <c r="U509" s="43" t="s">
        <v>156</v>
      </c>
      <c r="V509" s="80">
        <v>4</v>
      </c>
      <c r="W509" s="80">
        <v>25000</v>
      </c>
      <c r="X509" s="27">
        <f t="shared" si="24"/>
        <v>100000</v>
      </c>
      <c r="Y509" s="27">
        <f t="shared" si="25"/>
        <v>112000.00000000001</v>
      </c>
      <c r="Z509" s="43"/>
      <c r="AA509" s="43" t="s">
        <v>945</v>
      </c>
      <c r="AB509" s="43"/>
      <c r="AC509" s="81"/>
    </row>
    <row r="510" spans="1:29" s="42" customFormat="1" ht="153">
      <c r="A510" s="25" t="s">
        <v>2257</v>
      </c>
      <c r="B510" s="25" t="s">
        <v>143</v>
      </c>
      <c r="C510" s="25" t="s">
        <v>144</v>
      </c>
      <c r="D510" s="25" t="s">
        <v>1883</v>
      </c>
      <c r="E510" s="25" t="s">
        <v>210</v>
      </c>
      <c r="F510" s="25"/>
      <c r="G510" s="25" t="s">
        <v>1884</v>
      </c>
      <c r="H510" s="25"/>
      <c r="I510" s="25" t="s">
        <v>1885</v>
      </c>
      <c r="J510" s="25"/>
      <c r="K510" s="43" t="s">
        <v>154</v>
      </c>
      <c r="L510" s="43">
        <v>0</v>
      </c>
      <c r="M510" s="79" t="s">
        <v>921</v>
      </c>
      <c r="N510" s="43" t="s">
        <v>146</v>
      </c>
      <c r="O510" s="43" t="s">
        <v>430</v>
      </c>
      <c r="P510" s="43" t="s">
        <v>146</v>
      </c>
      <c r="Q510" s="43" t="s">
        <v>148</v>
      </c>
      <c r="R510" s="43" t="s">
        <v>166</v>
      </c>
      <c r="S510" s="43" t="s">
        <v>159</v>
      </c>
      <c r="T510" s="43" t="s">
        <v>458</v>
      </c>
      <c r="U510" s="43" t="s">
        <v>459</v>
      </c>
      <c r="V510" s="80">
        <v>35</v>
      </c>
      <c r="W510" s="80">
        <v>1800</v>
      </c>
      <c r="X510" s="27">
        <f t="shared" si="24"/>
        <v>63000</v>
      </c>
      <c r="Y510" s="27">
        <f t="shared" si="25"/>
        <v>70560</v>
      </c>
      <c r="Z510" s="43"/>
      <c r="AA510" s="43" t="s">
        <v>945</v>
      </c>
      <c r="AB510" s="43"/>
      <c r="AC510" s="81"/>
    </row>
    <row r="511" spans="1:29" s="42" customFormat="1" ht="140.25">
      <c r="A511" s="25" t="s">
        <v>2258</v>
      </c>
      <c r="B511" s="43" t="s">
        <v>143</v>
      </c>
      <c r="C511" s="43" t="s">
        <v>144</v>
      </c>
      <c r="D511" s="25" t="s">
        <v>1883</v>
      </c>
      <c r="E511" s="25" t="s">
        <v>210</v>
      </c>
      <c r="F511" s="25"/>
      <c r="G511" s="25" t="s">
        <v>1884</v>
      </c>
      <c r="H511" s="43"/>
      <c r="I511" s="43" t="s">
        <v>1886</v>
      </c>
      <c r="J511" s="43"/>
      <c r="K511" s="43" t="s">
        <v>154</v>
      </c>
      <c r="L511" s="43">
        <v>0</v>
      </c>
      <c r="M511" s="79" t="s">
        <v>921</v>
      </c>
      <c r="N511" s="43" t="s">
        <v>146</v>
      </c>
      <c r="O511" s="43" t="s">
        <v>430</v>
      </c>
      <c r="P511" s="43" t="s">
        <v>146</v>
      </c>
      <c r="Q511" s="43" t="s">
        <v>148</v>
      </c>
      <c r="R511" s="43" t="s">
        <v>166</v>
      </c>
      <c r="S511" s="43" t="s">
        <v>159</v>
      </c>
      <c r="T511" s="43" t="s">
        <v>458</v>
      </c>
      <c r="U511" s="43" t="s">
        <v>459</v>
      </c>
      <c r="V511" s="80">
        <v>60</v>
      </c>
      <c r="W511" s="80">
        <v>1700</v>
      </c>
      <c r="X511" s="27">
        <f t="shared" si="24"/>
        <v>102000</v>
      </c>
      <c r="Y511" s="27">
        <f t="shared" si="25"/>
        <v>114240.00000000001</v>
      </c>
      <c r="Z511" s="43"/>
      <c r="AA511" s="43" t="s">
        <v>945</v>
      </c>
      <c r="AB511" s="43"/>
      <c r="AC511" s="81"/>
    </row>
    <row r="512" spans="1:29" s="42" customFormat="1" ht="140.25">
      <c r="A512" s="25" t="s">
        <v>2259</v>
      </c>
      <c r="B512" s="43" t="s">
        <v>143</v>
      </c>
      <c r="C512" s="43" t="s">
        <v>144</v>
      </c>
      <c r="D512" s="25" t="s">
        <v>1883</v>
      </c>
      <c r="E512" s="25" t="s">
        <v>210</v>
      </c>
      <c r="F512" s="25"/>
      <c r="G512" s="25" t="s">
        <v>1884</v>
      </c>
      <c r="H512" s="43"/>
      <c r="I512" s="43" t="s">
        <v>1887</v>
      </c>
      <c r="J512" s="43"/>
      <c r="K512" s="43" t="s">
        <v>154</v>
      </c>
      <c r="L512" s="43">
        <v>0</v>
      </c>
      <c r="M512" s="79" t="s">
        <v>921</v>
      </c>
      <c r="N512" s="43" t="s">
        <v>146</v>
      </c>
      <c r="O512" s="43" t="s">
        <v>430</v>
      </c>
      <c r="P512" s="43" t="s">
        <v>146</v>
      </c>
      <c r="Q512" s="43" t="s">
        <v>148</v>
      </c>
      <c r="R512" s="43" t="s">
        <v>166</v>
      </c>
      <c r="S512" s="43" t="s">
        <v>159</v>
      </c>
      <c r="T512" s="43" t="s">
        <v>458</v>
      </c>
      <c r="U512" s="43" t="s">
        <v>459</v>
      </c>
      <c r="V512" s="80">
        <v>20</v>
      </c>
      <c r="W512" s="80">
        <v>1800</v>
      </c>
      <c r="X512" s="27">
        <f t="shared" si="24"/>
        <v>36000</v>
      </c>
      <c r="Y512" s="27">
        <f t="shared" si="25"/>
        <v>40320.00000000001</v>
      </c>
      <c r="Z512" s="43"/>
      <c r="AA512" s="43" t="s">
        <v>945</v>
      </c>
      <c r="AB512" s="43"/>
      <c r="AC512" s="81"/>
    </row>
    <row r="513" spans="1:29" s="42" customFormat="1" ht="165.75">
      <c r="A513" s="25" t="s">
        <v>2260</v>
      </c>
      <c r="B513" s="43" t="s">
        <v>143</v>
      </c>
      <c r="C513" s="43" t="s">
        <v>144</v>
      </c>
      <c r="D513" s="25" t="s">
        <v>1883</v>
      </c>
      <c r="E513" s="25" t="s">
        <v>210</v>
      </c>
      <c r="F513" s="25"/>
      <c r="G513" s="25" t="s">
        <v>1884</v>
      </c>
      <c r="H513" s="43"/>
      <c r="I513" s="43" t="s">
        <v>1888</v>
      </c>
      <c r="J513" s="43"/>
      <c r="K513" s="43" t="s">
        <v>154</v>
      </c>
      <c r="L513" s="43">
        <v>0</v>
      </c>
      <c r="M513" s="79" t="s">
        <v>921</v>
      </c>
      <c r="N513" s="43" t="s">
        <v>146</v>
      </c>
      <c r="O513" s="43" t="s">
        <v>430</v>
      </c>
      <c r="P513" s="43" t="s">
        <v>146</v>
      </c>
      <c r="Q513" s="43" t="s">
        <v>148</v>
      </c>
      <c r="R513" s="43" t="s">
        <v>166</v>
      </c>
      <c r="S513" s="43" t="s">
        <v>159</v>
      </c>
      <c r="T513" s="43" t="s">
        <v>458</v>
      </c>
      <c r="U513" s="43" t="s">
        <v>459</v>
      </c>
      <c r="V513" s="80">
        <v>55</v>
      </c>
      <c r="W513" s="80">
        <v>1700</v>
      </c>
      <c r="X513" s="27">
        <f aca="true" t="shared" si="26" ref="X513:X580">W513*V513</f>
        <v>93500</v>
      </c>
      <c r="Y513" s="27">
        <f aca="true" t="shared" si="27" ref="Y513:Y580">X513*1.12</f>
        <v>104720.00000000001</v>
      </c>
      <c r="Z513" s="43"/>
      <c r="AA513" s="43" t="s">
        <v>945</v>
      </c>
      <c r="AB513" s="43"/>
      <c r="AC513" s="81"/>
    </row>
    <row r="514" spans="1:29" s="42" customFormat="1" ht="89.25">
      <c r="A514" s="25" t="s">
        <v>2261</v>
      </c>
      <c r="B514" s="43" t="s">
        <v>143</v>
      </c>
      <c r="C514" s="43" t="s">
        <v>144</v>
      </c>
      <c r="D514" s="25" t="s">
        <v>1889</v>
      </c>
      <c r="E514" s="25" t="s">
        <v>460</v>
      </c>
      <c r="F514" s="25"/>
      <c r="G514" s="25" t="s">
        <v>1890</v>
      </c>
      <c r="H514" s="43"/>
      <c r="I514" s="43"/>
      <c r="J514" s="43"/>
      <c r="K514" s="43" t="s">
        <v>154</v>
      </c>
      <c r="L514" s="43">
        <v>0</v>
      </c>
      <c r="M514" s="79" t="s">
        <v>921</v>
      </c>
      <c r="N514" s="43" t="s">
        <v>146</v>
      </c>
      <c r="O514" s="43" t="s">
        <v>430</v>
      </c>
      <c r="P514" s="43" t="s">
        <v>146</v>
      </c>
      <c r="Q514" s="43" t="s">
        <v>148</v>
      </c>
      <c r="R514" s="43" t="s">
        <v>166</v>
      </c>
      <c r="S514" s="43" t="s">
        <v>159</v>
      </c>
      <c r="T514" s="43">
        <v>166</v>
      </c>
      <c r="U514" s="43" t="s">
        <v>165</v>
      </c>
      <c r="V514" s="173">
        <v>13.6</v>
      </c>
      <c r="W514" s="80">
        <v>5000</v>
      </c>
      <c r="X514" s="27">
        <f t="shared" si="26"/>
        <v>68000</v>
      </c>
      <c r="Y514" s="27">
        <f t="shared" si="27"/>
        <v>76160</v>
      </c>
      <c r="Z514" s="43"/>
      <c r="AA514" s="43" t="s">
        <v>945</v>
      </c>
      <c r="AB514" s="43"/>
      <c r="AC514" s="81"/>
    </row>
    <row r="515" spans="1:29" s="42" customFormat="1" ht="67.5" customHeight="1">
      <c r="A515" s="25" t="s">
        <v>2262</v>
      </c>
      <c r="B515" s="43" t="s">
        <v>143</v>
      </c>
      <c r="C515" s="43" t="s">
        <v>144</v>
      </c>
      <c r="D515" s="25" t="s">
        <v>1817</v>
      </c>
      <c r="E515" s="25" t="s">
        <v>1819</v>
      </c>
      <c r="F515" s="25"/>
      <c r="G515" s="25" t="s">
        <v>1818</v>
      </c>
      <c r="H515" s="43"/>
      <c r="I515" s="43" t="s">
        <v>1029</v>
      </c>
      <c r="J515" s="43"/>
      <c r="K515" s="43" t="s">
        <v>154</v>
      </c>
      <c r="L515" s="43">
        <v>0</v>
      </c>
      <c r="M515" s="79" t="s">
        <v>921</v>
      </c>
      <c r="N515" s="43" t="s">
        <v>146</v>
      </c>
      <c r="O515" s="43" t="s">
        <v>436</v>
      </c>
      <c r="P515" s="43" t="s">
        <v>146</v>
      </c>
      <c r="Q515" s="43" t="s">
        <v>148</v>
      </c>
      <c r="R515" s="43" t="s">
        <v>166</v>
      </c>
      <c r="S515" s="43" t="s">
        <v>159</v>
      </c>
      <c r="T515" s="43">
        <v>796</v>
      </c>
      <c r="U515" s="43" t="s">
        <v>156</v>
      </c>
      <c r="V515" s="80">
        <v>1</v>
      </c>
      <c r="W515" s="80">
        <v>155000</v>
      </c>
      <c r="X515" s="27">
        <f t="shared" si="26"/>
        <v>155000</v>
      </c>
      <c r="Y515" s="27">
        <f t="shared" si="27"/>
        <v>173600.00000000003</v>
      </c>
      <c r="Z515" s="43"/>
      <c r="AA515" s="43" t="s">
        <v>945</v>
      </c>
      <c r="AB515" s="43"/>
      <c r="AC515" s="81"/>
    </row>
    <row r="516" spans="1:29" s="42" customFormat="1" ht="76.5" customHeight="1">
      <c r="A516" s="25" t="s">
        <v>2263</v>
      </c>
      <c r="B516" s="43" t="s">
        <v>143</v>
      </c>
      <c r="C516" s="43" t="s">
        <v>144</v>
      </c>
      <c r="D516" s="25" t="s">
        <v>2090</v>
      </c>
      <c r="E516" s="25" t="s">
        <v>2091</v>
      </c>
      <c r="F516" s="25"/>
      <c r="G516" s="25" t="s">
        <v>2092</v>
      </c>
      <c r="H516" s="43"/>
      <c r="I516" s="43" t="s">
        <v>1030</v>
      </c>
      <c r="J516" s="43"/>
      <c r="K516" s="43" t="s">
        <v>154</v>
      </c>
      <c r="L516" s="43">
        <v>0</v>
      </c>
      <c r="M516" s="79" t="s">
        <v>921</v>
      </c>
      <c r="N516" s="43" t="s">
        <v>146</v>
      </c>
      <c r="O516" s="43" t="s">
        <v>436</v>
      </c>
      <c r="P516" s="43" t="s">
        <v>146</v>
      </c>
      <c r="Q516" s="43" t="s">
        <v>148</v>
      </c>
      <c r="R516" s="43" t="s">
        <v>166</v>
      </c>
      <c r="S516" s="43" t="s">
        <v>159</v>
      </c>
      <c r="T516" s="43">
        <v>796</v>
      </c>
      <c r="U516" s="43" t="s">
        <v>156</v>
      </c>
      <c r="V516" s="80">
        <v>1</v>
      </c>
      <c r="W516" s="80">
        <v>5515.32</v>
      </c>
      <c r="X516" s="27">
        <f t="shared" si="26"/>
        <v>5515.32</v>
      </c>
      <c r="Y516" s="27">
        <f t="shared" si="27"/>
        <v>6177.1584</v>
      </c>
      <c r="Z516" s="43"/>
      <c r="AA516" s="43" t="s">
        <v>945</v>
      </c>
      <c r="AB516" s="43"/>
      <c r="AC516" s="81"/>
    </row>
    <row r="517" spans="1:29" s="42" customFormat="1" ht="70.5" customHeight="1">
      <c r="A517" s="25" t="s">
        <v>2264</v>
      </c>
      <c r="B517" s="43" t="s">
        <v>143</v>
      </c>
      <c r="C517" s="43" t="s">
        <v>144</v>
      </c>
      <c r="D517" s="25" t="s">
        <v>1897</v>
      </c>
      <c r="E517" s="25" t="s">
        <v>1898</v>
      </c>
      <c r="F517" s="25" t="s">
        <v>340</v>
      </c>
      <c r="G517" s="25" t="s">
        <v>1899</v>
      </c>
      <c r="H517" s="43"/>
      <c r="I517" s="43" t="s">
        <v>1900</v>
      </c>
      <c r="J517" s="43"/>
      <c r="K517" s="43" t="s">
        <v>154</v>
      </c>
      <c r="L517" s="43">
        <v>0</v>
      </c>
      <c r="M517" s="79" t="s">
        <v>921</v>
      </c>
      <c r="N517" s="43" t="s">
        <v>146</v>
      </c>
      <c r="O517" s="43" t="s">
        <v>436</v>
      </c>
      <c r="P517" s="43" t="s">
        <v>146</v>
      </c>
      <c r="Q517" s="43" t="s">
        <v>148</v>
      </c>
      <c r="R517" s="43" t="s">
        <v>166</v>
      </c>
      <c r="S517" s="43" t="s">
        <v>159</v>
      </c>
      <c r="T517" s="43">
        <v>796</v>
      </c>
      <c r="U517" s="43" t="s">
        <v>156</v>
      </c>
      <c r="V517" s="80">
        <v>10</v>
      </c>
      <c r="W517" s="80">
        <v>5918</v>
      </c>
      <c r="X517" s="27">
        <f t="shared" si="26"/>
        <v>59180</v>
      </c>
      <c r="Y517" s="27">
        <f t="shared" si="27"/>
        <v>66281.6</v>
      </c>
      <c r="Z517" s="43"/>
      <c r="AA517" s="43" t="s">
        <v>945</v>
      </c>
      <c r="AB517" s="43"/>
      <c r="AC517" s="81"/>
    </row>
    <row r="518" spans="1:29" s="42" customFormat="1" ht="72.75" customHeight="1">
      <c r="A518" s="25" t="s">
        <v>2265</v>
      </c>
      <c r="B518" s="43" t="s">
        <v>143</v>
      </c>
      <c r="C518" s="43" t="s">
        <v>144</v>
      </c>
      <c r="D518" s="25" t="s">
        <v>2093</v>
      </c>
      <c r="E518" s="25" t="s">
        <v>2096</v>
      </c>
      <c r="F518" s="25" t="s">
        <v>340</v>
      </c>
      <c r="G518" s="25" t="s">
        <v>2097</v>
      </c>
      <c r="H518" s="43"/>
      <c r="I518" s="43" t="s">
        <v>1031</v>
      </c>
      <c r="J518" s="43"/>
      <c r="K518" s="43" t="s">
        <v>154</v>
      </c>
      <c r="L518" s="43">
        <v>0</v>
      </c>
      <c r="M518" s="79" t="s">
        <v>921</v>
      </c>
      <c r="N518" s="43" t="s">
        <v>146</v>
      </c>
      <c r="O518" s="43" t="s">
        <v>436</v>
      </c>
      <c r="P518" s="43" t="s">
        <v>146</v>
      </c>
      <c r="Q518" s="43" t="s">
        <v>148</v>
      </c>
      <c r="R518" s="43" t="s">
        <v>166</v>
      </c>
      <c r="S518" s="43" t="s">
        <v>159</v>
      </c>
      <c r="T518" s="43">
        <v>796</v>
      </c>
      <c r="U518" s="43" t="s">
        <v>156</v>
      </c>
      <c r="V518" s="80">
        <v>20</v>
      </c>
      <c r="W518" s="80">
        <v>595</v>
      </c>
      <c r="X518" s="27">
        <f t="shared" si="26"/>
        <v>11900</v>
      </c>
      <c r="Y518" s="27">
        <f t="shared" si="27"/>
        <v>13328.000000000002</v>
      </c>
      <c r="Z518" s="43"/>
      <c r="AA518" s="43" t="s">
        <v>945</v>
      </c>
      <c r="AB518" s="43"/>
      <c r="AC518" s="81"/>
    </row>
    <row r="519" spans="1:29" s="42" customFormat="1" ht="89.25">
      <c r="A519" s="25" t="s">
        <v>2266</v>
      </c>
      <c r="B519" s="43" t="s">
        <v>143</v>
      </c>
      <c r="C519" s="43" t="s">
        <v>144</v>
      </c>
      <c r="D519" s="25" t="s">
        <v>2094</v>
      </c>
      <c r="E519" s="25" t="s">
        <v>2099</v>
      </c>
      <c r="F519" s="25" t="s">
        <v>340</v>
      </c>
      <c r="G519" s="25" t="s">
        <v>2098</v>
      </c>
      <c r="H519" s="43"/>
      <c r="I519" s="43" t="s">
        <v>1032</v>
      </c>
      <c r="J519" s="43"/>
      <c r="K519" s="43" t="s">
        <v>154</v>
      </c>
      <c r="L519" s="43">
        <v>0</v>
      </c>
      <c r="M519" s="79" t="s">
        <v>921</v>
      </c>
      <c r="N519" s="43" t="s">
        <v>146</v>
      </c>
      <c r="O519" s="43" t="s">
        <v>436</v>
      </c>
      <c r="P519" s="43" t="s">
        <v>146</v>
      </c>
      <c r="Q519" s="43" t="s">
        <v>148</v>
      </c>
      <c r="R519" s="43" t="s">
        <v>166</v>
      </c>
      <c r="S519" s="43" t="s">
        <v>159</v>
      </c>
      <c r="T519" s="43">
        <v>796</v>
      </c>
      <c r="U519" s="43" t="s">
        <v>156</v>
      </c>
      <c r="V519" s="80">
        <v>2</v>
      </c>
      <c r="W519" s="80">
        <v>2555</v>
      </c>
      <c r="X519" s="27">
        <f t="shared" si="26"/>
        <v>5110</v>
      </c>
      <c r="Y519" s="27">
        <f t="shared" si="27"/>
        <v>5723.200000000001</v>
      </c>
      <c r="Z519" s="43"/>
      <c r="AA519" s="43" t="s">
        <v>945</v>
      </c>
      <c r="AB519" s="43"/>
      <c r="AC519" s="81"/>
    </row>
    <row r="520" spans="1:29" s="42" customFormat="1" ht="102">
      <c r="A520" s="25" t="s">
        <v>2267</v>
      </c>
      <c r="B520" s="43" t="s">
        <v>143</v>
      </c>
      <c r="C520" s="43" t="s">
        <v>144</v>
      </c>
      <c r="D520" s="25" t="s">
        <v>2095</v>
      </c>
      <c r="E520" s="25" t="s">
        <v>2100</v>
      </c>
      <c r="F520" s="25" t="s">
        <v>340</v>
      </c>
      <c r="G520" s="25" t="s">
        <v>2101</v>
      </c>
      <c r="H520" s="43"/>
      <c r="I520" s="43" t="s">
        <v>1033</v>
      </c>
      <c r="J520" s="43"/>
      <c r="K520" s="43" t="s">
        <v>154</v>
      </c>
      <c r="L520" s="43">
        <v>0</v>
      </c>
      <c r="M520" s="79" t="s">
        <v>921</v>
      </c>
      <c r="N520" s="43" t="s">
        <v>146</v>
      </c>
      <c r="O520" s="43" t="s">
        <v>436</v>
      </c>
      <c r="P520" s="43" t="s">
        <v>146</v>
      </c>
      <c r="Q520" s="43" t="s">
        <v>148</v>
      </c>
      <c r="R520" s="43" t="s">
        <v>166</v>
      </c>
      <c r="S520" s="43" t="s">
        <v>159</v>
      </c>
      <c r="T520" s="43">
        <v>796</v>
      </c>
      <c r="U520" s="43" t="s">
        <v>156</v>
      </c>
      <c r="V520" s="80">
        <v>1</v>
      </c>
      <c r="W520" s="80">
        <v>51727</v>
      </c>
      <c r="X520" s="27">
        <f t="shared" si="26"/>
        <v>51727</v>
      </c>
      <c r="Y520" s="27">
        <f t="shared" si="27"/>
        <v>57934.240000000005</v>
      </c>
      <c r="Z520" s="43"/>
      <c r="AA520" s="43" t="s">
        <v>945</v>
      </c>
      <c r="AB520" s="43"/>
      <c r="AC520" s="81"/>
    </row>
    <row r="521" spans="1:29" s="42" customFormat="1" ht="89.25">
      <c r="A521" s="25" t="s">
        <v>2268</v>
      </c>
      <c r="B521" s="43" t="s">
        <v>143</v>
      </c>
      <c r="C521" s="43" t="s">
        <v>144</v>
      </c>
      <c r="D521" s="25" t="s">
        <v>2095</v>
      </c>
      <c r="E521" s="25" t="s">
        <v>2100</v>
      </c>
      <c r="F521" s="25" t="s">
        <v>340</v>
      </c>
      <c r="G521" s="25" t="s">
        <v>2101</v>
      </c>
      <c r="H521" s="43"/>
      <c r="I521" s="43" t="s">
        <v>1034</v>
      </c>
      <c r="J521" s="43"/>
      <c r="K521" s="43" t="s">
        <v>154</v>
      </c>
      <c r="L521" s="43">
        <v>0</v>
      </c>
      <c r="M521" s="79" t="s">
        <v>921</v>
      </c>
      <c r="N521" s="43" t="s">
        <v>146</v>
      </c>
      <c r="O521" s="43" t="s">
        <v>436</v>
      </c>
      <c r="P521" s="43" t="s">
        <v>146</v>
      </c>
      <c r="Q521" s="43" t="s">
        <v>148</v>
      </c>
      <c r="R521" s="43" t="s">
        <v>166</v>
      </c>
      <c r="S521" s="43" t="s">
        <v>159</v>
      </c>
      <c r="T521" s="43">
        <v>796</v>
      </c>
      <c r="U521" s="43" t="s">
        <v>156</v>
      </c>
      <c r="V521" s="80">
        <v>2</v>
      </c>
      <c r="W521" s="80">
        <v>3700</v>
      </c>
      <c r="X521" s="27">
        <v>0</v>
      </c>
      <c r="Y521" s="27">
        <f t="shared" si="27"/>
        <v>0</v>
      </c>
      <c r="Z521" s="43"/>
      <c r="AA521" s="43" t="s">
        <v>945</v>
      </c>
      <c r="AB521" s="23" t="s">
        <v>2404</v>
      </c>
      <c r="AC521" s="81"/>
    </row>
    <row r="522" spans="1:29" s="42" customFormat="1" ht="89.25">
      <c r="A522" s="25" t="s">
        <v>2269</v>
      </c>
      <c r="B522" s="25" t="s">
        <v>143</v>
      </c>
      <c r="C522" s="25" t="s">
        <v>144</v>
      </c>
      <c r="D522" s="167" t="s">
        <v>1789</v>
      </c>
      <c r="E522" s="167" t="s">
        <v>1790</v>
      </c>
      <c r="F522" s="167"/>
      <c r="G522" s="167" t="s">
        <v>1791</v>
      </c>
      <c r="H522" s="25"/>
      <c r="I522" s="25" t="s">
        <v>1035</v>
      </c>
      <c r="J522" s="25"/>
      <c r="K522" s="43" t="s">
        <v>154</v>
      </c>
      <c r="L522" s="43">
        <v>0</v>
      </c>
      <c r="M522" s="79" t="s">
        <v>921</v>
      </c>
      <c r="N522" s="43" t="s">
        <v>146</v>
      </c>
      <c r="O522" s="43" t="s">
        <v>436</v>
      </c>
      <c r="P522" s="43" t="s">
        <v>146</v>
      </c>
      <c r="Q522" s="43" t="s">
        <v>148</v>
      </c>
      <c r="R522" s="43" t="s">
        <v>166</v>
      </c>
      <c r="S522" s="43" t="s">
        <v>159</v>
      </c>
      <c r="T522" s="43">
        <v>796</v>
      </c>
      <c r="U522" s="43" t="s">
        <v>156</v>
      </c>
      <c r="V522" s="80">
        <v>2</v>
      </c>
      <c r="W522" s="80">
        <v>9752</v>
      </c>
      <c r="X522" s="27">
        <v>0</v>
      </c>
      <c r="Y522" s="27">
        <f t="shared" si="27"/>
        <v>0</v>
      </c>
      <c r="Z522" s="43"/>
      <c r="AA522" s="43" t="s">
        <v>945</v>
      </c>
      <c r="AB522" s="23" t="s">
        <v>2404</v>
      </c>
      <c r="AC522" s="81"/>
    </row>
    <row r="523" spans="1:29" s="42" customFormat="1" ht="89.25">
      <c r="A523" s="25" t="s">
        <v>2270</v>
      </c>
      <c r="B523" s="25" t="s">
        <v>143</v>
      </c>
      <c r="C523" s="25" t="s">
        <v>144</v>
      </c>
      <c r="D523" s="167" t="s">
        <v>2102</v>
      </c>
      <c r="E523" s="167" t="s">
        <v>1819</v>
      </c>
      <c r="F523" s="167" t="s">
        <v>340</v>
      </c>
      <c r="G523" s="167" t="s">
        <v>2105</v>
      </c>
      <c r="H523" s="25"/>
      <c r="I523" s="25" t="s">
        <v>1036</v>
      </c>
      <c r="J523" s="25"/>
      <c r="K523" s="43" t="s">
        <v>154</v>
      </c>
      <c r="L523" s="43">
        <v>0</v>
      </c>
      <c r="M523" s="79" t="s">
        <v>921</v>
      </c>
      <c r="N523" s="43" t="s">
        <v>146</v>
      </c>
      <c r="O523" s="43" t="s">
        <v>436</v>
      </c>
      <c r="P523" s="43" t="s">
        <v>146</v>
      </c>
      <c r="Q523" s="43" t="s">
        <v>148</v>
      </c>
      <c r="R523" s="43" t="s">
        <v>166</v>
      </c>
      <c r="S523" s="43" t="s">
        <v>159</v>
      </c>
      <c r="T523" s="43">
        <v>796</v>
      </c>
      <c r="U523" s="43" t="s">
        <v>156</v>
      </c>
      <c r="V523" s="80">
        <v>2</v>
      </c>
      <c r="W523" s="80">
        <v>23800</v>
      </c>
      <c r="X523" s="27">
        <v>0</v>
      </c>
      <c r="Y523" s="27">
        <f t="shared" si="27"/>
        <v>0</v>
      </c>
      <c r="Z523" s="43"/>
      <c r="AA523" s="43" t="s">
        <v>945</v>
      </c>
      <c r="AB523" s="23" t="s">
        <v>2404</v>
      </c>
      <c r="AC523" s="81"/>
    </row>
    <row r="524" spans="1:29" s="42" customFormat="1" ht="89.25">
      <c r="A524" s="25" t="s">
        <v>2271</v>
      </c>
      <c r="B524" s="25" t="s">
        <v>143</v>
      </c>
      <c r="C524" s="25" t="s">
        <v>144</v>
      </c>
      <c r="D524" s="167" t="s">
        <v>2102</v>
      </c>
      <c r="E524" s="167" t="s">
        <v>1819</v>
      </c>
      <c r="F524" s="167" t="s">
        <v>340</v>
      </c>
      <c r="G524" s="167" t="s">
        <v>2105</v>
      </c>
      <c r="H524" s="25"/>
      <c r="I524" s="25" t="s">
        <v>1037</v>
      </c>
      <c r="J524" s="25"/>
      <c r="K524" s="43" t="s">
        <v>154</v>
      </c>
      <c r="L524" s="43">
        <v>0</v>
      </c>
      <c r="M524" s="79" t="s">
        <v>921</v>
      </c>
      <c r="N524" s="43" t="s">
        <v>146</v>
      </c>
      <c r="O524" s="43" t="s">
        <v>436</v>
      </c>
      <c r="P524" s="43" t="s">
        <v>146</v>
      </c>
      <c r="Q524" s="43" t="s">
        <v>148</v>
      </c>
      <c r="R524" s="43" t="s">
        <v>166</v>
      </c>
      <c r="S524" s="43" t="s">
        <v>159</v>
      </c>
      <c r="T524" s="43">
        <v>796</v>
      </c>
      <c r="U524" s="43" t="s">
        <v>156</v>
      </c>
      <c r="V524" s="80">
        <v>1</v>
      </c>
      <c r="W524" s="80">
        <v>24450</v>
      </c>
      <c r="X524" s="27">
        <v>0</v>
      </c>
      <c r="Y524" s="27">
        <f t="shared" si="27"/>
        <v>0</v>
      </c>
      <c r="Z524" s="43"/>
      <c r="AA524" s="43" t="s">
        <v>945</v>
      </c>
      <c r="AB524" s="23" t="s">
        <v>2404</v>
      </c>
      <c r="AC524" s="81"/>
    </row>
    <row r="525" spans="1:29" s="42" customFormat="1" ht="89.25">
      <c r="A525" s="25" t="s">
        <v>2272</v>
      </c>
      <c r="B525" s="25" t="s">
        <v>143</v>
      </c>
      <c r="C525" s="25" t="s">
        <v>144</v>
      </c>
      <c r="D525" s="167" t="s">
        <v>2102</v>
      </c>
      <c r="E525" s="167" t="s">
        <v>1819</v>
      </c>
      <c r="F525" s="167" t="s">
        <v>340</v>
      </c>
      <c r="G525" s="167" t="s">
        <v>2105</v>
      </c>
      <c r="H525" s="25"/>
      <c r="I525" s="25" t="s">
        <v>1038</v>
      </c>
      <c r="J525" s="25"/>
      <c r="K525" s="43" t="s">
        <v>154</v>
      </c>
      <c r="L525" s="43">
        <v>0</v>
      </c>
      <c r="M525" s="79" t="s">
        <v>921</v>
      </c>
      <c r="N525" s="43" t="s">
        <v>146</v>
      </c>
      <c r="O525" s="43" t="s">
        <v>436</v>
      </c>
      <c r="P525" s="43" t="s">
        <v>146</v>
      </c>
      <c r="Q525" s="43" t="s">
        <v>148</v>
      </c>
      <c r="R525" s="43" t="s">
        <v>166</v>
      </c>
      <c r="S525" s="43" t="s">
        <v>159</v>
      </c>
      <c r="T525" s="43">
        <v>796</v>
      </c>
      <c r="U525" s="43" t="s">
        <v>156</v>
      </c>
      <c r="V525" s="80">
        <v>1</v>
      </c>
      <c r="W525" s="80">
        <v>24450</v>
      </c>
      <c r="X525" s="27">
        <v>0</v>
      </c>
      <c r="Y525" s="27">
        <f t="shared" si="27"/>
        <v>0</v>
      </c>
      <c r="Z525" s="43"/>
      <c r="AA525" s="43" t="s">
        <v>945</v>
      </c>
      <c r="AB525" s="23" t="s">
        <v>2404</v>
      </c>
      <c r="AC525" s="81"/>
    </row>
    <row r="526" spans="1:29" s="42" customFormat="1" ht="102">
      <c r="A526" s="25" t="s">
        <v>2273</v>
      </c>
      <c r="B526" s="25" t="s">
        <v>143</v>
      </c>
      <c r="C526" s="25" t="s">
        <v>144</v>
      </c>
      <c r="D526" s="167" t="s">
        <v>2103</v>
      </c>
      <c r="E526" s="167" t="s">
        <v>2106</v>
      </c>
      <c r="F526" s="167" t="s">
        <v>340</v>
      </c>
      <c r="G526" s="167" t="s">
        <v>2107</v>
      </c>
      <c r="H526" s="25"/>
      <c r="I526" s="25" t="s">
        <v>1039</v>
      </c>
      <c r="J526" s="25"/>
      <c r="K526" s="43" t="s">
        <v>154</v>
      </c>
      <c r="L526" s="43">
        <v>0</v>
      </c>
      <c r="M526" s="79" t="s">
        <v>921</v>
      </c>
      <c r="N526" s="43" t="s">
        <v>146</v>
      </c>
      <c r="O526" s="43" t="s">
        <v>436</v>
      </c>
      <c r="P526" s="43" t="s">
        <v>146</v>
      </c>
      <c r="Q526" s="43" t="s">
        <v>148</v>
      </c>
      <c r="R526" s="43" t="s">
        <v>166</v>
      </c>
      <c r="S526" s="43" t="s">
        <v>159</v>
      </c>
      <c r="T526" s="43">
        <v>796</v>
      </c>
      <c r="U526" s="43" t="s">
        <v>156</v>
      </c>
      <c r="V526" s="80">
        <v>1</v>
      </c>
      <c r="W526" s="80">
        <v>63965</v>
      </c>
      <c r="X526" s="27">
        <f t="shared" si="26"/>
        <v>63965</v>
      </c>
      <c r="Y526" s="27">
        <f t="shared" si="27"/>
        <v>71640.8</v>
      </c>
      <c r="Z526" s="43"/>
      <c r="AA526" s="43" t="s">
        <v>945</v>
      </c>
      <c r="AB526" s="43"/>
      <c r="AC526" s="81"/>
    </row>
    <row r="527" spans="1:29" s="42" customFormat="1" ht="89.25">
      <c r="A527" s="25" t="s">
        <v>2274</v>
      </c>
      <c r="B527" s="25" t="s">
        <v>143</v>
      </c>
      <c r="C527" s="25" t="s">
        <v>144</v>
      </c>
      <c r="D527" s="167" t="s">
        <v>2103</v>
      </c>
      <c r="E527" s="167" t="s">
        <v>2106</v>
      </c>
      <c r="F527" s="167" t="s">
        <v>340</v>
      </c>
      <c r="G527" s="167" t="s">
        <v>2107</v>
      </c>
      <c r="H527" s="25"/>
      <c r="I527" s="25" t="s">
        <v>1040</v>
      </c>
      <c r="J527" s="25"/>
      <c r="K527" s="43" t="s">
        <v>154</v>
      </c>
      <c r="L527" s="43">
        <v>0</v>
      </c>
      <c r="M527" s="79" t="s">
        <v>921</v>
      </c>
      <c r="N527" s="43" t="s">
        <v>146</v>
      </c>
      <c r="O527" s="43" t="s">
        <v>436</v>
      </c>
      <c r="P527" s="43" t="s">
        <v>146</v>
      </c>
      <c r="Q527" s="43" t="s">
        <v>148</v>
      </c>
      <c r="R527" s="43" t="s">
        <v>166</v>
      </c>
      <c r="S527" s="43" t="s">
        <v>159</v>
      </c>
      <c r="T527" s="43">
        <v>796</v>
      </c>
      <c r="U527" s="43" t="s">
        <v>156</v>
      </c>
      <c r="V527" s="80">
        <v>1</v>
      </c>
      <c r="W527" s="80">
        <v>62445</v>
      </c>
      <c r="X527" s="27">
        <f t="shared" si="26"/>
        <v>62445</v>
      </c>
      <c r="Y527" s="27">
        <f t="shared" si="27"/>
        <v>69938.40000000001</v>
      </c>
      <c r="Z527" s="43"/>
      <c r="AA527" s="43" t="s">
        <v>945</v>
      </c>
      <c r="AB527" s="43"/>
      <c r="AC527" s="81"/>
    </row>
    <row r="528" spans="1:29" s="42" customFormat="1" ht="89.25">
      <c r="A528" s="25" t="s">
        <v>2275</v>
      </c>
      <c r="B528" s="25" t="s">
        <v>143</v>
      </c>
      <c r="C528" s="25" t="s">
        <v>144</v>
      </c>
      <c r="D528" s="167" t="s">
        <v>2104</v>
      </c>
      <c r="E528" s="167" t="s">
        <v>2109</v>
      </c>
      <c r="F528" s="167" t="s">
        <v>340</v>
      </c>
      <c r="G528" s="167" t="s">
        <v>2108</v>
      </c>
      <c r="H528" s="25"/>
      <c r="I528" s="25" t="s">
        <v>1041</v>
      </c>
      <c r="J528" s="25"/>
      <c r="K528" s="43" t="s">
        <v>154</v>
      </c>
      <c r="L528" s="43">
        <v>0</v>
      </c>
      <c r="M528" s="79" t="s">
        <v>921</v>
      </c>
      <c r="N528" s="43" t="s">
        <v>146</v>
      </c>
      <c r="O528" s="43" t="s">
        <v>436</v>
      </c>
      <c r="P528" s="43" t="s">
        <v>146</v>
      </c>
      <c r="Q528" s="43" t="s">
        <v>148</v>
      </c>
      <c r="R528" s="43" t="s">
        <v>166</v>
      </c>
      <c r="S528" s="43" t="s">
        <v>159</v>
      </c>
      <c r="T528" s="43">
        <v>796</v>
      </c>
      <c r="U528" s="43" t="s">
        <v>156</v>
      </c>
      <c r="V528" s="80">
        <v>6</v>
      </c>
      <c r="W528" s="80">
        <v>7400</v>
      </c>
      <c r="X528" s="27">
        <v>0</v>
      </c>
      <c r="Y528" s="27">
        <f>X528*1.12</f>
        <v>0</v>
      </c>
      <c r="Z528" s="43"/>
      <c r="AA528" s="43" t="s">
        <v>945</v>
      </c>
      <c r="AB528" s="23" t="s">
        <v>2404</v>
      </c>
      <c r="AC528" s="81"/>
    </row>
    <row r="529" spans="1:29" s="42" customFormat="1" ht="89.25">
      <c r="A529" s="25" t="s">
        <v>2276</v>
      </c>
      <c r="B529" s="25" t="s">
        <v>143</v>
      </c>
      <c r="C529" s="25" t="s">
        <v>144</v>
      </c>
      <c r="D529" s="25" t="s">
        <v>1786</v>
      </c>
      <c r="E529" s="25" t="s">
        <v>1787</v>
      </c>
      <c r="F529" s="25"/>
      <c r="G529" s="25" t="s">
        <v>1788</v>
      </c>
      <c r="H529" s="25"/>
      <c r="I529" s="25" t="s">
        <v>1042</v>
      </c>
      <c r="J529" s="25"/>
      <c r="K529" s="43" t="s">
        <v>154</v>
      </c>
      <c r="L529" s="43">
        <v>0</v>
      </c>
      <c r="M529" s="79" t="s">
        <v>921</v>
      </c>
      <c r="N529" s="43" t="s">
        <v>146</v>
      </c>
      <c r="O529" s="43" t="s">
        <v>430</v>
      </c>
      <c r="P529" s="43" t="s">
        <v>146</v>
      </c>
      <c r="Q529" s="43" t="s">
        <v>148</v>
      </c>
      <c r="R529" s="43" t="s">
        <v>166</v>
      </c>
      <c r="S529" s="43" t="s">
        <v>159</v>
      </c>
      <c r="T529" s="43" t="s">
        <v>70</v>
      </c>
      <c r="U529" s="43" t="s">
        <v>160</v>
      </c>
      <c r="V529" s="80">
        <v>8</v>
      </c>
      <c r="W529" s="80">
        <v>27000</v>
      </c>
      <c r="X529" s="27">
        <v>0</v>
      </c>
      <c r="Y529" s="27">
        <f t="shared" si="27"/>
        <v>0</v>
      </c>
      <c r="Z529" s="43"/>
      <c r="AA529" s="43" t="s">
        <v>945</v>
      </c>
      <c r="AB529" s="43" t="s">
        <v>2404</v>
      </c>
      <c r="AC529" s="81"/>
    </row>
    <row r="530" spans="1:29" s="42" customFormat="1" ht="89.25">
      <c r="A530" s="25" t="s">
        <v>2277</v>
      </c>
      <c r="B530" s="25" t="s">
        <v>143</v>
      </c>
      <c r="C530" s="25" t="s">
        <v>144</v>
      </c>
      <c r="D530" s="25" t="s">
        <v>2110</v>
      </c>
      <c r="E530" s="25" t="s">
        <v>2112</v>
      </c>
      <c r="F530" s="25"/>
      <c r="G530" s="25" t="s">
        <v>2113</v>
      </c>
      <c r="H530" s="25"/>
      <c r="I530" s="25" t="s">
        <v>1043</v>
      </c>
      <c r="J530" s="25"/>
      <c r="K530" s="43" t="s">
        <v>154</v>
      </c>
      <c r="L530" s="43">
        <v>0</v>
      </c>
      <c r="M530" s="79" t="s">
        <v>921</v>
      </c>
      <c r="N530" s="43" t="s">
        <v>146</v>
      </c>
      <c r="O530" s="43" t="s">
        <v>430</v>
      </c>
      <c r="P530" s="43" t="s">
        <v>146</v>
      </c>
      <c r="Q530" s="43" t="s">
        <v>148</v>
      </c>
      <c r="R530" s="43" t="s">
        <v>166</v>
      </c>
      <c r="S530" s="43" t="s">
        <v>159</v>
      </c>
      <c r="T530" s="43">
        <v>796</v>
      </c>
      <c r="U530" s="43" t="s">
        <v>156</v>
      </c>
      <c r="V530" s="80">
        <v>2</v>
      </c>
      <c r="W530" s="80">
        <v>500</v>
      </c>
      <c r="X530" s="27">
        <f t="shared" si="26"/>
        <v>1000</v>
      </c>
      <c r="Y530" s="27">
        <f t="shared" si="27"/>
        <v>1120</v>
      </c>
      <c r="Z530" s="43"/>
      <c r="AA530" s="43" t="s">
        <v>945</v>
      </c>
      <c r="AB530" s="43"/>
      <c r="AC530" s="81"/>
    </row>
    <row r="531" spans="1:29" s="42" customFormat="1" ht="89.25">
      <c r="A531" s="25" t="s">
        <v>2278</v>
      </c>
      <c r="B531" s="25" t="s">
        <v>143</v>
      </c>
      <c r="C531" s="25" t="s">
        <v>144</v>
      </c>
      <c r="D531" s="25" t="s">
        <v>2111</v>
      </c>
      <c r="E531" s="25" t="s">
        <v>72</v>
      </c>
      <c r="F531" s="25"/>
      <c r="G531" s="25" t="s">
        <v>2114</v>
      </c>
      <c r="H531" s="25"/>
      <c r="I531" s="25" t="s">
        <v>1044</v>
      </c>
      <c r="J531" s="25"/>
      <c r="K531" s="43" t="s">
        <v>154</v>
      </c>
      <c r="L531" s="43">
        <v>0</v>
      </c>
      <c r="M531" s="79" t="s">
        <v>921</v>
      </c>
      <c r="N531" s="43" t="s">
        <v>146</v>
      </c>
      <c r="O531" s="43" t="s">
        <v>430</v>
      </c>
      <c r="P531" s="43" t="s">
        <v>146</v>
      </c>
      <c r="Q531" s="43" t="s">
        <v>148</v>
      </c>
      <c r="R531" s="43" t="s">
        <v>166</v>
      </c>
      <c r="S531" s="43" t="s">
        <v>159</v>
      </c>
      <c r="T531" s="43">
        <v>796</v>
      </c>
      <c r="U531" s="43" t="s">
        <v>156</v>
      </c>
      <c r="V531" s="80">
        <v>2</v>
      </c>
      <c r="W531" s="80">
        <v>42000</v>
      </c>
      <c r="X531" s="27">
        <f t="shared" si="26"/>
        <v>84000</v>
      </c>
      <c r="Y531" s="27">
        <f t="shared" si="27"/>
        <v>94080.00000000001</v>
      </c>
      <c r="Z531" s="43"/>
      <c r="AA531" s="43" t="s">
        <v>945</v>
      </c>
      <c r="AB531" s="43"/>
      <c r="AC531" s="81"/>
    </row>
    <row r="532" spans="1:29" s="42" customFormat="1" ht="39" customHeight="1">
      <c r="A532" s="25" t="s">
        <v>2279</v>
      </c>
      <c r="B532" s="25" t="s">
        <v>143</v>
      </c>
      <c r="C532" s="25" t="s">
        <v>144</v>
      </c>
      <c r="D532" s="25" t="s">
        <v>2111</v>
      </c>
      <c r="E532" s="25" t="s">
        <v>72</v>
      </c>
      <c r="F532" s="25"/>
      <c r="G532" s="25" t="s">
        <v>2114</v>
      </c>
      <c r="H532" s="25"/>
      <c r="I532" s="25" t="s">
        <v>1045</v>
      </c>
      <c r="J532" s="25"/>
      <c r="K532" s="43" t="s">
        <v>154</v>
      </c>
      <c r="L532" s="43">
        <v>0</v>
      </c>
      <c r="M532" s="79" t="s">
        <v>921</v>
      </c>
      <c r="N532" s="43" t="s">
        <v>146</v>
      </c>
      <c r="O532" s="43" t="s">
        <v>430</v>
      </c>
      <c r="P532" s="43" t="s">
        <v>146</v>
      </c>
      <c r="Q532" s="43" t="s">
        <v>148</v>
      </c>
      <c r="R532" s="43" t="s">
        <v>166</v>
      </c>
      <c r="S532" s="43" t="s">
        <v>159</v>
      </c>
      <c r="T532" s="43">
        <v>796</v>
      </c>
      <c r="U532" s="43" t="s">
        <v>156</v>
      </c>
      <c r="V532" s="80">
        <v>2</v>
      </c>
      <c r="W532" s="80">
        <v>41000</v>
      </c>
      <c r="X532" s="27">
        <v>0</v>
      </c>
      <c r="Y532" s="27">
        <f t="shared" si="27"/>
        <v>0</v>
      </c>
      <c r="Z532" s="43"/>
      <c r="AA532" s="43" t="s">
        <v>945</v>
      </c>
      <c r="AB532" s="43" t="s">
        <v>2404</v>
      </c>
      <c r="AC532" s="81"/>
    </row>
    <row r="533" spans="1:29" s="42" customFormat="1" ht="39" customHeight="1">
      <c r="A533" s="25" t="s">
        <v>2973</v>
      </c>
      <c r="B533" s="25" t="s">
        <v>143</v>
      </c>
      <c r="C533" s="25" t="s">
        <v>144</v>
      </c>
      <c r="D533" s="25" t="s">
        <v>2111</v>
      </c>
      <c r="E533" s="25" t="s">
        <v>72</v>
      </c>
      <c r="F533" s="25"/>
      <c r="G533" s="25" t="s">
        <v>2114</v>
      </c>
      <c r="H533" s="25"/>
      <c r="I533" s="25" t="s">
        <v>1045</v>
      </c>
      <c r="J533" s="25"/>
      <c r="K533" s="43" t="s">
        <v>154</v>
      </c>
      <c r="L533" s="43">
        <v>0</v>
      </c>
      <c r="M533" s="79" t="s">
        <v>921</v>
      </c>
      <c r="N533" s="43" t="s">
        <v>146</v>
      </c>
      <c r="O533" s="43" t="s">
        <v>430</v>
      </c>
      <c r="P533" s="43" t="s">
        <v>146</v>
      </c>
      <c r="Q533" s="43" t="s">
        <v>148</v>
      </c>
      <c r="R533" s="43" t="s">
        <v>166</v>
      </c>
      <c r="S533" s="43" t="s">
        <v>159</v>
      </c>
      <c r="T533" s="43">
        <v>796</v>
      </c>
      <c r="U533" s="43" t="s">
        <v>156</v>
      </c>
      <c r="V533" s="80">
        <v>2</v>
      </c>
      <c r="W533" s="80">
        <v>41000</v>
      </c>
      <c r="X533" s="27">
        <v>0</v>
      </c>
      <c r="Y533" s="27">
        <f t="shared" si="27"/>
        <v>0</v>
      </c>
      <c r="Z533" s="43"/>
      <c r="AA533" s="43" t="s">
        <v>945</v>
      </c>
      <c r="AB533" s="43" t="s">
        <v>2404</v>
      </c>
      <c r="AC533" s="81"/>
    </row>
    <row r="534" spans="1:29" s="42" customFormat="1" ht="89.25">
      <c r="A534" s="25" t="s">
        <v>2280</v>
      </c>
      <c r="B534" s="25" t="s">
        <v>143</v>
      </c>
      <c r="C534" s="25" t="s">
        <v>144</v>
      </c>
      <c r="D534" s="25" t="s">
        <v>1902</v>
      </c>
      <c r="E534" s="25" t="s">
        <v>1835</v>
      </c>
      <c r="F534" s="25"/>
      <c r="G534" s="25" t="s">
        <v>1901</v>
      </c>
      <c r="H534" s="25"/>
      <c r="I534" s="25" t="s">
        <v>1046</v>
      </c>
      <c r="J534" s="25"/>
      <c r="K534" s="43" t="s">
        <v>154</v>
      </c>
      <c r="L534" s="43">
        <v>0</v>
      </c>
      <c r="M534" s="79" t="s">
        <v>921</v>
      </c>
      <c r="N534" s="43" t="s">
        <v>146</v>
      </c>
      <c r="O534" s="43" t="s">
        <v>430</v>
      </c>
      <c r="P534" s="43" t="s">
        <v>146</v>
      </c>
      <c r="Q534" s="43" t="s">
        <v>148</v>
      </c>
      <c r="R534" s="43" t="s">
        <v>166</v>
      </c>
      <c r="S534" s="43" t="s">
        <v>159</v>
      </c>
      <c r="T534" s="43">
        <v>796</v>
      </c>
      <c r="U534" s="43" t="s">
        <v>156</v>
      </c>
      <c r="V534" s="80">
        <v>4</v>
      </c>
      <c r="W534" s="80">
        <v>34000</v>
      </c>
      <c r="X534" s="27">
        <f t="shared" si="26"/>
        <v>136000</v>
      </c>
      <c r="Y534" s="27">
        <f t="shared" si="27"/>
        <v>152320</v>
      </c>
      <c r="Z534" s="43"/>
      <c r="AA534" s="43" t="s">
        <v>945</v>
      </c>
      <c r="AB534" s="43"/>
      <c r="AC534" s="81"/>
    </row>
    <row r="535" spans="1:29" s="42" customFormat="1" ht="102">
      <c r="A535" s="25" t="s">
        <v>2281</v>
      </c>
      <c r="B535" s="25" t="s">
        <v>143</v>
      </c>
      <c r="C535" s="25" t="s">
        <v>144</v>
      </c>
      <c r="D535" s="25" t="s">
        <v>2115</v>
      </c>
      <c r="E535" s="25" t="s">
        <v>2124</v>
      </c>
      <c r="F535" s="25"/>
      <c r="G535" s="25" t="s">
        <v>2113</v>
      </c>
      <c r="H535" s="25"/>
      <c r="I535" s="25" t="s">
        <v>1047</v>
      </c>
      <c r="J535" s="25"/>
      <c r="K535" s="43" t="s">
        <v>154</v>
      </c>
      <c r="L535" s="43">
        <v>0</v>
      </c>
      <c r="M535" s="79" t="s">
        <v>921</v>
      </c>
      <c r="N535" s="43" t="s">
        <v>146</v>
      </c>
      <c r="O535" s="43" t="s">
        <v>430</v>
      </c>
      <c r="P535" s="43" t="s">
        <v>146</v>
      </c>
      <c r="Q535" s="43" t="s">
        <v>148</v>
      </c>
      <c r="R535" s="43" t="s">
        <v>166</v>
      </c>
      <c r="S535" s="43" t="s">
        <v>159</v>
      </c>
      <c r="T535" s="43">
        <v>796</v>
      </c>
      <c r="U535" s="43" t="s">
        <v>156</v>
      </c>
      <c r="V535" s="80">
        <v>2</v>
      </c>
      <c r="W535" s="80">
        <v>2100</v>
      </c>
      <c r="X535" s="27">
        <v>0</v>
      </c>
      <c r="Y535" s="27">
        <f>X535*1.12</f>
        <v>0</v>
      </c>
      <c r="Z535" s="43"/>
      <c r="AA535" s="43" t="s">
        <v>945</v>
      </c>
      <c r="AB535" s="23" t="s">
        <v>2404</v>
      </c>
      <c r="AC535" s="81"/>
    </row>
    <row r="536" spans="1:29" s="42" customFormat="1" ht="89.25">
      <c r="A536" s="25" t="s">
        <v>2282</v>
      </c>
      <c r="B536" s="25" t="s">
        <v>143</v>
      </c>
      <c r="C536" s="25" t="s">
        <v>144</v>
      </c>
      <c r="D536" s="25" t="s">
        <v>2116</v>
      </c>
      <c r="E536" s="25" t="s">
        <v>2126</v>
      </c>
      <c r="F536" s="25"/>
      <c r="G536" s="25" t="s">
        <v>2125</v>
      </c>
      <c r="H536" s="25"/>
      <c r="I536" s="25" t="s">
        <v>1048</v>
      </c>
      <c r="J536" s="25"/>
      <c r="K536" s="43" t="s">
        <v>154</v>
      </c>
      <c r="L536" s="43">
        <v>0</v>
      </c>
      <c r="M536" s="79" t="s">
        <v>921</v>
      </c>
      <c r="N536" s="43" t="s">
        <v>146</v>
      </c>
      <c r="O536" s="43" t="s">
        <v>430</v>
      </c>
      <c r="P536" s="43" t="s">
        <v>146</v>
      </c>
      <c r="Q536" s="43" t="s">
        <v>148</v>
      </c>
      <c r="R536" s="43" t="s">
        <v>166</v>
      </c>
      <c r="S536" s="43" t="s">
        <v>159</v>
      </c>
      <c r="T536" s="43">
        <v>796</v>
      </c>
      <c r="U536" s="43" t="s">
        <v>156</v>
      </c>
      <c r="V536" s="80">
        <v>2</v>
      </c>
      <c r="W536" s="80">
        <v>1000</v>
      </c>
      <c r="X536" s="27">
        <f t="shared" si="26"/>
        <v>2000</v>
      </c>
      <c r="Y536" s="27">
        <f t="shared" si="27"/>
        <v>2240</v>
      </c>
      <c r="Z536" s="43"/>
      <c r="AA536" s="43" t="s">
        <v>945</v>
      </c>
      <c r="AB536" s="43"/>
      <c r="AC536" s="81"/>
    </row>
    <row r="537" spans="1:29" s="42" customFormat="1" ht="102">
      <c r="A537" s="25" t="s">
        <v>2283</v>
      </c>
      <c r="B537" s="25" t="s">
        <v>143</v>
      </c>
      <c r="C537" s="25" t="s">
        <v>144</v>
      </c>
      <c r="D537" s="25" t="s">
        <v>2117</v>
      </c>
      <c r="E537" s="25" t="s">
        <v>415</v>
      </c>
      <c r="F537" s="25"/>
      <c r="G537" s="25" t="s">
        <v>2127</v>
      </c>
      <c r="H537" s="25"/>
      <c r="I537" s="25" t="s">
        <v>1049</v>
      </c>
      <c r="J537" s="25"/>
      <c r="K537" s="43" t="s">
        <v>154</v>
      </c>
      <c r="L537" s="43">
        <v>0</v>
      </c>
      <c r="M537" s="79" t="s">
        <v>921</v>
      </c>
      <c r="N537" s="43" t="s">
        <v>146</v>
      </c>
      <c r="O537" s="43" t="s">
        <v>430</v>
      </c>
      <c r="P537" s="43" t="s">
        <v>146</v>
      </c>
      <c r="Q537" s="43" t="s">
        <v>148</v>
      </c>
      <c r="R537" s="43" t="s">
        <v>166</v>
      </c>
      <c r="S537" s="43" t="s">
        <v>159</v>
      </c>
      <c r="T537" s="43">
        <v>796</v>
      </c>
      <c r="U537" s="43" t="s">
        <v>156</v>
      </c>
      <c r="V537" s="80">
        <v>2</v>
      </c>
      <c r="W537" s="80">
        <v>16000</v>
      </c>
      <c r="X537" s="27">
        <f t="shared" si="26"/>
        <v>32000</v>
      </c>
      <c r="Y537" s="27">
        <f t="shared" si="27"/>
        <v>35840</v>
      </c>
      <c r="Z537" s="43"/>
      <c r="AA537" s="43" t="s">
        <v>945</v>
      </c>
      <c r="AB537" s="43"/>
      <c r="AC537" s="81"/>
    </row>
    <row r="538" spans="1:29" s="42" customFormat="1" ht="140.25">
      <c r="A538" s="25" t="s">
        <v>2284</v>
      </c>
      <c r="B538" s="25" t="s">
        <v>143</v>
      </c>
      <c r="C538" s="25" t="s">
        <v>144</v>
      </c>
      <c r="D538" s="25" t="s">
        <v>2117</v>
      </c>
      <c r="E538" s="25" t="s">
        <v>415</v>
      </c>
      <c r="F538" s="25"/>
      <c r="G538" s="25" t="s">
        <v>2127</v>
      </c>
      <c r="H538" s="25"/>
      <c r="I538" s="25" t="s">
        <v>1050</v>
      </c>
      <c r="J538" s="25"/>
      <c r="K538" s="43" t="s">
        <v>154</v>
      </c>
      <c r="L538" s="43">
        <v>0</v>
      </c>
      <c r="M538" s="79" t="s">
        <v>921</v>
      </c>
      <c r="N538" s="43" t="s">
        <v>146</v>
      </c>
      <c r="O538" s="43" t="s">
        <v>430</v>
      </c>
      <c r="P538" s="43" t="s">
        <v>146</v>
      </c>
      <c r="Q538" s="43" t="s">
        <v>148</v>
      </c>
      <c r="R538" s="43" t="s">
        <v>166</v>
      </c>
      <c r="S538" s="43" t="s">
        <v>159</v>
      </c>
      <c r="T538" s="43">
        <v>796</v>
      </c>
      <c r="U538" s="43" t="s">
        <v>156</v>
      </c>
      <c r="V538" s="80">
        <v>2</v>
      </c>
      <c r="W538" s="80">
        <v>13000</v>
      </c>
      <c r="X538" s="27">
        <f t="shared" si="26"/>
        <v>26000</v>
      </c>
      <c r="Y538" s="27">
        <f t="shared" si="27"/>
        <v>29120.000000000004</v>
      </c>
      <c r="Z538" s="43"/>
      <c r="AA538" s="43" t="s">
        <v>945</v>
      </c>
      <c r="AB538" s="43"/>
      <c r="AC538" s="81"/>
    </row>
    <row r="539" spans="1:29" s="42" customFormat="1" ht="89.25">
      <c r="A539" s="25" t="s">
        <v>2285</v>
      </c>
      <c r="B539" s="25" t="s">
        <v>143</v>
      </c>
      <c r="C539" s="25" t="s">
        <v>144</v>
      </c>
      <c r="D539" s="25" t="s">
        <v>2118</v>
      </c>
      <c r="E539" s="25" t="s">
        <v>2128</v>
      </c>
      <c r="F539" s="25"/>
      <c r="G539" s="25" t="s">
        <v>2129</v>
      </c>
      <c r="H539" s="25"/>
      <c r="I539" s="25"/>
      <c r="J539" s="25"/>
      <c r="K539" s="43" t="s">
        <v>154</v>
      </c>
      <c r="L539" s="43">
        <v>0</v>
      </c>
      <c r="M539" s="79" t="s">
        <v>921</v>
      </c>
      <c r="N539" s="43" t="s">
        <v>146</v>
      </c>
      <c r="O539" s="43" t="s">
        <v>430</v>
      </c>
      <c r="P539" s="43" t="s">
        <v>146</v>
      </c>
      <c r="Q539" s="43" t="s">
        <v>148</v>
      </c>
      <c r="R539" s="43" t="s">
        <v>166</v>
      </c>
      <c r="S539" s="43" t="s">
        <v>159</v>
      </c>
      <c r="T539" s="43">
        <v>796</v>
      </c>
      <c r="U539" s="43" t="s">
        <v>156</v>
      </c>
      <c r="V539" s="80">
        <v>1</v>
      </c>
      <c r="W539" s="80">
        <v>3000</v>
      </c>
      <c r="X539" s="27">
        <f t="shared" si="26"/>
        <v>3000</v>
      </c>
      <c r="Y539" s="27">
        <f t="shared" si="27"/>
        <v>3360.0000000000005</v>
      </c>
      <c r="Z539" s="43"/>
      <c r="AA539" s="43" t="s">
        <v>945</v>
      </c>
      <c r="AB539" s="43"/>
      <c r="AC539" s="81"/>
    </row>
    <row r="540" spans="1:29" s="42" customFormat="1" ht="89.25">
      <c r="A540" s="25" t="s">
        <v>2286</v>
      </c>
      <c r="B540" s="25" t="s">
        <v>143</v>
      </c>
      <c r="C540" s="25" t="s">
        <v>144</v>
      </c>
      <c r="D540" s="25" t="s">
        <v>2119</v>
      </c>
      <c r="E540" s="25" t="s">
        <v>2128</v>
      </c>
      <c r="F540" s="25"/>
      <c r="G540" s="25" t="s">
        <v>2130</v>
      </c>
      <c r="H540" s="25"/>
      <c r="I540" s="25" t="s">
        <v>2135</v>
      </c>
      <c r="J540" s="25"/>
      <c r="K540" s="43" t="s">
        <v>154</v>
      </c>
      <c r="L540" s="43">
        <v>0</v>
      </c>
      <c r="M540" s="79" t="s">
        <v>921</v>
      </c>
      <c r="N540" s="43" t="s">
        <v>146</v>
      </c>
      <c r="O540" s="43" t="s">
        <v>430</v>
      </c>
      <c r="P540" s="43" t="s">
        <v>146</v>
      </c>
      <c r="Q540" s="43" t="s">
        <v>148</v>
      </c>
      <c r="R540" s="43" t="s">
        <v>166</v>
      </c>
      <c r="S540" s="43" t="s">
        <v>159</v>
      </c>
      <c r="T540" s="43">
        <v>796</v>
      </c>
      <c r="U540" s="43" t="s">
        <v>156</v>
      </c>
      <c r="V540" s="80">
        <v>2</v>
      </c>
      <c r="W540" s="80">
        <v>5800</v>
      </c>
      <c r="X540" s="27">
        <f t="shared" si="26"/>
        <v>11600</v>
      </c>
      <c r="Y540" s="27">
        <f t="shared" si="27"/>
        <v>12992.000000000002</v>
      </c>
      <c r="Z540" s="43"/>
      <c r="AA540" s="43" t="s">
        <v>945</v>
      </c>
      <c r="AB540" s="43"/>
      <c r="AC540" s="81"/>
    </row>
    <row r="541" spans="1:29" s="42" customFormat="1" ht="89.25">
      <c r="A541" s="25" t="s">
        <v>2287</v>
      </c>
      <c r="B541" s="25" t="s">
        <v>143</v>
      </c>
      <c r="C541" s="25" t="s">
        <v>144</v>
      </c>
      <c r="D541" s="25" t="s">
        <v>2120</v>
      </c>
      <c r="E541" s="25" t="s">
        <v>2128</v>
      </c>
      <c r="F541" s="25"/>
      <c r="G541" s="25" t="s">
        <v>2131</v>
      </c>
      <c r="H541" s="25"/>
      <c r="I541" s="25" t="s">
        <v>2133</v>
      </c>
      <c r="J541" s="25"/>
      <c r="K541" s="43" t="s">
        <v>154</v>
      </c>
      <c r="L541" s="43">
        <v>0</v>
      </c>
      <c r="M541" s="79" t="s">
        <v>921</v>
      </c>
      <c r="N541" s="43" t="s">
        <v>146</v>
      </c>
      <c r="O541" s="43" t="s">
        <v>430</v>
      </c>
      <c r="P541" s="43" t="s">
        <v>146</v>
      </c>
      <c r="Q541" s="43" t="s">
        <v>148</v>
      </c>
      <c r="R541" s="43" t="s">
        <v>166</v>
      </c>
      <c r="S541" s="43" t="s">
        <v>159</v>
      </c>
      <c r="T541" s="43">
        <v>796</v>
      </c>
      <c r="U541" s="43" t="s">
        <v>156</v>
      </c>
      <c r="V541" s="80">
        <v>2</v>
      </c>
      <c r="W541" s="80">
        <v>12900</v>
      </c>
      <c r="X541" s="27">
        <f t="shared" si="26"/>
        <v>25800</v>
      </c>
      <c r="Y541" s="27">
        <f t="shared" si="27"/>
        <v>28896.000000000004</v>
      </c>
      <c r="Z541" s="43"/>
      <c r="AA541" s="43" t="s">
        <v>945</v>
      </c>
      <c r="AB541" s="43"/>
      <c r="AC541" s="81"/>
    </row>
    <row r="542" spans="1:29" s="42" customFormat="1" ht="89.25">
      <c r="A542" s="25" t="s">
        <v>2288</v>
      </c>
      <c r="B542" s="25" t="s">
        <v>143</v>
      </c>
      <c r="C542" s="25" t="s">
        <v>144</v>
      </c>
      <c r="D542" s="25" t="s">
        <v>2121</v>
      </c>
      <c r="E542" s="25" t="s">
        <v>2128</v>
      </c>
      <c r="F542" s="25"/>
      <c r="G542" s="25" t="s">
        <v>2132</v>
      </c>
      <c r="H542" s="25"/>
      <c r="I542" s="25" t="s">
        <v>2134</v>
      </c>
      <c r="J542" s="25"/>
      <c r="K542" s="43" t="s">
        <v>154</v>
      </c>
      <c r="L542" s="43">
        <v>0</v>
      </c>
      <c r="M542" s="79" t="s">
        <v>921</v>
      </c>
      <c r="N542" s="43" t="s">
        <v>146</v>
      </c>
      <c r="O542" s="43" t="s">
        <v>430</v>
      </c>
      <c r="P542" s="43" t="s">
        <v>146</v>
      </c>
      <c r="Q542" s="43" t="s">
        <v>148</v>
      </c>
      <c r="R542" s="43" t="s">
        <v>166</v>
      </c>
      <c r="S542" s="43" t="s">
        <v>159</v>
      </c>
      <c r="T542" s="43">
        <v>796</v>
      </c>
      <c r="U542" s="43" t="s">
        <v>156</v>
      </c>
      <c r="V542" s="80">
        <v>2</v>
      </c>
      <c r="W542" s="80">
        <v>19200</v>
      </c>
      <c r="X542" s="27">
        <f t="shared" si="26"/>
        <v>38400</v>
      </c>
      <c r="Y542" s="27">
        <f t="shared" si="27"/>
        <v>43008.00000000001</v>
      </c>
      <c r="Z542" s="43"/>
      <c r="AA542" s="43" t="s">
        <v>945</v>
      </c>
      <c r="AB542" s="43"/>
      <c r="AC542" s="81"/>
    </row>
    <row r="543" spans="1:29" s="42" customFormat="1" ht="102">
      <c r="A543" s="25" t="s">
        <v>2289</v>
      </c>
      <c r="B543" s="25" t="s">
        <v>143</v>
      </c>
      <c r="C543" s="25" t="s">
        <v>144</v>
      </c>
      <c r="D543" s="25" t="s">
        <v>2122</v>
      </c>
      <c r="E543" s="25" t="s">
        <v>172</v>
      </c>
      <c r="F543" s="25"/>
      <c r="G543" s="25" t="s">
        <v>2136</v>
      </c>
      <c r="H543" s="25"/>
      <c r="I543" s="25" t="s">
        <v>1051</v>
      </c>
      <c r="J543" s="25"/>
      <c r="K543" s="43" t="s">
        <v>154</v>
      </c>
      <c r="L543" s="43">
        <v>0</v>
      </c>
      <c r="M543" s="79" t="s">
        <v>921</v>
      </c>
      <c r="N543" s="43" t="s">
        <v>146</v>
      </c>
      <c r="O543" s="43" t="s">
        <v>430</v>
      </c>
      <c r="P543" s="43" t="s">
        <v>146</v>
      </c>
      <c r="Q543" s="43" t="s">
        <v>148</v>
      </c>
      <c r="R543" s="43" t="s">
        <v>166</v>
      </c>
      <c r="S543" s="43" t="s">
        <v>159</v>
      </c>
      <c r="T543" s="43">
        <v>796</v>
      </c>
      <c r="U543" s="43" t="s">
        <v>156</v>
      </c>
      <c r="V543" s="80">
        <v>2</v>
      </c>
      <c r="W543" s="80">
        <v>920</v>
      </c>
      <c r="X543" s="27">
        <f t="shared" si="26"/>
        <v>1840</v>
      </c>
      <c r="Y543" s="27">
        <f t="shared" si="27"/>
        <v>2060.8</v>
      </c>
      <c r="Z543" s="43"/>
      <c r="AA543" s="43" t="s">
        <v>945</v>
      </c>
      <c r="AB543" s="43"/>
      <c r="AC543" s="81"/>
    </row>
    <row r="544" spans="1:29" s="42" customFormat="1" ht="89.25">
      <c r="A544" s="25" t="s">
        <v>2290</v>
      </c>
      <c r="B544" s="25" t="s">
        <v>143</v>
      </c>
      <c r="C544" s="25" t="s">
        <v>144</v>
      </c>
      <c r="D544" s="25" t="s">
        <v>2123</v>
      </c>
      <c r="E544" s="25" t="s">
        <v>2137</v>
      </c>
      <c r="F544" s="25"/>
      <c r="G544" s="25" t="s">
        <v>2138</v>
      </c>
      <c r="H544" s="25"/>
      <c r="I544" s="25" t="s">
        <v>1052</v>
      </c>
      <c r="J544" s="25"/>
      <c r="K544" s="43" t="s">
        <v>154</v>
      </c>
      <c r="L544" s="43">
        <v>0</v>
      </c>
      <c r="M544" s="79" t="s">
        <v>921</v>
      </c>
      <c r="N544" s="43" t="s">
        <v>146</v>
      </c>
      <c r="O544" s="43" t="s">
        <v>430</v>
      </c>
      <c r="P544" s="43" t="s">
        <v>146</v>
      </c>
      <c r="Q544" s="43" t="s">
        <v>148</v>
      </c>
      <c r="R544" s="43" t="s">
        <v>166</v>
      </c>
      <c r="S544" s="43" t="s">
        <v>159</v>
      </c>
      <c r="T544" s="43">
        <v>796</v>
      </c>
      <c r="U544" s="43" t="s">
        <v>156</v>
      </c>
      <c r="V544" s="80">
        <v>2</v>
      </c>
      <c r="W544" s="80">
        <v>2000</v>
      </c>
      <c r="X544" s="27">
        <f t="shared" si="26"/>
        <v>4000</v>
      </c>
      <c r="Y544" s="27">
        <f t="shared" si="27"/>
        <v>4480</v>
      </c>
      <c r="Z544" s="43"/>
      <c r="AA544" s="43" t="s">
        <v>945</v>
      </c>
      <c r="AB544" s="43"/>
      <c r="AC544" s="81"/>
    </row>
    <row r="545" spans="1:29" s="42" customFormat="1" ht="102">
      <c r="A545" s="25" t="s">
        <v>2291</v>
      </c>
      <c r="B545" s="25" t="s">
        <v>143</v>
      </c>
      <c r="C545" s="25" t="s">
        <v>144</v>
      </c>
      <c r="D545" s="25" t="s">
        <v>1903</v>
      </c>
      <c r="E545" s="25" t="s">
        <v>1904</v>
      </c>
      <c r="F545" s="25"/>
      <c r="G545" s="25" t="s">
        <v>1905</v>
      </c>
      <c r="H545" s="25"/>
      <c r="I545" s="25" t="s">
        <v>1053</v>
      </c>
      <c r="J545" s="25"/>
      <c r="K545" s="43" t="s">
        <v>154</v>
      </c>
      <c r="L545" s="43">
        <v>0</v>
      </c>
      <c r="M545" s="79" t="s">
        <v>921</v>
      </c>
      <c r="N545" s="43" t="s">
        <v>146</v>
      </c>
      <c r="O545" s="43" t="s">
        <v>430</v>
      </c>
      <c r="P545" s="43" t="s">
        <v>146</v>
      </c>
      <c r="Q545" s="43" t="s">
        <v>148</v>
      </c>
      <c r="R545" s="43" t="s">
        <v>166</v>
      </c>
      <c r="S545" s="43" t="s">
        <v>159</v>
      </c>
      <c r="T545" s="43">
        <v>796</v>
      </c>
      <c r="U545" s="43" t="s">
        <v>156</v>
      </c>
      <c r="V545" s="80">
        <v>4</v>
      </c>
      <c r="W545" s="80">
        <v>580</v>
      </c>
      <c r="X545" s="27">
        <f t="shared" si="26"/>
        <v>2320</v>
      </c>
      <c r="Y545" s="27">
        <f t="shared" si="27"/>
        <v>2598.4</v>
      </c>
      <c r="Z545" s="43"/>
      <c r="AA545" s="43" t="s">
        <v>945</v>
      </c>
      <c r="AB545" s="43"/>
      <c r="AC545" s="81"/>
    </row>
    <row r="546" spans="1:29" s="42" customFormat="1" ht="89.25">
      <c r="A546" s="25" t="s">
        <v>2292</v>
      </c>
      <c r="B546" s="25" t="s">
        <v>143</v>
      </c>
      <c r="C546" s="25" t="s">
        <v>144</v>
      </c>
      <c r="D546" s="25" t="s">
        <v>1906</v>
      </c>
      <c r="E546" s="25" t="s">
        <v>71</v>
      </c>
      <c r="F546" s="25"/>
      <c r="G546" s="25" t="s">
        <v>1907</v>
      </c>
      <c r="H546" s="25"/>
      <c r="I546" s="25" t="s">
        <v>1054</v>
      </c>
      <c r="J546" s="25"/>
      <c r="K546" s="43" t="s">
        <v>154</v>
      </c>
      <c r="L546" s="43">
        <v>0</v>
      </c>
      <c r="M546" s="79" t="s">
        <v>921</v>
      </c>
      <c r="N546" s="43" t="s">
        <v>146</v>
      </c>
      <c r="O546" s="43" t="s">
        <v>430</v>
      </c>
      <c r="P546" s="43" t="s">
        <v>146</v>
      </c>
      <c r="Q546" s="43" t="s">
        <v>148</v>
      </c>
      <c r="R546" s="43" t="s">
        <v>166</v>
      </c>
      <c r="S546" s="43" t="s">
        <v>159</v>
      </c>
      <c r="T546" s="43">
        <v>796</v>
      </c>
      <c r="U546" s="43" t="s">
        <v>156</v>
      </c>
      <c r="V546" s="80">
        <v>2</v>
      </c>
      <c r="W546" s="80">
        <v>1045</v>
      </c>
      <c r="X546" s="27">
        <f t="shared" si="26"/>
        <v>2090</v>
      </c>
      <c r="Y546" s="27">
        <f t="shared" si="27"/>
        <v>2340.8</v>
      </c>
      <c r="Z546" s="43"/>
      <c r="AA546" s="43" t="s">
        <v>945</v>
      </c>
      <c r="AB546" s="43"/>
      <c r="AC546" s="81"/>
    </row>
    <row r="547" spans="1:29" s="42" customFormat="1" ht="89.25">
      <c r="A547" s="25" t="s">
        <v>2293</v>
      </c>
      <c r="B547" s="25" t="s">
        <v>143</v>
      </c>
      <c r="C547" s="25" t="s">
        <v>144</v>
      </c>
      <c r="D547" s="25" t="s">
        <v>1906</v>
      </c>
      <c r="E547" s="25" t="s">
        <v>71</v>
      </c>
      <c r="F547" s="25"/>
      <c r="G547" s="25" t="s">
        <v>1907</v>
      </c>
      <c r="H547" s="25"/>
      <c r="I547" s="25" t="s">
        <v>1055</v>
      </c>
      <c r="J547" s="25"/>
      <c r="K547" s="43" t="s">
        <v>154</v>
      </c>
      <c r="L547" s="43">
        <v>0</v>
      </c>
      <c r="M547" s="79" t="s">
        <v>921</v>
      </c>
      <c r="N547" s="43" t="s">
        <v>146</v>
      </c>
      <c r="O547" s="43" t="s">
        <v>430</v>
      </c>
      <c r="P547" s="43" t="s">
        <v>146</v>
      </c>
      <c r="Q547" s="43" t="s">
        <v>148</v>
      </c>
      <c r="R547" s="43" t="s">
        <v>166</v>
      </c>
      <c r="S547" s="43" t="s">
        <v>159</v>
      </c>
      <c r="T547" s="43">
        <v>796</v>
      </c>
      <c r="U547" s="43" t="s">
        <v>156</v>
      </c>
      <c r="V547" s="80">
        <v>2</v>
      </c>
      <c r="W547" s="80">
        <v>2200</v>
      </c>
      <c r="X547" s="27">
        <f t="shared" si="26"/>
        <v>4400</v>
      </c>
      <c r="Y547" s="27">
        <f t="shared" si="27"/>
        <v>4928.000000000001</v>
      </c>
      <c r="Z547" s="43"/>
      <c r="AA547" s="43" t="s">
        <v>945</v>
      </c>
      <c r="AB547" s="43"/>
      <c r="AC547" s="81"/>
    </row>
    <row r="548" spans="1:29" s="42" customFormat="1" ht="89.25">
      <c r="A548" s="25" t="s">
        <v>2294</v>
      </c>
      <c r="B548" s="25" t="s">
        <v>143</v>
      </c>
      <c r="C548" s="25" t="s">
        <v>144</v>
      </c>
      <c r="D548" s="25" t="s">
        <v>1906</v>
      </c>
      <c r="E548" s="25" t="s">
        <v>71</v>
      </c>
      <c r="F548" s="25"/>
      <c r="G548" s="25" t="s">
        <v>1907</v>
      </c>
      <c r="H548" s="25"/>
      <c r="I548" s="25" t="s">
        <v>1056</v>
      </c>
      <c r="J548" s="25"/>
      <c r="K548" s="43" t="s">
        <v>154</v>
      </c>
      <c r="L548" s="43">
        <v>0</v>
      </c>
      <c r="M548" s="79" t="s">
        <v>921</v>
      </c>
      <c r="N548" s="43" t="s">
        <v>146</v>
      </c>
      <c r="O548" s="43" t="s">
        <v>430</v>
      </c>
      <c r="P548" s="43" t="s">
        <v>146</v>
      </c>
      <c r="Q548" s="43" t="s">
        <v>148</v>
      </c>
      <c r="R548" s="43" t="s">
        <v>166</v>
      </c>
      <c r="S548" s="43" t="s">
        <v>159</v>
      </c>
      <c r="T548" s="43">
        <v>796</v>
      </c>
      <c r="U548" s="43" t="s">
        <v>156</v>
      </c>
      <c r="V548" s="80">
        <v>2</v>
      </c>
      <c r="W548" s="80">
        <v>2500</v>
      </c>
      <c r="X548" s="27">
        <f t="shared" si="26"/>
        <v>5000</v>
      </c>
      <c r="Y548" s="27">
        <f t="shared" si="27"/>
        <v>5600.000000000001</v>
      </c>
      <c r="Z548" s="43"/>
      <c r="AA548" s="43" t="s">
        <v>945</v>
      </c>
      <c r="AB548" s="43"/>
      <c r="AC548" s="81"/>
    </row>
    <row r="549" spans="1:29" s="42" customFormat="1" ht="74.25" customHeight="1">
      <c r="A549" s="25" t="s">
        <v>2295</v>
      </c>
      <c r="B549" s="25" t="s">
        <v>143</v>
      </c>
      <c r="C549" s="25" t="s">
        <v>144</v>
      </c>
      <c r="D549" s="25" t="s">
        <v>1906</v>
      </c>
      <c r="E549" s="25" t="s">
        <v>71</v>
      </c>
      <c r="F549" s="25"/>
      <c r="G549" s="25" t="s">
        <v>1907</v>
      </c>
      <c r="H549" s="25"/>
      <c r="I549" s="25" t="s">
        <v>1057</v>
      </c>
      <c r="J549" s="25"/>
      <c r="K549" s="43" t="s">
        <v>154</v>
      </c>
      <c r="L549" s="43">
        <v>0</v>
      </c>
      <c r="M549" s="79" t="s">
        <v>921</v>
      </c>
      <c r="N549" s="43" t="s">
        <v>146</v>
      </c>
      <c r="O549" s="43" t="s">
        <v>430</v>
      </c>
      <c r="P549" s="43" t="s">
        <v>146</v>
      </c>
      <c r="Q549" s="43" t="s">
        <v>148</v>
      </c>
      <c r="R549" s="43" t="s">
        <v>166</v>
      </c>
      <c r="S549" s="43" t="s">
        <v>159</v>
      </c>
      <c r="T549" s="43">
        <v>796</v>
      </c>
      <c r="U549" s="43" t="s">
        <v>156</v>
      </c>
      <c r="V549" s="80">
        <v>2</v>
      </c>
      <c r="W549" s="80">
        <v>1100</v>
      </c>
      <c r="X549" s="27">
        <v>0</v>
      </c>
      <c r="Y549" s="27">
        <f t="shared" si="27"/>
        <v>0</v>
      </c>
      <c r="Z549" s="43"/>
      <c r="AA549" s="43" t="s">
        <v>945</v>
      </c>
      <c r="AB549" s="23" t="s">
        <v>2404</v>
      </c>
      <c r="AC549" s="81"/>
    </row>
    <row r="550" spans="1:29" s="42" customFormat="1" ht="72" customHeight="1">
      <c r="A550" s="25" t="s">
        <v>2296</v>
      </c>
      <c r="B550" s="25" t="s">
        <v>143</v>
      </c>
      <c r="C550" s="25" t="s">
        <v>144</v>
      </c>
      <c r="D550" s="25" t="s">
        <v>2139</v>
      </c>
      <c r="E550" s="25" t="s">
        <v>312</v>
      </c>
      <c r="F550" s="25"/>
      <c r="G550" s="25" t="s">
        <v>2141</v>
      </c>
      <c r="H550" s="25"/>
      <c r="I550" s="25" t="s">
        <v>1058</v>
      </c>
      <c r="J550" s="25"/>
      <c r="K550" s="43" t="s">
        <v>154</v>
      </c>
      <c r="L550" s="43">
        <v>0</v>
      </c>
      <c r="M550" s="79" t="s">
        <v>921</v>
      </c>
      <c r="N550" s="43" t="s">
        <v>146</v>
      </c>
      <c r="O550" s="43" t="s">
        <v>430</v>
      </c>
      <c r="P550" s="43" t="s">
        <v>146</v>
      </c>
      <c r="Q550" s="43" t="s">
        <v>148</v>
      </c>
      <c r="R550" s="43" t="s">
        <v>166</v>
      </c>
      <c r="S550" s="43" t="s">
        <v>159</v>
      </c>
      <c r="T550" s="43">
        <v>796</v>
      </c>
      <c r="U550" s="43" t="s">
        <v>156</v>
      </c>
      <c r="V550" s="80">
        <v>2</v>
      </c>
      <c r="W550" s="80">
        <v>3900</v>
      </c>
      <c r="X550" s="27">
        <f t="shared" si="26"/>
        <v>7800</v>
      </c>
      <c r="Y550" s="27">
        <f t="shared" si="27"/>
        <v>8736</v>
      </c>
      <c r="Z550" s="43"/>
      <c r="AA550" s="43" t="s">
        <v>945</v>
      </c>
      <c r="AB550" s="43"/>
      <c r="AC550" s="81"/>
    </row>
    <row r="551" spans="1:29" s="42" customFormat="1" ht="39" customHeight="1">
      <c r="A551" s="25" t="s">
        <v>2297</v>
      </c>
      <c r="B551" s="25" t="s">
        <v>143</v>
      </c>
      <c r="C551" s="25" t="s">
        <v>144</v>
      </c>
      <c r="D551" s="25" t="s">
        <v>2140</v>
      </c>
      <c r="E551" s="25" t="s">
        <v>312</v>
      </c>
      <c r="F551" s="25"/>
      <c r="G551" s="25" t="s">
        <v>2142</v>
      </c>
      <c r="H551" s="25"/>
      <c r="I551" s="25" t="s">
        <v>1059</v>
      </c>
      <c r="J551" s="25"/>
      <c r="K551" s="43" t="s">
        <v>154</v>
      </c>
      <c r="L551" s="43">
        <v>0</v>
      </c>
      <c r="M551" s="79" t="s">
        <v>921</v>
      </c>
      <c r="N551" s="43" t="s">
        <v>146</v>
      </c>
      <c r="O551" s="43" t="s">
        <v>430</v>
      </c>
      <c r="P551" s="43" t="s">
        <v>146</v>
      </c>
      <c r="Q551" s="43" t="s">
        <v>148</v>
      </c>
      <c r="R551" s="43" t="s">
        <v>166</v>
      </c>
      <c r="S551" s="43" t="s">
        <v>159</v>
      </c>
      <c r="T551" s="43">
        <v>796</v>
      </c>
      <c r="U551" s="43" t="s">
        <v>156</v>
      </c>
      <c r="V551" s="80">
        <v>2</v>
      </c>
      <c r="W551" s="80">
        <v>2420</v>
      </c>
      <c r="X551" s="27">
        <v>0</v>
      </c>
      <c r="Y551" s="27">
        <f t="shared" si="27"/>
        <v>0</v>
      </c>
      <c r="Z551" s="43"/>
      <c r="AA551" s="43" t="s">
        <v>945</v>
      </c>
      <c r="AB551" s="43" t="s">
        <v>2404</v>
      </c>
      <c r="AC551" s="81"/>
    </row>
    <row r="552" spans="1:29" s="42" customFormat="1" ht="39" customHeight="1">
      <c r="A552" s="25" t="s">
        <v>2974</v>
      </c>
      <c r="B552" s="25" t="s">
        <v>143</v>
      </c>
      <c r="C552" s="25" t="s">
        <v>144</v>
      </c>
      <c r="D552" s="25" t="s">
        <v>2140</v>
      </c>
      <c r="E552" s="25" t="s">
        <v>312</v>
      </c>
      <c r="F552" s="25"/>
      <c r="G552" s="25" t="s">
        <v>2142</v>
      </c>
      <c r="H552" s="25"/>
      <c r="I552" s="25" t="s">
        <v>1059</v>
      </c>
      <c r="J552" s="25"/>
      <c r="K552" s="43" t="s">
        <v>154</v>
      </c>
      <c r="L552" s="43">
        <v>0</v>
      </c>
      <c r="M552" s="79" t="s">
        <v>921</v>
      </c>
      <c r="N552" s="43" t="s">
        <v>146</v>
      </c>
      <c r="O552" s="43" t="s">
        <v>430</v>
      </c>
      <c r="P552" s="43" t="s">
        <v>146</v>
      </c>
      <c r="Q552" s="43" t="s">
        <v>148</v>
      </c>
      <c r="R552" s="43" t="s">
        <v>166</v>
      </c>
      <c r="S552" s="43" t="s">
        <v>159</v>
      </c>
      <c r="T552" s="43">
        <v>796</v>
      </c>
      <c r="U552" s="43" t="s">
        <v>156</v>
      </c>
      <c r="V552" s="80">
        <v>2</v>
      </c>
      <c r="W552" s="80">
        <v>2420</v>
      </c>
      <c r="X552" s="27">
        <v>0</v>
      </c>
      <c r="Y552" s="27">
        <f t="shared" si="27"/>
        <v>0</v>
      </c>
      <c r="Z552" s="43"/>
      <c r="AA552" s="43" t="s">
        <v>945</v>
      </c>
      <c r="AB552" s="43" t="s">
        <v>2404</v>
      </c>
      <c r="AC552" s="81"/>
    </row>
    <row r="553" spans="1:29" s="42" customFormat="1" ht="64.5" customHeight="1">
      <c r="A553" s="25" t="s">
        <v>2298</v>
      </c>
      <c r="B553" s="25" t="s">
        <v>143</v>
      </c>
      <c r="C553" s="25" t="s">
        <v>144</v>
      </c>
      <c r="D553" s="25" t="s">
        <v>1908</v>
      </c>
      <c r="E553" s="25" t="s">
        <v>1909</v>
      </c>
      <c r="F553" s="25"/>
      <c r="G553" s="25" t="s">
        <v>1910</v>
      </c>
      <c r="H553" s="25"/>
      <c r="I553" s="25" t="s">
        <v>1060</v>
      </c>
      <c r="J553" s="25"/>
      <c r="K553" s="43" t="s">
        <v>154</v>
      </c>
      <c r="L553" s="43">
        <v>0</v>
      </c>
      <c r="M553" s="79" t="s">
        <v>921</v>
      </c>
      <c r="N553" s="43" t="s">
        <v>146</v>
      </c>
      <c r="O553" s="43" t="s">
        <v>430</v>
      </c>
      <c r="P553" s="43" t="s">
        <v>146</v>
      </c>
      <c r="Q553" s="43" t="s">
        <v>148</v>
      </c>
      <c r="R553" s="43" t="s">
        <v>166</v>
      </c>
      <c r="S553" s="43" t="s">
        <v>159</v>
      </c>
      <c r="T553" s="43">
        <v>796</v>
      </c>
      <c r="U553" s="43" t="s">
        <v>156</v>
      </c>
      <c r="V553" s="80">
        <v>2</v>
      </c>
      <c r="W553" s="80">
        <v>9800</v>
      </c>
      <c r="X553" s="27">
        <f t="shared" si="26"/>
        <v>19600</v>
      </c>
      <c r="Y553" s="27">
        <f t="shared" si="27"/>
        <v>21952.000000000004</v>
      </c>
      <c r="Z553" s="43"/>
      <c r="AA553" s="43" t="s">
        <v>945</v>
      </c>
      <c r="AB553" s="43"/>
      <c r="AC553" s="81"/>
    </row>
    <row r="554" spans="1:29" s="42" customFormat="1" ht="89.25">
      <c r="A554" s="25" t="s">
        <v>2299</v>
      </c>
      <c r="B554" s="25" t="s">
        <v>143</v>
      </c>
      <c r="C554" s="25" t="s">
        <v>144</v>
      </c>
      <c r="D554" s="25" t="s">
        <v>1908</v>
      </c>
      <c r="E554" s="25" t="s">
        <v>1909</v>
      </c>
      <c r="F554" s="25"/>
      <c r="G554" s="25" t="s">
        <v>1910</v>
      </c>
      <c r="H554" s="25"/>
      <c r="I554" s="25" t="s">
        <v>1061</v>
      </c>
      <c r="J554" s="25"/>
      <c r="K554" s="43" t="s">
        <v>154</v>
      </c>
      <c r="L554" s="43">
        <v>0</v>
      </c>
      <c r="M554" s="79" t="s">
        <v>921</v>
      </c>
      <c r="N554" s="43" t="s">
        <v>146</v>
      </c>
      <c r="O554" s="43" t="s">
        <v>430</v>
      </c>
      <c r="P554" s="43" t="s">
        <v>146</v>
      </c>
      <c r="Q554" s="43" t="s">
        <v>148</v>
      </c>
      <c r="R554" s="43" t="s">
        <v>166</v>
      </c>
      <c r="S554" s="43" t="s">
        <v>159</v>
      </c>
      <c r="T554" s="43">
        <v>796</v>
      </c>
      <c r="U554" s="43" t="s">
        <v>156</v>
      </c>
      <c r="V554" s="80">
        <v>2</v>
      </c>
      <c r="W554" s="80">
        <v>10600</v>
      </c>
      <c r="X554" s="27">
        <f t="shared" si="26"/>
        <v>21200</v>
      </c>
      <c r="Y554" s="27">
        <f t="shared" si="27"/>
        <v>23744.000000000004</v>
      </c>
      <c r="Z554" s="43"/>
      <c r="AA554" s="43" t="s">
        <v>945</v>
      </c>
      <c r="AB554" s="43"/>
      <c r="AC554" s="81"/>
    </row>
    <row r="555" spans="1:29" s="42" customFormat="1" ht="81.75" customHeight="1">
      <c r="A555" s="25" t="s">
        <v>2300</v>
      </c>
      <c r="B555" s="25" t="s">
        <v>143</v>
      </c>
      <c r="C555" s="25" t="s">
        <v>144</v>
      </c>
      <c r="D555" s="25" t="s">
        <v>1908</v>
      </c>
      <c r="E555" s="25" t="s">
        <v>1909</v>
      </c>
      <c r="F555" s="25"/>
      <c r="G555" s="25" t="s">
        <v>1910</v>
      </c>
      <c r="H555" s="25"/>
      <c r="I555" s="25" t="s">
        <v>1062</v>
      </c>
      <c r="J555" s="25"/>
      <c r="K555" s="43" t="s">
        <v>154</v>
      </c>
      <c r="L555" s="43">
        <v>0</v>
      </c>
      <c r="M555" s="79" t="s">
        <v>921</v>
      </c>
      <c r="N555" s="43" t="s">
        <v>146</v>
      </c>
      <c r="O555" s="43" t="s">
        <v>430</v>
      </c>
      <c r="P555" s="43" t="s">
        <v>146</v>
      </c>
      <c r="Q555" s="43" t="s">
        <v>148</v>
      </c>
      <c r="R555" s="43" t="s">
        <v>166</v>
      </c>
      <c r="S555" s="43" t="s">
        <v>159</v>
      </c>
      <c r="T555" s="43">
        <v>796</v>
      </c>
      <c r="U555" s="43" t="s">
        <v>156</v>
      </c>
      <c r="V555" s="80">
        <v>2</v>
      </c>
      <c r="W555" s="80">
        <v>9800</v>
      </c>
      <c r="X555" s="27">
        <f t="shared" si="26"/>
        <v>19600</v>
      </c>
      <c r="Y555" s="27">
        <f t="shared" si="27"/>
        <v>21952.000000000004</v>
      </c>
      <c r="Z555" s="43"/>
      <c r="AA555" s="43" t="s">
        <v>945</v>
      </c>
      <c r="AB555" s="43"/>
      <c r="AC555" s="81"/>
    </row>
    <row r="556" spans="1:29" s="42" customFormat="1" ht="87" customHeight="1">
      <c r="A556" s="25" t="s">
        <v>2301</v>
      </c>
      <c r="B556" s="25" t="s">
        <v>143</v>
      </c>
      <c r="C556" s="25" t="s">
        <v>144</v>
      </c>
      <c r="D556" s="25" t="s">
        <v>1908</v>
      </c>
      <c r="E556" s="25" t="s">
        <v>1909</v>
      </c>
      <c r="F556" s="25"/>
      <c r="G556" s="25" t="s">
        <v>1910</v>
      </c>
      <c r="H556" s="25"/>
      <c r="I556" s="25" t="s">
        <v>1063</v>
      </c>
      <c r="J556" s="25"/>
      <c r="K556" s="43" t="s">
        <v>154</v>
      </c>
      <c r="L556" s="43">
        <v>0</v>
      </c>
      <c r="M556" s="79" t="s">
        <v>921</v>
      </c>
      <c r="N556" s="43" t="s">
        <v>146</v>
      </c>
      <c r="O556" s="43" t="s">
        <v>430</v>
      </c>
      <c r="P556" s="43" t="s">
        <v>146</v>
      </c>
      <c r="Q556" s="43" t="s">
        <v>148</v>
      </c>
      <c r="R556" s="43" t="s">
        <v>166</v>
      </c>
      <c r="S556" s="43" t="s">
        <v>159</v>
      </c>
      <c r="T556" s="43">
        <v>796</v>
      </c>
      <c r="U556" s="43" t="s">
        <v>156</v>
      </c>
      <c r="V556" s="80">
        <v>2</v>
      </c>
      <c r="W556" s="80">
        <v>10600</v>
      </c>
      <c r="X556" s="27">
        <f t="shared" si="26"/>
        <v>21200</v>
      </c>
      <c r="Y556" s="27">
        <f t="shared" si="27"/>
        <v>23744.000000000004</v>
      </c>
      <c r="Z556" s="43"/>
      <c r="AA556" s="43" t="s">
        <v>945</v>
      </c>
      <c r="AB556" s="43"/>
      <c r="AC556" s="81"/>
    </row>
    <row r="557" spans="1:29" s="42" customFormat="1" ht="89.25">
      <c r="A557" s="25" t="s">
        <v>2302</v>
      </c>
      <c r="B557" s="25" t="s">
        <v>143</v>
      </c>
      <c r="C557" s="25" t="s">
        <v>144</v>
      </c>
      <c r="D557" s="25" t="s">
        <v>2143</v>
      </c>
      <c r="E557" s="25" t="s">
        <v>2146</v>
      </c>
      <c r="F557" s="25"/>
      <c r="G557" s="25" t="s">
        <v>2147</v>
      </c>
      <c r="H557" s="25"/>
      <c r="I557" s="25" t="s">
        <v>1064</v>
      </c>
      <c r="J557" s="25"/>
      <c r="K557" s="43" t="s">
        <v>154</v>
      </c>
      <c r="L557" s="43">
        <v>0</v>
      </c>
      <c r="M557" s="79" t="s">
        <v>921</v>
      </c>
      <c r="N557" s="43" t="s">
        <v>146</v>
      </c>
      <c r="O557" s="43" t="s">
        <v>430</v>
      </c>
      <c r="P557" s="43" t="s">
        <v>146</v>
      </c>
      <c r="Q557" s="43" t="s">
        <v>148</v>
      </c>
      <c r="R557" s="43" t="s">
        <v>166</v>
      </c>
      <c r="S557" s="43" t="s">
        <v>159</v>
      </c>
      <c r="T557" s="43">
        <v>796</v>
      </c>
      <c r="U557" s="43" t="s">
        <v>156</v>
      </c>
      <c r="V557" s="80">
        <v>1</v>
      </c>
      <c r="W557" s="80">
        <v>8800</v>
      </c>
      <c r="X557" s="27">
        <v>0</v>
      </c>
      <c r="Y557" s="27">
        <f>X557*1.12</f>
        <v>0</v>
      </c>
      <c r="Z557" s="43"/>
      <c r="AA557" s="43" t="s">
        <v>945</v>
      </c>
      <c r="AB557" s="23" t="s">
        <v>2404</v>
      </c>
      <c r="AC557" s="81"/>
    </row>
    <row r="558" spans="1:29" s="42" customFormat="1" ht="89.25">
      <c r="A558" s="25" t="s">
        <v>2303</v>
      </c>
      <c r="B558" s="25" t="s">
        <v>143</v>
      </c>
      <c r="C558" s="25" t="s">
        <v>144</v>
      </c>
      <c r="D558" s="25" t="s">
        <v>2143</v>
      </c>
      <c r="E558" s="25" t="s">
        <v>2146</v>
      </c>
      <c r="F558" s="25"/>
      <c r="G558" s="25" t="s">
        <v>2147</v>
      </c>
      <c r="H558" s="25"/>
      <c r="I558" s="25" t="s">
        <v>1065</v>
      </c>
      <c r="J558" s="25"/>
      <c r="K558" s="43" t="s">
        <v>154</v>
      </c>
      <c r="L558" s="43">
        <v>0</v>
      </c>
      <c r="M558" s="79" t="s">
        <v>921</v>
      </c>
      <c r="N558" s="43" t="s">
        <v>146</v>
      </c>
      <c r="O558" s="43" t="s">
        <v>430</v>
      </c>
      <c r="P558" s="43" t="s">
        <v>146</v>
      </c>
      <c r="Q558" s="43" t="s">
        <v>148</v>
      </c>
      <c r="R558" s="43" t="s">
        <v>166</v>
      </c>
      <c r="S558" s="43" t="s">
        <v>159</v>
      </c>
      <c r="T558" s="43">
        <v>796</v>
      </c>
      <c r="U558" s="43" t="s">
        <v>156</v>
      </c>
      <c r="V558" s="80">
        <v>1</v>
      </c>
      <c r="W558" s="80">
        <v>11900</v>
      </c>
      <c r="X558" s="27">
        <f t="shared" si="26"/>
        <v>11900</v>
      </c>
      <c r="Y558" s="27">
        <f t="shared" si="27"/>
        <v>13328.000000000002</v>
      </c>
      <c r="Z558" s="43"/>
      <c r="AA558" s="43" t="s">
        <v>945</v>
      </c>
      <c r="AB558" s="43"/>
      <c r="AC558" s="81"/>
    </row>
    <row r="559" spans="1:29" s="42" customFormat="1" ht="89.25">
      <c r="A559" s="25" t="s">
        <v>2304</v>
      </c>
      <c r="B559" s="25" t="s">
        <v>143</v>
      </c>
      <c r="C559" s="25" t="s">
        <v>144</v>
      </c>
      <c r="D559" s="25" t="s">
        <v>2144</v>
      </c>
      <c r="E559" s="25" t="s">
        <v>2148</v>
      </c>
      <c r="F559" s="25"/>
      <c r="G559" s="25" t="s">
        <v>2149</v>
      </c>
      <c r="H559" s="25"/>
      <c r="I559" s="25" t="s">
        <v>1066</v>
      </c>
      <c r="J559" s="25"/>
      <c r="K559" s="43" t="s">
        <v>154</v>
      </c>
      <c r="L559" s="43">
        <v>0</v>
      </c>
      <c r="M559" s="79" t="s">
        <v>921</v>
      </c>
      <c r="N559" s="43" t="s">
        <v>146</v>
      </c>
      <c r="O559" s="43" t="s">
        <v>430</v>
      </c>
      <c r="P559" s="43" t="s">
        <v>146</v>
      </c>
      <c r="Q559" s="43" t="s">
        <v>148</v>
      </c>
      <c r="R559" s="43" t="s">
        <v>166</v>
      </c>
      <c r="S559" s="43" t="s">
        <v>159</v>
      </c>
      <c r="T559" s="43">
        <v>796</v>
      </c>
      <c r="U559" s="43" t="s">
        <v>156</v>
      </c>
      <c r="V559" s="80">
        <v>1</v>
      </c>
      <c r="W559" s="80">
        <v>30500</v>
      </c>
      <c r="X559" s="27">
        <f t="shared" si="26"/>
        <v>30500</v>
      </c>
      <c r="Y559" s="27">
        <f t="shared" si="27"/>
        <v>34160</v>
      </c>
      <c r="Z559" s="43"/>
      <c r="AA559" s="43" t="s">
        <v>945</v>
      </c>
      <c r="AB559" s="43"/>
      <c r="AC559" s="81"/>
    </row>
    <row r="560" spans="1:29" s="42" customFormat="1" ht="38.25" customHeight="1">
      <c r="A560" s="25" t="s">
        <v>2305</v>
      </c>
      <c r="B560" s="25" t="s">
        <v>143</v>
      </c>
      <c r="C560" s="25" t="s">
        <v>144</v>
      </c>
      <c r="D560" s="25" t="s">
        <v>2144</v>
      </c>
      <c r="E560" s="25" t="s">
        <v>2148</v>
      </c>
      <c r="F560" s="25"/>
      <c r="G560" s="25" t="s">
        <v>2149</v>
      </c>
      <c r="H560" s="25"/>
      <c r="I560" s="25" t="s">
        <v>1067</v>
      </c>
      <c r="J560" s="25"/>
      <c r="K560" s="43" t="s">
        <v>154</v>
      </c>
      <c r="L560" s="43">
        <v>0</v>
      </c>
      <c r="M560" s="79" t="s">
        <v>921</v>
      </c>
      <c r="N560" s="43" t="s">
        <v>146</v>
      </c>
      <c r="O560" s="43" t="s">
        <v>430</v>
      </c>
      <c r="P560" s="43" t="s">
        <v>146</v>
      </c>
      <c r="Q560" s="43" t="s">
        <v>148</v>
      </c>
      <c r="R560" s="43" t="s">
        <v>166</v>
      </c>
      <c r="S560" s="43" t="s">
        <v>159</v>
      </c>
      <c r="T560" s="43">
        <v>796</v>
      </c>
      <c r="U560" s="43" t="s">
        <v>156</v>
      </c>
      <c r="V560" s="80">
        <v>1</v>
      </c>
      <c r="W560" s="80">
        <v>82700</v>
      </c>
      <c r="X560" s="27">
        <v>0</v>
      </c>
      <c r="Y560" s="27">
        <f t="shared" si="27"/>
        <v>0</v>
      </c>
      <c r="Z560" s="43"/>
      <c r="AA560" s="43" t="s">
        <v>945</v>
      </c>
      <c r="AB560" s="43" t="s">
        <v>2404</v>
      </c>
      <c r="AC560" s="81"/>
    </row>
    <row r="561" spans="1:29" s="42" customFormat="1" ht="38.25" customHeight="1">
      <c r="A561" s="25" t="s">
        <v>2975</v>
      </c>
      <c r="B561" s="25" t="s">
        <v>143</v>
      </c>
      <c r="C561" s="25" t="s">
        <v>144</v>
      </c>
      <c r="D561" s="25" t="s">
        <v>2144</v>
      </c>
      <c r="E561" s="25" t="s">
        <v>2148</v>
      </c>
      <c r="F561" s="25"/>
      <c r="G561" s="25" t="s">
        <v>2149</v>
      </c>
      <c r="H561" s="25"/>
      <c r="I561" s="25" t="s">
        <v>1067</v>
      </c>
      <c r="J561" s="25"/>
      <c r="K561" s="43" t="s">
        <v>154</v>
      </c>
      <c r="L561" s="43">
        <v>0</v>
      </c>
      <c r="M561" s="79" t="s">
        <v>921</v>
      </c>
      <c r="N561" s="43" t="s">
        <v>146</v>
      </c>
      <c r="O561" s="43" t="s">
        <v>430</v>
      </c>
      <c r="P561" s="43" t="s">
        <v>146</v>
      </c>
      <c r="Q561" s="43" t="s">
        <v>148</v>
      </c>
      <c r="R561" s="43" t="s">
        <v>166</v>
      </c>
      <c r="S561" s="43" t="s">
        <v>159</v>
      </c>
      <c r="T561" s="43">
        <v>796</v>
      </c>
      <c r="U561" s="43" t="s">
        <v>156</v>
      </c>
      <c r="V561" s="80">
        <v>1</v>
      </c>
      <c r="W561" s="80">
        <v>82700</v>
      </c>
      <c r="X561" s="27">
        <v>0</v>
      </c>
      <c r="Y561" s="27">
        <f t="shared" si="27"/>
        <v>0</v>
      </c>
      <c r="Z561" s="43"/>
      <c r="AA561" s="43" t="s">
        <v>945</v>
      </c>
      <c r="AB561" s="43" t="s">
        <v>2404</v>
      </c>
      <c r="AC561" s="81"/>
    </row>
    <row r="562" spans="1:29" s="42" customFormat="1" ht="89.25">
      <c r="A562" s="25" t="s">
        <v>2306</v>
      </c>
      <c r="B562" s="25" t="s">
        <v>143</v>
      </c>
      <c r="C562" s="25" t="s">
        <v>144</v>
      </c>
      <c r="D562" s="25" t="s">
        <v>2145</v>
      </c>
      <c r="E562" s="25" t="s">
        <v>2150</v>
      </c>
      <c r="F562" s="25"/>
      <c r="G562" s="25" t="s">
        <v>2151</v>
      </c>
      <c r="H562" s="25"/>
      <c r="I562" s="25" t="s">
        <v>1068</v>
      </c>
      <c r="J562" s="25"/>
      <c r="K562" s="43" t="s">
        <v>154</v>
      </c>
      <c r="L562" s="43">
        <v>0</v>
      </c>
      <c r="M562" s="79" t="s">
        <v>921</v>
      </c>
      <c r="N562" s="43" t="s">
        <v>146</v>
      </c>
      <c r="O562" s="43" t="s">
        <v>430</v>
      </c>
      <c r="P562" s="43" t="s">
        <v>146</v>
      </c>
      <c r="Q562" s="43" t="s">
        <v>148</v>
      </c>
      <c r="R562" s="43" t="s">
        <v>166</v>
      </c>
      <c r="S562" s="43" t="s">
        <v>159</v>
      </c>
      <c r="T562" s="43">
        <v>839</v>
      </c>
      <c r="U562" s="43" t="s">
        <v>7</v>
      </c>
      <c r="V562" s="80">
        <v>1</v>
      </c>
      <c r="W562" s="80">
        <v>84500</v>
      </c>
      <c r="X562" s="27">
        <f t="shared" si="26"/>
        <v>84500</v>
      </c>
      <c r="Y562" s="27">
        <f t="shared" si="27"/>
        <v>94640.00000000001</v>
      </c>
      <c r="Z562" s="43"/>
      <c r="AA562" s="43" t="s">
        <v>945</v>
      </c>
      <c r="AB562" s="43"/>
      <c r="AC562" s="81"/>
    </row>
    <row r="563" spans="1:29" s="42" customFormat="1" ht="89.25">
      <c r="A563" s="25" t="s">
        <v>2307</v>
      </c>
      <c r="B563" s="25" t="s">
        <v>143</v>
      </c>
      <c r="C563" s="25" t="s">
        <v>144</v>
      </c>
      <c r="D563" s="25" t="s">
        <v>1911</v>
      </c>
      <c r="E563" s="25" t="s">
        <v>1912</v>
      </c>
      <c r="F563" s="25"/>
      <c r="G563" s="25" t="s">
        <v>1913</v>
      </c>
      <c r="H563" s="25"/>
      <c r="I563" s="25" t="s">
        <v>1068</v>
      </c>
      <c r="J563" s="25"/>
      <c r="K563" s="43" t="s">
        <v>154</v>
      </c>
      <c r="L563" s="43">
        <v>0</v>
      </c>
      <c r="M563" s="79" t="s">
        <v>921</v>
      </c>
      <c r="N563" s="43" t="s">
        <v>146</v>
      </c>
      <c r="O563" s="43" t="s">
        <v>430</v>
      </c>
      <c r="P563" s="43" t="s">
        <v>146</v>
      </c>
      <c r="Q563" s="43" t="s">
        <v>148</v>
      </c>
      <c r="R563" s="43" t="s">
        <v>166</v>
      </c>
      <c r="S563" s="43" t="s">
        <v>159</v>
      </c>
      <c r="T563" s="43">
        <v>796</v>
      </c>
      <c r="U563" s="43" t="s">
        <v>156</v>
      </c>
      <c r="V563" s="80">
        <v>2</v>
      </c>
      <c r="W563" s="80">
        <v>24000</v>
      </c>
      <c r="X563" s="27">
        <f t="shared" si="26"/>
        <v>48000</v>
      </c>
      <c r="Y563" s="27">
        <f t="shared" si="27"/>
        <v>53760.00000000001</v>
      </c>
      <c r="Z563" s="43"/>
      <c r="AA563" s="43" t="s">
        <v>945</v>
      </c>
      <c r="AB563" s="43"/>
      <c r="AC563" s="81"/>
    </row>
    <row r="564" spans="1:29" s="42" customFormat="1" ht="89.25">
      <c r="A564" s="25" t="s">
        <v>2308</v>
      </c>
      <c r="B564" s="25" t="s">
        <v>143</v>
      </c>
      <c r="C564" s="25" t="s">
        <v>144</v>
      </c>
      <c r="D564" s="25" t="s">
        <v>2152</v>
      </c>
      <c r="E564" s="25" t="s">
        <v>2153</v>
      </c>
      <c r="F564" s="25"/>
      <c r="G564" s="25" t="s">
        <v>2154</v>
      </c>
      <c r="H564" s="25"/>
      <c r="I564" s="25" t="s">
        <v>1069</v>
      </c>
      <c r="J564" s="25"/>
      <c r="K564" s="43" t="s">
        <v>154</v>
      </c>
      <c r="L564" s="43">
        <v>0</v>
      </c>
      <c r="M564" s="79" t="s">
        <v>921</v>
      </c>
      <c r="N564" s="43" t="s">
        <v>146</v>
      </c>
      <c r="O564" s="43" t="s">
        <v>430</v>
      </c>
      <c r="P564" s="43" t="s">
        <v>146</v>
      </c>
      <c r="Q564" s="43" t="s">
        <v>148</v>
      </c>
      <c r="R564" s="43" t="s">
        <v>166</v>
      </c>
      <c r="S564" s="43" t="s">
        <v>159</v>
      </c>
      <c r="T564" s="43">
        <v>796</v>
      </c>
      <c r="U564" s="43" t="s">
        <v>156</v>
      </c>
      <c r="V564" s="80">
        <v>5</v>
      </c>
      <c r="W564" s="80">
        <v>3500</v>
      </c>
      <c r="X564" s="27">
        <f t="shared" si="26"/>
        <v>17500</v>
      </c>
      <c r="Y564" s="27">
        <f t="shared" si="27"/>
        <v>19600.000000000004</v>
      </c>
      <c r="Z564" s="43"/>
      <c r="AA564" s="43" t="s">
        <v>945</v>
      </c>
      <c r="AB564" s="43"/>
      <c r="AC564" s="81"/>
    </row>
    <row r="565" spans="1:29" s="42" customFormat="1" ht="89.25">
      <c r="A565" s="25" t="s">
        <v>2309</v>
      </c>
      <c r="B565" s="25" t="s">
        <v>143</v>
      </c>
      <c r="C565" s="25" t="s">
        <v>144</v>
      </c>
      <c r="D565" s="25" t="s">
        <v>2152</v>
      </c>
      <c r="E565" s="25" t="s">
        <v>2153</v>
      </c>
      <c r="F565" s="25"/>
      <c r="G565" s="25" t="s">
        <v>2154</v>
      </c>
      <c r="H565" s="25"/>
      <c r="I565" s="25" t="s">
        <v>1070</v>
      </c>
      <c r="J565" s="25"/>
      <c r="K565" s="43" t="s">
        <v>154</v>
      </c>
      <c r="L565" s="43">
        <v>0</v>
      </c>
      <c r="M565" s="79" t="s">
        <v>921</v>
      </c>
      <c r="N565" s="43" t="s">
        <v>146</v>
      </c>
      <c r="O565" s="43" t="s">
        <v>430</v>
      </c>
      <c r="P565" s="43" t="s">
        <v>146</v>
      </c>
      <c r="Q565" s="43" t="s">
        <v>148</v>
      </c>
      <c r="R565" s="43" t="s">
        <v>166</v>
      </c>
      <c r="S565" s="43" t="s">
        <v>159</v>
      </c>
      <c r="T565" s="43">
        <v>796</v>
      </c>
      <c r="U565" s="43" t="s">
        <v>156</v>
      </c>
      <c r="V565" s="80">
        <v>5</v>
      </c>
      <c r="W565" s="80">
        <f>X565/V565</f>
        <v>2654.4</v>
      </c>
      <c r="X565" s="27">
        <v>13272</v>
      </c>
      <c r="Y565" s="27">
        <f t="shared" si="27"/>
        <v>14864.640000000001</v>
      </c>
      <c r="Z565" s="43"/>
      <c r="AA565" s="43" t="s">
        <v>945</v>
      </c>
      <c r="AB565" s="43"/>
      <c r="AC565" s="81"/>
    </row>
    <row r="566" spans="1:29" s="42" customFormat="1" ht="89.25">
      <c r="A566" s="25" t="s">
        <v>2310</v>
      </c>
      <c r="B566" s="25" t="s">
        <v>143</v>
      </c>
      <c r="C566" s="25" t="s">
        <v>144</v>
      </c>
      <c r="D566" s="25" t="s">
        <v>2155</v>
      </c>
      <c r="E566" s="25" t="s">
        <v>1819</v>
      </c>
      <c r="F566" s="25"/>
      <c r="G566" s="25" t="s">
        <v>2159</v>
      </c>
      <c r="H566" s="25"/>
      <c r="I566" s="25" t="s">
        <v>1071</v>
      </c>
      <c r="J566" s="25"/>
      <c r="K566" s="43" t="s">
        <v>154</v>
      </c>
      <c r="L566" s="43">
        <v>0</v>
      </c>
      <c r="M566" s="79" t="s">
        <v>921</v>
      </c>
      <c r="N566" s="43" t="s">
        <v>146</v>
      </c>
      <c r="O566" s="43" t="s">
        <v>430</v>
      </c>
      <c r="P566" s="43" t="s">
        <v>146</v>
      </c>
      <c r="Q566" s="43" t="s">
        <v>148</v>
      </c>
      <c r="R566" s="43" t="s">
        <v>166</v>
      </c>
      <c r="S566" s="43" t="s">
        <v>159</v>
      </c>
      <c r="T566" s="43">
        <v>796</v>
      </c>
      <c r="U566" s="43" t="s">
        <v>156</v>
      </c>
      <c r="V566" s="80">
        <v>2</v>
      </c>
      <c r="W566" s="80">
        <v>2700</v>
      </c>
      <c r="X566" s="27">
        <f t="shared" si="26"/>
        <v>5400</v>
      </c>
      <c r="Y566" s="27">
        <f t="shared" si="27"/>
        <v>6048.000000000001</v>
      </c>
      <c r="Z566" s="43"/>
      <c r="AA566" s="43" t="s">
        <v>945</v>
      </c>
      <c r="AB566" s="43"/>
      <c r="AC566" s="81"/>
    </row>
    <row r="567" spans="1:29" s="42" customFormat="1" ht="89.25">
      <c r="A567" s="25" t="s">
        <v>2311</v>
      </c>
      <c r="B567" s="25" t="s">
        <v>143</v>
      </c>
      <c r="C567" s="25" t="s">
        <v>144</v>
      </c>
      <c r="D567" s="25" t="s">
        <v>2156</v>
      </c>
      <c r="E567" s="25" t="s">
        <v>1194</v>
      </c>
      <c r="F567" s="25"/>
      <c r="G567" s="25" t="s">
        <v>2160</v>
      </c>
      <c r="H567" s="25"/>
      <c r="I567" s="25" t="s">
        <v>1072</v>
      </c>
      <c r="J567" s="25"/>
      <c r="K567" s="43" t="s">
        <v>154</v>
      </c>
      <c r="L567" s="43">
        <v>0</v>
      </c>
      <c r="M567" s="79" t="s">
        <v>921</v>
      </c>
      <c r="N567" s="43" t="s">
        <v>146</v>
      </c>
      <c r="O567" s="43" t="s">
        <v>430</v>
      </c>
      <c r="P567" s="43" t="s">
        <v>146</v>
      </c>
      <c r="Q567" s="43" t="s">
        <v>148</v>
      </c>
      <c r="R567" s="43" t="s">
        <v>166</v>
      </c>
      <c r="S567" s="43" t="s">
        <v>159</v>
      </c>
      <c r="T567" s="43">
        <v>796</v>
      </c>
      <c r="U567" s="43" t="s">
        <v>156</v>
      </c>
      <c r="V567" s="80">
        <v>2</v>
      </c>
      <c r="W567" s="80">
        <v>7000</v>
      </c>
      <c r="X567" s="27">
        <f t="shared" si="26"/>
        <v>14000</v>
      </c>
      <c r="Y567" s="27">
        <f t="shared" si="27"/>
        <v>15680.000000000002</v>
      </c>
      <c r="Z567" s="43"/>
      <c r="AA567" s="43" t="s">
        <v>945</v>
      </c>
      <c r="AB567" s="43"/>
      <c r="AC567" s="81"/>
    </row>
    <row r="568" spans="1:29" s="42" customFormat="1" ht="89.25">
      <c r="A568" s="25" t="s">
        <v>2312</v>
      </c>
      <c r="B568" s="25" t="s">
        <v>143</v>
      </c>
      <c r="C568" s="25" t="s">
        <v>144</v>
      </c>
      <c r="D568" s="25" t="s">
        <v>2156</v>
      </c>
      <c r="E568" s="25" t="s">
        <v>1194</v>
      </c>
      <c r="F568" s="25"/>
      <c r="G568" s="25" t="s">
        <v>2160</v>
      </c>
      <c r="H568" s="25"/>
      <c r="I568" s="25" t="s">
        <v>1073</v>
      </c>
      <c r="J568" s="25"/>
      <c r="K568" s="43" t="s">
        <v>154</v>
      </c>
      <c r="L568" s="43">
        <v>0</v>
      </c>
      <c r="M568" s="79" t="s">
        <v>921</v>
      </c>
      <c r="N568" s="43" t="s">
        <v>146</v>
      </c>
      <c r="O568" s="43" t="s">
        <v>430</v>
      </c>
      <c r="P568" s="43" t="s">
        <v>146</v>
      </c>
      <c r="Q568" s="43" t="s">
        <v>148</v>
      </c>
      <c r="R568" s="43" t="s">
        <v>166</v>
      </c>
      <c r="S568" s="43" t="s">
        <v>159</v>
      </c>
      <c r="T568" s="43">
        <v>796</v>
      </c>
      <c r="U568" s="43" t="s">
        <v>156</v>
      </c>
      <c r="V568" s="80">
        <v>3</v>
      </c>
      <c r="W568" s="80">
        <v>1600</v>
      </c>
      <c r="X568" s="27">
        <f t="shared" si="26"/>
        <v>4800</v>
      </c>
      <c r="Y568" s="27">
        <f t="shared" si="27"/>
        <v>5376.000000000001</v>
      </c>
      <c r="Z568" s="43"/>
      <c r="AA568" s="43" t="s">
        <v>945</v>
      </c>
      <c r="AB568" s="43"/>
      <c r="AC568" s="81"/>
    </row>
    <row r="569" spans="1:29" s="42" customFormat="1" ht="89.25">
      <c r="A569" s="25" t="s">
        <v>2313</v>
      </c>
      <c r="B569" s="25" t="s">
        <v>143</v>
      </c>
      <c r="C569" s="25" t="s">
        <v>144</v>
      </c>
      <c r="D569" s="25" t="s">
        <v>2157</v>
      </c>
      <c r="E569" s="25" t="s">
        <v>1798</v>
      </c>
      <c r="F569" s="25"/>
      <c r="G569" s="25" t="s">
        <v>2161</v>
      </c>
      <c r="H569" s="25"/>
      <c r="I569" s="25" t="s">
        <v>1074</v>
      </c>
      <c r="J569" s="25"/>
      <c r="K569" s="43" t="s">
        <v>154</v>
      </c>
      <c r="L569" s="43">
        <v>0</v>
      </c>
      <c r="M569" s="79" t="s">
        <v>921</v>
      </c>
      <c r="N569" s="43" t="s">
        <v>146</v>
      </c>
      <c r="O569" s="43" t="s">
        <v>430</v>
      </c>
      <c r="P569" s="43" t="s">
        <v>146</v>
      </c>
      <c r="Q569" s="43" t="s">
        <v>148</v>
      </c>
      <c r="R569" s="43" t="s">
        <v>166</v>
      </c>
      <c r="S569" s="43" t="s">
        <v>159</v>
      </c>
      <c r="T569" s="43">
        <v>796</v>
      </c>
      <c r="U569" s="43" t="s">
        <v>156</v>
      </c>
      <c r="V569" s="80">
        <v>1</v>
      </c>
      <c r="W569" s="80">
        <v>20300</v>
      </c>
      <c r="X569" s="27">
        <v>0</v>
      </c>
      <c r="Y569" s="27">
        <f t="shared" si="27"/>
        <v>0</v>
      </c>
      <c r="Z569" s="43"/>
      <c r="AA569" s="43" t="s">
        <v>945</v>
      </c>
      <c r="AB569" s="23" t="s">
        <v>2404</v>
      </c>
      <c r="AC569" s="81"/>
    </row>
    <row r="570" spans="1:29" s="42" customFormat="1" ht="89.25">
      <c r="A570" s="25" t="s">
        <v>2314</v>
      </c>
      <c r="B570" s="25" t="s">
        <v>143</v>
      </c>
      <c r="C570" s="25" t="s">
        <v>144</v>
      </c>
      <c r="D570" s="25" t="s">
        <v>2158</v>
      </c>
      <c r="E570" s="25" t="s">
        <v>2162</v>
      </c>
      <c r="F570" s="25"/>
      <c r="G570" s="25" t="s">
        <v>2163</v>
      </c>
      <c r="H570" s="25"/>
      <c r="I570" s="25" t="s">
        <v>1075</v>
      </c>
      <c r="J570" s="25"/>
      <c r="K570" s="43" t="s">
        <v>154</v>
      </c>
      <c r="L570" s="43">
        <v>0</v>
      </c>
      <c r="M570" s="79" t="s">
        <v>921</v>
      </c>
      <c r="N570" s="43" t="s">
        <v>146</v>
      </c>
      <c r="O570" s="43" t="s">
        <v>430</v>
      </c>
      <c r="P570" s="43" t="s">
        <v>146</v>
      </c>
      <c r="Q570" s="43" t="s">
        <v>148</v>
      </c>
      <c r="R570" s="43" t="s">
        <v>166</v>
      </c>
      <c r="S570" s="43" t="s">
        <v>159</v>
      </c>
      <c r="T570" s="43">
        <v>839</v>
      </c>
      <c r="U570" s="43" t="s">
        <v>160</v>
      </c>
      <c r="V570" s="80">
        <v>3</v>
      </c>
      <c r="W570" s="80">
        <v>3000</v>
      </c>
      <c r="X570" s="27">
        <f t="shared" si="26"/>
        <v>9000</v>
      </c>
      <c r="Y570" s="27">
        <f t="shared" si="27"/>
        <v>10080.000000000002</v>
      </c>
      <c r="Z570" s="43"/>
      <c r="AA570" s="43" t="s">
        <v>945</v>
      </c>
      <c r="AB570" s="43"/>
      <c r="AC570" s="81"/>
    </row>
    <row r="571" spans="1:29" s="42" customFormat="1" ht="89.25">
      <c r="A571" s="25" t="s">
        <v>2315</v>
      </c>
      <c r="B571" s="25" t="s">
        <v>143</v>
      </c>
      <c r="C571" s="25" t="s">
        <v>144</v>
      </c>
      <c r="D571" s="25" t="s">
        <v>1914</v>
      </c>
      <c r="E571" s="25" t="s">
        <v>250</v>
      </c>
      <c r="F571" s="25"/>
      <c r="G571" s="25" t="s">
        <v>1915</v>
      </c>
      <c r="H571" s="25"/>
      <c r="I571" s="25" t="s">
        <v>1076</v>
      </c>
      <c r="J571" s="25"/>
      <c r="K571" s="43" t="s">
        <v>154</v>
      </c>
      <c r="L571" s="43">
        <v>0</v>
      </c>
      <c r="M571" s="79" t="s">
        <v>921</v>
      </c>
      <c r="N571" s="43" t="s">
        <v>146</v>
      </c>
      <c r="O571" s="43" t="s">
        <v>430</v>
      </c>
      <c r="P571" s="43" t="s">
        <v>146</v>
      </c>
      <c r="Q571" s="43" t="s">
        <v>148</v>
      </c>
      <c r="R571" s="43" t="s">
        <v>166</v>
      </c>
      <c r="S571" s="43" t="s">
        <v>159</v>
      </c>
      <c r="T571" s="43">
        <v>796</v>
      </c>
      <c r="U571" s="43" t="s">
        <v>156</v>
      </c>
      <c r="V571" s="80">
        <v>3</v>
      </c>
      <c r="W571" s="80">
        <v>1800</v>
      </c>
      <c r="X571" s="27">
        <v>0</v>
      </c>
      <c r="Y571" s="27">
        <f t="shared" si="27"/>
        <v>0</v>
      </c>
      <c r="Z571" s="43"/>
      <c r="AA571" s="43" t="s">
        <v>945</v>
      </c>
      <c r="AB571" s="43" t="s">
        <v>2413</v>
      </c>
      <c r="AC571" s="81"/>
    </row>
    <row r="572" spans="1:29" s="42" customFormat="1" ht="89.25">
      <c r="A572" s="25" t="s">
        <v>2412</v>
      </c>
      <c r="B572" s="25" t="s">
        <v>143</v>
      </c>
      <c r="C572" s="25" t="s">
        <v>144</v>
      </c>
      <c r="D572" s="25" t="s">
        <v>1914</v>
      </c>
      <c r="E572" s="25" t="s">
        <v>250</v>
      </c>
      <c r="F572" s="25"/>
      <c r="G572" s="25" t="s">
        <v>1915</v>
      </c>
      <c r="H572" s="25"/>
      <c r="I572" s="25" t="s">
        <v>2417</v>
      </c>
      <c r="J572" s="25"/>
      <c r="K572" s="43" t="s">
        <v>145</v>
      </c>
      <c r="L572" s="43">
        <v>0</v>
      </c>
      <c r="M572" s="79" t="s">
        <v>921</v>
      </c>
      <c r="N572" s="43" t="s">
        <v>146</v>
      </c>
      <c r="O572" s="43" t="s">
        <v>147</v>
      </c>
      <c r="P572" s="43" t="s">
        <v>146</v>
      </c>
      <c r="Q572" s="43" t="s">
        <v>148</v>
      </c>
      <c r="R572" s="43" t="s">
        <v>166</v>
      </c>
      <c r="S572" s="43" t="s">
        <v>159</v>
      </c>
      <c r="T572" s="43">
        <v>796</v>
      </c>
      <c r="U572" s="43" t="s">
        <v>156</v>
      </c>
      <c r="V572" s="80">
        <v>4</v>
      </c>
      <c r="W572" s="80">
        <v>1071</v>
      </c>
      <c r="X572" s="27">
        <f>W572*V572</f>
        <v>4284</v>
      </c>
      <c r="Y572" s="27">
        <f t="shared" si="27"/>
        <v>4798.080000000001</v>
      </c>
      <c r="Z572" s="43"/>
      <c r="AA572" s="43" t="s">
        <v>945</v>
      </c>
      <c r="AB572" s="43"/>
      <c r="AC572" s="81"/>
    </row>
    <row r="573" spans="1:29" s="42" customFormat="1" ht="89.25">
      <c r="A573" s="25" t="s">
        <v>2316</v>
      </c>
      <c r="B573" s="100" t="s">
        <v>143</v>
      </c>
      <c r="C573" s="100" t="s">
        <v>144</v>
      </c>
      <c r="D573" s="100" t="s">
        <v>2164</v>
      </c>
      <c r="E573" s="100" t="s">
        <v>95</v>
      </c>
      <c r="F573" s="99"/>
      <c r="G573" s="100" t="s">
        <v>2166</v>
      </c>
      <c r="H573" s="99"/>
      <c r="I573" s="100" t="s">
        <v>1077</v>
      </c>
      <c r="J573" s="100"/>
      <c r="K573" s="99" t="s">
        <v>154</v>
      </c>
      <c r="L573" s="99">
        <v>0</v>
      </c>
      <c r="M573" s="99" t="s">
        <v>921</v>
      </c>
      <c r="N573" s="100" t="s">
        <v>146</v>
      </c>
      <c r="O573" s="99" t="s">
        <v>430</v>
      </c>
      <c r="P573" s="100" t="s">
        <v>146</v>
      </c>
      <c r="Q573" s="100" t="s">
        <v>148</v>
      </c>
      <c r="R573" s="100" t="s">
        <v>166</v>
      </c>
      <c r="S573" s="100" t="s">
        <v>159</v>
      </c>
      <c r="T573" s="108">
        <v>796</v>
      </c>
      <c r="U573" s="109" t="s">
        <v>156</v>
      </c>
      <c r="V573" s="110">
        <v>1</v>
      </c>
      <c r="W573" s="111">
        <v>41700</v>
      </c>
      <c r="X573" s="27">
        <f t="shared" si="26"/>
        <v>41700</v>
      </c>
      <c r="Y573" s="27">
        <f t="shared" si="27"/>
        <v>46704.00000000001</v>
      </c>
      <c r="Z573" s="113"/>
      <c r="AA573" s="109" t="s">
        <v>945</v>
      </c>
      <c r="AB573" s="109"/>
      <c r="AC573" s="81"/>
    </row>
    <row r="574" spans="1:29" s="42" customFormat="1" ht="89.25">
      <c r="A574" s="25" t="s">
        <v>2317</v>
      </c>
      <c r="B574" s="100" t="s">
        <v>143</v>
      </c>
      <c r="C574" s="100" t="s">
        <v>144</v>
      </c>
      <c r="D574" s="100" t="s">
        <v>2165</v>
      </c>
      <c r="E574" s="100" t="s">
        <v>95</v>
      </c>
      <c r="F574" s="99"/>
      <c r="G574" s="100" t="s">
        <v>2113</v>
      </c>
      <c r="H574" s="99"/>
      <c r="I574" s="100" t="s">
        <v>1078</v>
      </c>
      <c r="J574" s="100"/>
      <c r="K574" s="99" t="s">
        <v>154</v>
      </c>
      <c r="L574" s="99">
        <v>0</v>
      </c>
      <c r="M574" s="99" t="s">
        <v>921</v>
      </c>
      <c r="N574" s="100" t="s">
        <v>146</v>
      </c>
      <c r="O574" s="99" t="s">
        <v>430</v>
      </c>
      <c r="P574" s="100" t="s">
        <v>146</v>
      </c>
      <c r="Q574" s="100" t="s">
        <v>148</v>
      </c>
      <c r="R574" s="100" t="s">
        <v>166</v>
      </c>
      <c r="S574" s="100" t="s">
        <v>159</v>
      </c>
      <c r="T574" s="108">
        <v>839</v>
      </c>
      <c r="U574" s="109" t="s">
        <v>7</v>
      </c>
      <c r="V574" s="110">
        <v>2</v>
      </c>
      <c r="W574" s="111">
        <v>16400</v>
      </c>
      <c r="X574" s="27">
        <f t="shared" si="26"/>
        <v>32800</v>
      </c>
      <c r="Y574" s="27">
        <f t="shared" si="27"/>
        <v>36736</v>
      </c>
      <c r="Z574" s="113"/>
      <c r="AA574" s="109" t="s">
        <v>945</v>
      </c>
      <c r="AB574" s="109"/>
      <c r="AC574" s="81"/>
    </row>
    <row r="575" spans="1:29" s="42" customFormat="1" ht="102">
      <c r="A575" s="25" t="s">
        <v>2318</v>
      </c>
      <c r="B575" s="100" t="s">
        <v>143</v>
      </c>
      <c r="C575" s="100" t="s">
        <v>144</v>
      </c>
      <c r="D575" s="100" t="s">
        <v>1877</v>
      </c>
      <c r="E575" s="100" t="s">
        <v>225</v>
      </c>
      <c r="F575" s="99"/>
      <c r="G575" s="100" t="s">
        <v>1878</v>
      </c>
      <c r="H575" s="99"/>
      <c r="I575" s="100"/>
      <c r="J575" s="100"/>
      <c r="K575" s="99" t="s">
        <v>154</v>
      </c>
      <c r="L575" s="99">
        <v>0</v>
      </c>
      <c r="M575" s="99" t="s">
        <v>921</v>
      </c>
      <c r="N575" s="100" t="s">
        <v>146</v>
      </c>
      <c r="O575" s="99" t="s">
        <v>424</v>
      </c>
      <c r="P575" s="100" t="s">
        <v>146</v>
      </c>
      <c r="Q575" s="100" t="s">
        <v>148</v>
      </c>
      <c r="R575" s="100" t="s">
        <v>166</v>
      </c>
      <c r="S575" s="100" t="s">
        <v>159</v>
      </c>
      <c r="T575" s="108">
        <v>796</v>
      </c>
      <c r="U575" s="109" t="s">
        <v>156</v>
      </c>
      <c r="V575" s="110">
        <v>6</v>
      </c>
      <c r="W575" s="111">
        <v>20000</v>
      </c>
      <c r="X575" s="27">
        <f t="shared" si="26"/>
        <v>120000</v>
      </c>
      <c r="Y575" s="27">
        <f t="shared" si="27"/>
        <v>134400</v>
      </c>
      <c r="Z575" s="113"/>
      <c r="AA575" s="109" t="s">
        <v>945</v>
      </c>
      <c r="AB575" s="109"/>
      <c r="AC575" s="81"/>
    </row>
    <row r="576" spans="1:29" s="42" customFormat="1" ht="89.25">
      <c r="A576" s="25" t="s">
        <v>2319</v>
      </c>
      <c r="B576" s="100" t="s">
        <v>143</v>
      </c>
      <c r="C576" s="100" t="s">
        <v>144</v>
      </c>
      <c r="D576" s="100" t="s">
        <v>2366</v>
      </c>
      <c r="E576" s="100" t="s">
        <v>2112</v>
      </c>
      <c r="F576" s="99"/>
      <c r="G576" s="100" t="s">
        <v>2367</v>
      </c>
      <c r="H576" s="99"/>
      <c r="I576" s="100"/>
      <c r="J576" s="100"/>
      <c r="K576" s="99" t="s">
        <v>145</v>
      </c>
      <c r="L576" s="99">
        <v>0</v>
      </c>
      <c r="M576" s="99" t="s">
        <v>921</v>
      </c>
      <c r="N576" s="100" t="s">
        <v>146</v>
      </c>
      <c r="O576" s="99" t="s">
        <v>147</v>
      </c>
      <c r="P576" s="100" t="s">
        <v>146</v>
      </c>
      <c r="Q576" s="100" t="s">
        <v>148</v>
      </c>
      <c r="R576" s="100" t="s">
        <v>166</v>
      </c>
      <c r="S576" s="100" t="s">
        <v>159</v>
      </c>
      <c r="T576" s="108">
        <v>796</v>
      </c>
      <c r="U576" s="109" t="s">
        <v>156</v>
      </c>
      <c r="V576" s="110">
        <v>1</v>
      </c>
      <c r="W576" s="111">
        <f>100/1.12</f>
        <v>89.28571428571428</v>
      </c>
      <c r="X576" s="27">
        <f t="shared" si="26"/>
        <v>89.28571428571428</v>
      </c>
      <c r="Y576" s="27">
        <f t="shared" si="27"/>
        <v>100</v>
      </c>
      <c r="Z576" s="113"/>
      <c r="AA576" s="109" t="s">
        <v>945</v>
      </c>
      <c r="AB576" s="109"/>
      <c r="AC576" s="81"/>
    </row>
    <row r="577" spans="1:29" s="42" customFormat="1" ht="89.25">
      <c r="A577" s="25" t="s">
        <v>2320</v>
      </c>
      <c r="B577" s="100" t="s">
        <v>143</v>
      </c>
      <c r="C577" s="100" t="s">
        <v>144</v>
      </c>
      <c r="D577" s="100" t="s">
        <v>2368</v>
      </c>
      <c r="E577" s="100" t="s">
        <v>2369</v>
      </c>
      <c r="F577" s="99"/>
      <c r="G577" s="100" t="s">
        <v>2370</v>
      </c>
      <c r="H577" s="99"/>
      <c r="I577" s="100" t="s">
        <v>2378</v>
      </c>
      <c r="J577" s="100"/>
      <c r="K577" s="99" t="s">
        <v>145</v>
      </c>
      <c r="L577" s="99">
        <v>0</v>
      </c>
      <c r="M577" s="99" t="s">
        <v>921</v>
      </c>
      <c r="N577" s="100" t="s">
        <v>146</v>
      </c>
      <c r="O577" s="99" t="s">
        <v>147</v>
      </c>
      <c r="P577" s="100" t="s">
        <v>146</v>
      </c>
      <c r="Q577" s="100" t="s">
        <v>148</v>
      </c>
      <c r="R577" s="100" t="s">
        <v>166</v>
      </c>
      <c r="S577" s="100" t="s">
        <v>159</v>
      </c>
      <c r="T577" s="108">
        <v>796</v>
      </c>
      <c r="U577" s="109" t="s">
        <v>156</v>
      </c>
      <c r="V577" s="110">
        <v>1</v>
      </c>
      <c r="W577" s="111">
        <f>200/1.12</f>
        <v>178.57142857142856</v>
      </c>
      <c r="X577" s="27">
        <f t="shared" si="26"/>
        <v>178.57142857142856</v>
      </c>
      <c r="Y577" s="27">
        <f t="shared" si="27"/>
        <v>200</v>
      </c>
      <c r="Z577" s="113"/>
      <c r="AA577" s="109" t="s">
        <v>945</v>
      </c>
      <c r="AB577" s="109"/>
      <c r="AC577" s="81"/>
    </row>
    <row r="578" spans="1:29" s="42" customFormat="1" ht="89.25">
      <c r="A578" s="25" t="s">
        <v>2321</v>
      </c>
      <c r="B578" s="100" t="s">
        <v>143</v>
      </c>
      <c r="C578" s="100" t="s">
        <v>144</v>
      </c>
      <c r="D578" s="100" t="s">
        <v>2371</v>
      </c>
      <c r="E578" s="100" t="s">
        <v>2007</v>
      </c>
      <c r="F578" s="99"/>
      <c r="G578" s="100" t="s">
        <v>2372</v>
      </c>
      <c r="H578" s="99"/>
      <c r="I578" s="100" t="s">
        <v>2377</v>
      </c>
      <c r="J578" s="100"/>
      <c r="K578" s="99" t="s">
        <v>145</v>
      </c>
      <c r="L578" s="99">
        <v>0</v>
      </c>
      <c r="M578" s="99" t="s">
        <v>921</v>
      </c>
      <c r="N578" s="100" t="s">
        <v>146</v>
      </c>
      <c r="O578" s="99" t="s">
        <v>147</v>
      </c>
      <c r="P578" s="100" t="s">
        <v>146</v>
      </c>
      <c r="Q578" s="100" t="s">
        <v>148</v>
      </c>
      <c r="R578" s="100" t="s">
        <v>166</v>
      </c>
      <c r="S578" s="100" t="s">
        <v>159</v>
      </c>
      <c r="T578" s="108">
        <v>796</v>
      </c>
      <c r="U578" s="109" t="s">
        <v>156</v>
      </c>
      <c r="V578" s="110">
        <v>1</v>
      </c>
      <c r="W578" s="111">
        <f>2700/1.12</f>
        <v>2410.7142857142853</v>
      </c>
      <c r="X578" s="27">
        <f t="shared" si="26"/>
        <v>2410.7142857142853</v>
      </c>
      <c r="Y578" s="27">
        <f t="shared" si="27"/>
        <v>2700</v>
      </c>
      <c r="Z578" s="113"/>
      <c r="AA578" s="109" t="s">
        <v>945</v>
      </c>
      <c r="AB578" s="109"/>
      <c r="AC578" s="81"/>
    </row>
    <row r="579" spans="1:29" s="42" customFormat="1" ht="89.25">
      <c r="A579" s="25" t="s">
        <v>2322</v>
      </c>
      <c r="B579" s="100" t="s">
        <v>143</v>
      </c>
      <c r="C579" s="100" t="s">
        <v>144</v>
      </c>
      <c r="D579" s="100" t="s">
        <v>2373</v>
      </c>
      <c r="E579" s="100" t="s">
        <v>2374</v>
      </c>
      <c r="F579" s="99"/>
      <c r="G579" s="100" t="s">
        <v>2375</v>
      </c>
      <c r="H579" s="99"/>
      <c r="I579" s="100" t="s">
        <v>2376</v>
      </c>
      <c r="J579" s="100"/>
      <c r="K579" s="99" t="s">
        <v>145</v>
      </c>
      <c r="L579" s="99">
        <v>0</v>
      </c>
      <c r="M579" s="99" t="s">
        <v>921</v>
      </c>
      <c r="N579" s="100" t="s">
        <v>146</v>
      </c>
      <c r="O579" s="99" t="s">
        <v>147</v>
      </c>
      <c r="P579" s="100" t="s">
        <v>146</v>
      </c>
      <c r="Q579" s="100" t="s">
        <v>148</v>
      </c>
      <c r="R579" s="100" t="s">
        <v>166</v>
      </c>
      <c r="S579" s="100" t="s">
        <v>159</v>
      </c>
      <c r="T579" s="108">
        <v>796</v>
      </c>
      <c r="U579" s="109" t="s">
        <v>156</v>
      </c>
      <c r="V579" s="110">
        <v>1</v>
      </c>
      <c r="W579" s="111">
        <f>18200/1.12</f>
        <v>16249.999999999998</v>
      </c>
      <c r="X579" s="27">
        <f t="shared" si="26"/>
        <v>16249.999999999998</v>
      </c>
      <c r="Y579" s="27">
        <f t="shared" si="27"/>
        <v>18200</v>
      </c>
      <c r="Z579" s="113"/>
      <c r="AA579" s="109" t="s">
        <v>945</v>
      </c>
      <c r="AB579" s="109"/>
      <c r="AC579" s="81"/>
    </row>
    <row r="580" spans="1:29" s="42" customFormat="1" ht="89.25">
      <c r="A580" s="25" t="s">
        <v>2323</v>
      </c>
      <c r="B580" s="100" t="s">
        <v>143</v>
      </c>
      <c r="C580" s="100" t="s">
        <v>144</v>
      </c>
      <c r="D580" s="100" t="s">
        <v>2379</v>
      </c>
      <c r="E580" s="100" t="s">
        <v>1453</v>
      </c>
      <c r="F580" s="99"/>
      <c r="G580" s="100" t="s">
        <v>2380</v>
      </c>
      <c r="H580" s="99"/>
      <c r="I580" s="100" t="s">
        <v>2381</v>
      </c>
      <c r="J580" s="100"/>
      <c r="K580" s="99" t="s">
        <v>145</v>
      </c>
      <c r="L580" s="99">
        <v>0</v>
      </c>
      <c r="M580" s="99" t="s">
        <v>921</v>
      </c>
      <c r="N580" s="100" t="s">
        <v>146</v>
      </c>
      <c r="O580" s="99" t="s">
        <v>147</v>
      </c>
      <c r="P580" s="100" t="s">
        <v>146</v>
      </c>
      <c r="Q580" s="100" t="s">
        <v>148</v>
      </c>
      <c r="R580" s="100" t="s">
        <v>166</v>
      </c>
      <c r="S580" s="100" t="s">
        <v>159</v>
      </c>
      <c r="T580" s="108">
        <v>796</v>
      </c>
      <c r="U580" s="109" t="s">
        <v>156</v>
      </c>
      <c r="V580" s="110">
        <v>2</v>
      </c>
      <c r="W580" s="111">
        <f>3200/1.12</f>
        <v>2857.142857142857</v>
      </c>
      <c r="X580" s="27">
        <f t="shared" si="26"/>
        <v>5714.285714285714</v>
      </c>
      <c r="Y580" s="27">
        <f t="shared" si="27"/>
        <v>6400</v>
      </c>
      <c r="Z580" s="113"/>
      <c r="AA580" s="109" t="s">
        <v>945</v>
      </c>
      <c r="AB580" s="109"/>
      <c r="AC580" s="81"/>
    </row>
    <row r="581" spans="1:29" s="42" customFormat="1" ht="89.25">
      <c r="A581" s="25" t="s">
        <v>2324</v>
      </c>
      <c r="B581" s="100" t="s">
        <v>143</v>
      </c>
      <c r="C581" s="100" t="s">
        <v>144</v>
      </c>
      <c r="D581" s="100" t="s">
        <v>2379</v>
      </c>
      <c r="E581" s="100" t="s">
        <v>1453</v>
      </c>
      <c r="F581" s="99"/>
      <c r="G581" s="100" t="s">
        <v>2380</v>
      </c>
      <c r="H581" s="99"/>
      <c r="I581" s="100" t="s">
        <v>2382</v>
      </c>
      <c r="J581" s="100"/>
      <c r="K581" s="99" t="s">
        <v>145</v>
      </c>
      <c r="L581" s="99">
        <v>0</v>
      </c>
      <c r="M581" s="99" t="s">
        <v>921</v>
      </c>
      <c r="N581" s="100" t="s">
        <v>146</v>
      </c>
      <c r="O581" s="99" t="s">
        <v>147</v>
      </c>
      <c r="P581" s="100" t="s">
        <v>146</v>
      </c>
      <c r="Q581" s="100" t="s">
        <v>148</v>
      </c>
      <c r="R581" s="100" t="s">
        <v>166</v>
      </c>
      <c r="S581" s="100" t="s">
        <v>159</v>
      </c>
      <c r="T581" s="108">
        <v>796</v>
      </c>
      <c r="U581" s="109" t="s">
        <v>156</v>
      </c>
      <c r="V581" s="110">
        <v>2</v>
      </c>
      <c r="W581" s="111">
        <f>7600/1.12</f>
        <v>6785.714285714285</v>
      </c>
      <c r="X581" s="27">
        <f>W581*V581</f>
        <v>13571.42857142857</v>
      </c>
      <c r="Y581" s="27">
        <f aca="true" t="shared" si="28" ref="Y581:Y589">X581*1.12</f>
        <v>15200</v>
      </c>
      <c r="Z581" s="113"/>
      <c r="AA581" s="109" t="s">
        <v>945</v>
      </c>
      <c r="AB581" s="109"/>
      <c r="AC581" s="81"/>
    </row>
    <row r="582" spans="1:29" s="42" customFormat="1" ht="89.25">
      <c r="A582" s="25" t="s">
        <v>2325</v>
      </c>
      <c r="B582" s="100" t="s">
        <v>143</v>
      </c>
      <c r="C582" s="100" t="s">
        <v>144</v>
      </c>
      <c r="D582" s="100" t="s">
        <v>2379</v>
      </c>
      <c r="E582" s="100" t="s">
        <v>1453</v>
      </c>
      <c r="F582" s="99"/>
      <c r="G582" s="100" t="s">
        <v>2380</v>
      </c>
      <c r="H582" s="99"/>
      <c r="I582" s="100" t="s">
        <v>2385</v>
      </c>
      <c r="J582" s="100"/>
      <c r="K582" s="99" t="s">
        <v>145</v>
      </c>
      <c r="L582" s="99">
        <v>0</v>
      </c>
      <c r="M582" s="99" t="s">
        <v>921</v>
      </c>
      <c r="N582" s="100" t="s">
        <v>146</v>
      </c>
      <c r="O582" s="99" t="s">
        <v>147</v>
      </c>
      <c r="P582" s="100" t="s">
        <v>146</v>
      </c>
      <c r="Q582" s="100" t="s">
        <v>148</v>
      </c>
      <c r="R582" s="100" t="s">
        <v>166</v>
      </c>
      <c r="S582" s="100" t="s">
        <v>159</v>
      </c>
      <c r="T582" s="108">
        <v>796</v>
      </c>
      <c r="U582" s="109" t="s">
        <v>156</v>
      </c>
      <c r="V582" s="110">
        <v>2</v>
      </c>
      <c r="W582" s="111">
        <f>1700/1.12</f>
        <v>1517.8571428571427</v>
      </c>
      <c r="X582" s="27">
        <v>0</v>
      </c>
      <c r="Y582" s="27">
        <f t="shared" si="28"/>
        <v>0</v>
      </c>
      <c r="Z582" s="113"/>
      <c r="AA582" s="109" t="s">
        <v>945</v>
      </c>
      <c r="AB582" s="100" t="s">
        <v>2425</v>
      </c>
      <c r="AC582" s="81"/>
    </row>
    <row r="583" spans="1:29" s="42" customFormat="1" ht="89.25">
      <c r="A583" s="25" t="s">
        <v>2414</v>
      </c>
      <c r="B583" s="100" t="s">
        <v>143</v>
      </c>
      <c r="C583" s="100" t="s">
        <v>144</v>
      </c>
      <c r="D583" s="100" t="s">
        <v>2379</v>
      </c>
      <c r="E583" s="100" t="s">
        <v>1453</v>
      </c>
      <c r="F583" s="99"/>
      <c r="G583" s="100" t="s">
        <v>2380</v>
      </c>
      <c r="H583" s="99"/>
      <c r="I583" s="100" t="s">
        <v>2424</v>
      </c>
      <c r="J583" s="100"/>
      <c r="K583" s="99" t="s">
        <v>145</v>
      </c>
      <c r="L583" s="99">
        <v>0</v>
      </c>
      <c r="M583" s="99" t="s">
        <v>921</v>
      </c>
      <c r="N583" s="100" t="s">
        <v>146</v>
      </c>
      <c r="O583" s="99" t="s">
        <v>147</v>
      </c>
      <c r="P583" s="100" t="s">
        <v>146</v>
      </c>
      <c r="Q583" s="100" t="s">
        <v>148</v>
      </c>
      <c r="R583" s="100" t="s">
        <v>166</v>
      </c>
      <c r="S583" s="100" t="s">
        <v>159</v>
      </c>
      <c r="T583" s="108">
        <v>796</v>
      </c>
      <c r="U583" s="109" t="s">
        <v>156</v>
      </c>
      <c r="V583" s="110">
        <v>3</v>
      </c>
      <c r="W583" s="111">
        <v>2233</v>
      </c>
      <c r="X583" s="27">
        <f>W583*V583</f>
        <v>6699</v>
      </c>
      <c r="Y583" s="27">
        <f t="shared" si="28"/>
        <v>7502.880000000001</v>
      </c>
      <c r="Z583" s="113"/>
      <c r="AA583" s="109" t="s">
        <v>945</v>
      </c>
      <c r="AB583" s="109"/>
      <c r="AC583" s="81"/>
    </row>
    <row r="584" spans="1:29" s="42" customFormat="1" ht="89.25">
      <c r="A584" s="25" t="s">
        <v>2326</v>
      </c>
      <c r="B584" s="100" t="s">
        <v>143</v>
      </c>
      <c r="C584" s="100" t="s">
        <v>144</v>
      </c>
      <c r="D584" s="100" t="s">
        <v>2379</v>
      </c>
      <c r="E584" s="100" t="s">
        <v>1453</v>
      </c>
      <c r="F584" s="99"/>
      <c r="G584" s="100" t="s">
        <v>2380</v>
      </c>
      <c r="H584" s="99"/>
      <c r="I584" s="100" t="s">
        <v>2383</v>
      </c>
      <c r="J584" s="100"/>
      <c r="K584" s="99" t="s">
        <v>145</v>
      </c>
      <c r="L584" s="99">
        <v>0</v>
      </c>
      <c r="M584" s="99" t="s">
        <v>921</v>
      </c>
      <c r="N584" s="100" t="s">
        <v>146</v>
      </c>
      <c r="O584" s="99" t="s">
        <v>147</v>
      </c>
      <c r="P584" s="100" t="s">
        <v>146</v>
      </c>
      <c r="Q584" s="100" t="s">
        <v>148</v>
      </c>
      <c r="R584" s="100" t="s">
        <v>166</v>
      </c>
      <c r="S584" s="100" t="s">
        <v>159</v>
      </c>
      <c r="T584" s="108">
        <v>796</v>
      </c>
      <c r="U584" s="109" t="s">
        <v>156</v>
      </c>
      <c r="V584" s="110">
        <v>4</v>
      </c>
      <c r="W584" s="111">
        <f>350/1.12</f>
        <v>312.49999999999994</v>
      </c>
      <c r="X584" s="27">
        <f>W584*V584</f>
        <v>1249.9999999999998</v>
      </c>
      <c r="Y584" s="27">
        <f t="shared" si="28"/>
        <v>1399.9999999999998</v>
      </c>
      <c r="Z584" s="113"/>
      <c r="AA584" s="109" t="s">
        <v>945</v>
      </c>
      <c r="AB584" s="109"/>
      <c r="AC584" s="81"/>
    </row>
    <row r="585" spans="1:29" s="42" customFormat="1" ht="89.25">
      <c r="A585" s="25" t="s">
        <v>2327</v>
      </c>
      <c r="B585" s="100" t="s">
        <v>143</v>
      </c>
      <c r="C585" s="100" t="s">
        <v>144</v>
      </c>
      <c r="D585" s="100" t="s">
        <v>2379</v>
      </c>
      <c r="E585" s="100" t="s">
        <v>1453</v>
      </c>
      <c r="F585" s="99"/>
      <c r="G585" s="100" t="s">
        <v>2380</v>
      </c>
      <c r="H585" s="99"/>
      <c r="I585" s="100" t="s">
        <v>2384</v>
      </c>
      <c r="J585" s="100"/>
      <c r="K585" s="99" t="s">
        <v>145</v>
      </c>
      <c r="L585" s="99">
        <v>0</v>
      </c>
      <c r="M585" s="99" t="s">
        <v>921</v>
      </c>
      <c r="N585" s="100" t="s">
        <v>146</v>
      </c>
      <c r="O585" s="99" t="s">
        <v>147</v>
      </c>
      <c r="P585" s="100" t="s">
        <v>146</v>
      </c>
      <c r="Q585" s="100" t="s">
        <v>148</v>
      </c>
      <c r="R585" s="100" t="s">
        <v>166</v>
      </c>
      <c r="S585" s="100" t="s">
        <v>159</v>
      </c>
      <c r="T585" s="108">
        <v>796</v>
      </c>
      <c r="U585" s="109" t="s">
        <v>156</v>
      </c>
      <c r="V585" s="110">
        <v>2</v>
      </c>
      <c r="W585" s="111">
        <f>800/1.12</f>
        <v>714.2857142857142</v>
      </c>
      <c r="X585" s="27">
        <v>0</v>
      </c>
      <c r="Y585" s="27">
        <f t="shared" si="28"/>
        <v>0</v>
      </c>
      <c r="Z585" s="113"/>
      <c r="AA585" s="109" t="s">
        <v>945</v>
      </c>
      <c r="AB585" s="100" t="s">
        <v>2423</v>
      </c>
      <c r="AC585" s="81"/>
    </row>
    <row r="586" spans="1:29" s="42" customFormat="1" ht="89.25">
      <c r="A586" s="25" t="s">
        <v>2415</v>
      </c>
      <c r="B586" s="100" t="s">
        <v>143</v>
      </c>
      <c r="C586" s="100" t="s">
        <v>144</v>
      </c>
      <c r="D586" s="100" t="s">
        <v>2379</v>
      </c>
      <c r="E586" s="100" t="s">
        <v>1453</v>
      </c>
      <c r="F586" s="99"/>
      <c r="G586" s="100" t="s">
        <v>2380</v>
      </c>
      <c r="H586" s="99"/>
      <c r="I586" s="100" t="s">
        <v>2384</v>
      </c>
      <c r="J586" s="100"/>
      <c r="K586" s="99" t="s">
        <v>145</v>
      </c>
      <c r="L586" s="99">
        <v>0</v>
      </c>
      <c r="M586" s="99" t="s">
        <v>921</v>
      </c>
      <c r="N586" s="100" t="s">
        <v>146</v>
      </c>
      <c r="O586" s="99" t="s">
        <v>147</v>
      </c>
      <c r="P586" s="100" t="s">
        <v>146</v>
      </c>
      <c r="Q586" s="100" t="s">
        <v>148</v>
      </c>
      <c r="R586" s="100" t="s">
        <v>166</v>
      </c>
      <c r="S586" s="100" t="s">
        <v>159</v>
      </c>
      <c r="T586" s="108">
        <v>796</v>
      </c>
      <c r="U586" s="109" t="s">
        <v>156</v>
      </c>
      <c r="V586" s="110">
        <v>3</v>
      </c>
      <c r="W586" s="111">
        <f>800/1.12</f>
        <v>714.2857142857142</v>
      </c>
      <c r="X586" s="27">
        <f>W586*V586</f>
        <v>2142.8571428571427</v>
      </c>
      <c r="Y586" s="27">
        <f t="shared" si="28"/>
        <v>2400</v>
      </c>
      <c r="Z586" s="113"/>
      <c r="AA586" s="109" t="s">
        <v>945</v>
      </c>
      <c r="AB586" s="109"/>
      <c r="AC586" s="81"/>
    </row>
    <row r="587" spans="1:29" s="42" customFormat="1" ht="76.5">
      <c r="A587" s="25" t="s">
        <v>2328</v>
      </c>
      <c r="B587" s="23" t="s">
        <v>404</v>
      </c>
      <c r="C587" s="23" t="s">
        <v>144</v>
      </c>
      <c r="D587" s="23" t="s">
        <v>1918</v>
      </c>
      <c r="E587" s="25" t="s">
        <v>1919</v>
      </c>
      <c r="F587" s="25"/>
      <c r="G587" s="25" t="s">
        <v>1920</v>
      </c>
      <c r="H587" s="23"/>
      <c r="I587" s="25" t="s">
        <v>405</v>
      </c>
      <c r="J587" s="24"/>
      <c r="K587" s="24" t="s">
        <v>154</v>
      </c>
      <c r="L587" s="23">
        <v>50</v>
      </c>
      <c r="M587" s="23">
        <v>231010000</v>
      </c>
      <c r="N587" s="24" t="s">
        <v>406</v>
      </c>
      <c r="O587" s="24" t="s">
        <v>433</v>
      </c>
      <c r="P587" s="43" t="s">
        <v>146</v>
      </c>
      <c r="Q587" s="43" t="s">
        <v>148</v>
      </c>
      <c r="R587" s="43" t="s">
        <v>158</v>
      </c>
      <c r="S587" s="23" t="s">
        <v>1277</v>
      </c>
      <c r="T587" s="23">
        <v>796</v>
      </c>
      <c r="U587" s="24" t="s">
        <v>251</v>
      </c>
      <c r="V587" s="27">
        <v>2650</v>
      </c>
      <c r="W587" s="44">
        <v>75</v>
      </c>
      <c r="X587" s="27">
        <f>W587*V587</f>
        <v>198750</v>
      </c>
      <c r="Y587" s="44">
        <f t="shared" si="28"/>
        <v>222600.00000000003</v>
      </c>
      <c r="Z587" s="45" t="s">
        <v>152</v>
      </c>
      <c r="AA587" s="25" t="s">
        <v>945</v>
      </c>
      <c r="AB587" s="46"/>
      <c r="AC587" s="93"/>
    </row>
    <row r="588" spans="1:29" s="42" customFormat="1" ht="89.25" customHeight="1">
      <c r="A588" s="25" t="s">
        <v>2329</v>
      </c>
      <c r="B588" s="23" t="s">
        <v>404</v>
      </c>
      <c r="C588" s="23" t="s">
        <v>144</v>
      </c>
      <c r="D588" s="57" t="s">
        <v>1922</v>
      </c>
      <c r="E588" s="25" t="s">
        <v>429</v>
      </c>
      <c r="F588" s="25"/>
      <c r="G588" s="25" t="s">
        <v>1921</v>
      </c>
      <c r="H588" s="25"/>
      <c r="I588" s="57" t="s">
        <v>409</v>
      </c>
      <c r="J588" s="24"/>
      <c r="K588" s="24" t="s">
        <v>154</v>
      </c>
      <c r="L588" s="25">
        <v>72</v>
      </c>
      <c r="M588" s="23">
        <v>231010000</v>
      </c>
      <c r="N588" s="24" t="s">
        <v>406</v>
      </c>
      <c r="O588" s="24" t="s">
        <v>433</v>
      </c>
      <c r="P588" s="43" t="s">
        <v>146</v>
      </c>
      <c r="Q588" s="43" t="s">
        <v>148</v>
      </c>
      <c r="R588" s="24" t="s">
        <v>1925</v>
      </c>
      <c r="S588" s="23" t="s">
        <v>1277</v>
      </c>
      <c r="T588" s="23">
        <v>112</v>
      </c>
      <c r="U588" s="23" t="s">
        <v>53</v>
      </c>
      <c r="V588" s="27">
        <v>20000</v>
      </c>
      <c r="W588" s="44">
        <v>220</v>
      </c>
      <c r="X588" s="27">
        <v>0</v>
      </c>
      <c r="Y588" s="44">
        <f t="shared" si="28"/>
        <v>0</v>
      </c>
      <c r="Z588" s="45" t="s">
        <v>152</v>
      </c>
      <c r="AA588" s="25" t="s">
        <v>945</v>
      </c>
      <c r="AB588" s="23" t="s">
        <v>2952</v>
      </c>
      <c r="AC588" s="93"/>
    </row>
    <row r="589" spans="1:29" s="42" customFormat="1" ht="89.25" customHeight="1">
      <c r="A589" s="25" t="s">
        <v>2953</v>
      </c>
      <c r="B589" s="23" t="s">
        <v>404</v>
      </c>
      <c r="C589" s="23" t="s">
        <v>144</v>
      </c>
      <c r="D589" s="57" t="s">
        <v>1922</v>
      </c>
      <c r="E589" s="25" t="s">
        <v>429</v>
      </c>
      <c r="F589" s="25"/>
      <c r="G589" s="25" t="s">
        <v>1921</v>
      </c>
      <c r="H589" s="25"/>
      <c r="I589" s="57" t="s">
        <v>409</v>
      </c>
      <c r="J589" s="24"/>
      <c r="K589" s="24" t="s">
        <v>154</v>
      </c>
      <c r="L589" s="25">
        <v>0</v>
      </c>
      <c r="M589" s="23">
        <v>231010000</v>
      </c>
      <c r="N589" s="24" t="s">
        <v>406</v>
      </c>
      <c r="O589" s="24" t="s">
        <v>434</v>
      </c>
      <c r="P589" s="43" t="s">
        <v>146</v>
      </c>
      <c r="Q589" s="43" t="s">
        <v>148</v>
      </c>
      <c r="R589" s="24" t="s">
        <v>1925</v>
      </c>
      <c r="S589" s="23" t="s">
        <v>159</v>
      </c>
      <c r="T589" s="23">
        <v>112</v>
      </c>
      <c r="U589" s="23" t="s">
        <v>53</v>
      </c>
      <c r="V589" s="27">
        <v>20000</v>
      </c>
      <c r="W589" s="44">
        <v>220</v>
      </c>
      <c r="X589" s="27">
        <f>W589*V589</f>
        <v>4400000</v>
      </c>
      <c r="Y589" s="44">
        <f t="shared" si="28"/>
        <v>4928000.000000001</v>
      </c>
      <c r="Z589" s="45"/>
      <c r="AA589" s="25" t="s">
        <v>945</v>
      </c>
      <c r="AB589" s="46"/>
      <c r="AC589" s="93"/>
    </row>
    <row r="590" spans="1:29" s="42" customFormat="1" ht="89.25">
      <c r="A590" s="25" t="s">
        <v>2330</v>
      </c>
      <c r="B590" s="23" t="s">
        <v>404</v>
      </c>
      <c r="C590" s="23" t="s">
        <v>144</v>
      </c>
      <c r="D590" s="57" t="s">
        <v>1272</v>
      </c>
      <c r="E590" s="25" t="s">
        <v>1273</v>
      </c>
      <c r="F590" s="25"/>
      <c r="G590" s="25" t="s">
        <v>1274</v>
      </c>
      <c r="H590" s="25"/>
      <c r="I590" s="57" t="s">
        <v>936</v>
      </c>
      <c r="J590" s="24"/>
      <c r="K590" s="24" t="s">
        <v>154</v>
      </c>
      <c r="L590" s="23">
        <v>0</v>
      </c>
      <c r="M590" s="23">
        <v>231010000</v>
      </c>
      <c r="N590" s="24" t="s">
        <v>406</v>
      </c>
      <c r="O590" s="24" t="s">
        <v>433</v>
      </c>
      <c r="P590" s="43" t="s">
        <v>146</v>
      </c>
      <c r="Q590" s="43" t="s">
        <v>148</v>
      </c>
      <c r="R590" s="43" t="s">
        <v>166</v>
      </c>
      <c r="S590" s="24" t="s">
        <v>408</v>
      </c>
      <c r="T590" s="23">
        <v>5111</v>
      </c>
      <c r="U590" s="24" t="s">
        <v>203</v>
      </c>
      <c r="V590" s="27">
        <v>2628</v>
      </c>
      <c r="W590" s="44">
        <v>210</v>
      </c>
      <c r="X590" s="27">
        <f aca="true" t="shared" si="29" ref="X590:X610">W590*V590</f>
        <v>551880</v>
      </c>
      <c r="Y590" s="44">
        <f aca="true" t="shared" si="30" ref="Y590:Y613">X590*1.12</f>
        <v>618105.6000000001</v>
      </c>
      <c r="Z590" s="45"/>
      <c r="AA590" s="25" t="s">
        <v>945</v>
      </c>
      <c r="AB590" s="46"/>
      <c r="AC590" s="93"/>
    </row>
    <row r="591" spans="1:29" s="20" customFormat="1" ht="89.25">
      <c r="A591" s="3" t="s">
        <v>2331</v>
      </c>
      <c r="B591" s="4" t="s">
        <v>404</v>
      </c>
      <c r="C591" s="4" t="s">
        <v>144</v>
      </c>
      <c r="D591" s="12" t="s">
        <v>1923</v>
      </c>
      <c r="E591" s="3" t="s">
        <v>15</v>
      </c>
      <c r="F591" s="3"/>
      <c r="G591" s="3" t="s">
        <v>1924</v>
      </c>
      <c r="H591" s="3"/>
      <c r="I591" s="12"/>
      <c r="J591" s="11"/>
      <c r="K591" s="11" t="s">
        <v>154</v>
      </c>
      <c r="L591" s="4">
        <v>0</v>
      </c>
      <c r="M591" s="4">
        <v>231010000</v>
      </c>
      <c r="N591" s="11" t="s">
        <v>406</v>
      </c>
      <c r="O591" s="11" t="s">
        <v>430</v>
      </c>
      <c r="P591" s="31" t="s">
        <v>146</v>
      </c>
      <c r="Q591" s="31" t="s">
        <v>148</v>
      </c>
      <c r="R591" s="31" t="s">
        <v>166</v>
      </c>
      <c r="S591" s="11" t="s">
        <v>408</v>
      </c>
      <c r="T591" s="4">
        <v>715</v>
      </c>
      <c r="U591" s="11" t="s">
        <v>56</v>
      </c>
      <c r="V591" s="14">
        <v>700</v>
      </c>
      <c r="W591" s="18">
        <v>550</v>
      </c>
      <c r="X591" s="14">
        <v>0</v>
      </c>
      <c r="Y591" s="18">
        <f t="shared" si="30"/>
        <v>0</v>
      </c>
      <c r="Z591" s="5"/>
      <c r="AA591" s="3" t="s">
        <v>945</v>
      </c>
      <c r="AB591" s="225">
        <v>11</v>
      </c>
      <c r="AC591" s="226"/>
    </row>
    <row r="592" spans="1:29" s="20" customFormat="1" ht="89.25">
      <c r="A592" s="3" t="s">
        <v>3020</v>
      </c>
      <c r="B592" s="4" t="s">
        <v>404</v>
      </c>
      <c r="C592" s="4" t="s">
        <v>144</v>
      </c>
      <c r="D592" s="12" t="s">
        <v>1923</v>
      </c>
      <c r="E592" s="3" t="s">
        <v>15</v>
      </c>
      <c r="F592" s="3"/>
      <c r="G592" s="3" t="s">
        <v>1924</v>
      </c>
      <c r="H592" s="3"/>
      <c r="I592" s="12"/>
      <c r="J592" s="11"/>
      <c r="K592" s="11" t="s">
        <v>154</v>
      </c>
      <c r="L592" s="4">
        <v>0</v>
      </c>
      <c r="M592" s="4">
        <v>231010000</v>
      </c>
      <c r="N592" s="11" t="s">
        <v>406</v>
      </c>
      <c r="O592" s="11" t="s">
        <v>451</v>
      </c>
      <c r="P592" s="31" t="s">
        <v>146</v>
      </c>
      <c r="Q592" s="31" t="s">
        <v>148</v>
      </c>
      <c r="R592" s="31" t="s">
        <v>166</v>
      </c>
      <c r="S592" s="11" t="s">
        <v>408</v>
      </c>
      <c r="T592" s="4">
        <v>715</v>
      </c>
      <c r="U592" s="11" t="s">
        <v>56</v>
      </c>
      <c r="V592" s="14">
        <v>700</v>
      </c>
      <c r="W592" s="18">
        <v>550</v>
      </c>
      <c r="X592" s="14">
        <f>W592*V592</f>
        <v>385000</v>
      </c>
      <c r="Y592" s="18">
        <f t="shared" si="30"/>
        <v>431200.00000000006</v>
      </c>
      <c r="Z592" s="5"/>
      <c r="AA592" s="3" t="s">
        <v>945</v>
      </c>
      <c r="AB592" s="225"/>
      <c r="AC592" s="226"/>
    </row>
    <row r="593" spans="1:29" s="20" customFormat="1" ht="114.75">
      <c r="A593" s="3" t="s">
        <v>2332</v>
      </c>
      <c r="B593" s="4" t="s">
        <v>404</v>
      </c>
      <c r="C593" s="4" t="s">
        <v>144</v>
      </c>
      <c r="D593" s="12" t="s">
        <v>1926</v>
      </c>
      <c r="E593" s="3" t="s">
        <v>15</v>
      </c>
      <c r="F593" s="3"/>
      <c r="G593" s="3" t="s">
        <v>1927</v>
      </c>
      <c r="H593" s="3"/>
      <c r="I593" s="12" t="s">
        <v>1928</v>
      </c>
      <c r="J593" s="11"/>
      <c r="K593" s="11" t="s">
        <v>154</v>
      </c>
      <c r="L593" s="4">
        <v>30</v>
      </c>
      <c r="M593" s="4">
        <v>231010000</v>
      </c>
      <c r="N593" s="11" t="s">
        <v>406</v>
      </c>
      <c r="O593" s="11" t="s">
        <v>430</v>
      </c>
      <c r="P593" s="31" t="s">
        <v>146</v>
      </c>
      <c r="Q593" s="31" t="s">
        <v>148</v>
      </c>
      <c r="R593" s="31" t="s">
        <v>158</v>
      </c>
      <c r="S593" s="4" t="s">
        <v>1277</v>
      </c>
      <c r="T593" s="4">
        <v>715</v>
      </c>
      <c r="U593" s="11" t="s">
        <v>56</v>
      </c>
      <c r="V593" s="14">
        <v>800</v>
      </c>
      <c r="W593" s="18">
        <v>390</v>
      </c>
      <c r="X593" s="14">
        <v>0</v>
      </c>
      <c r="Y593" s="18">
        <f t="shared" si="30"/>
        <v>0</v>
      </c>
      <c r="Z593" s="5" t="s">
        <v>152</v>
      </c>
      <c r="AA593" s="3" t="s">
        <v>945</v>
      </c>
      <c r="AB593" s="31" t="s">
        <v>2981</v>
      </c>
      <c r="AC593" s="226"/>
    </row>
    <row r="594" spans="1:29" s="20" customFormat="1" ht="114.75">
      <c r="A594" s="3" t="s">
        <v>3021</v>
      </c>
      <c r="B594" s="4" t="s">
        <v>404</v>
      </c>
      <c r="C594" s="4" t="s">
        <v>144</v>
      </c>
      <c r="D594" s="12" t="s">
        <v>1926</v>
      </c>
      <c r="E594" s="3" t="s">
        <v>15</v>
      </c>
      <c r="F594" s="3"/>
      <c r="G594" s="3" t="s">
        <v>1927</v>
      </c>
      <c r="H594" s="3"/>
      <c r="I594" s="12" t="s">
        <v>1928</v>
      </c>
      <c r="J594" s="11"/>
      <c r="K594" s="11" t="s">
        <v>154</v>
      </c>
      <c r="L594" s="4">
        <v>0</v>
      </c>
      <c r="M594" s="4">
        <v>231010000</v>
      </c>
      <c r="N594" s="11" t="s">
        <v>406</v>
      </c>
      <c r="O594" s="11" t="s">
        <v>451</v>
      </c>
      <c r="P594" s="31" t="s">
        <v>146</v>
      </c>
      <c r="Q594" s="31" t="s">
        <v>148</v>
      </c>
      <c r="R594" s="31" t="s">
        <v>166</v>
      </c>
      <c r="S594" s="11" t="s">
        <v>408</v>
      </c>
      <c r="T594" s="4">
        <v>715</v>
      </c>
      <c r="U594" s="11" t="s">
        <v>56</v>
      </c>
      <c r="V594" s="14">
        <v>800</v>
      </c>
      <c r="W594" s="18">
        <v>390</v>
      </c>
      <c r="X594" s="14">
        <f>W594*V594</f>
        <v>312000</v>
      </c>
      <c r="Y594" s="18">
        <f t="shared" si="30"/>
        <v>349440.00000000006</v>
      </c>
      <c r="Z594" s="5"/>
      <c r="AA594" s="3" t="s">
        <v>945</v>
      </c>
      <c r="AB594" s="31"/>
      <c r="AC594" s="226"/>
    </row>
    <row r="595" spans="1:29" s="20" customFormat="1" ht="138" customHeight="1">
      <c r="A595" s="3" t="s">
        <v>2333</v>
      </c>
      <c r="B595" s="4" t="s">
        <v>404</v>
      </c>
      <c r="C595" s="4" t="s">
        <v>144</v>
      </c>
      <c r="D595" s="12" t="s">
        <v>1929</v>
      </c>
      <c r="E595" s="3" t="s">
        <v>15</v>
      </c>
      <c r="F595" s="3"/>
      <c r="G595" s="3" t="s">
        <v>1930</v>
      </c>
      <c r="H595" s="3"/>
      <c r="I595" s="12" t="s">
        <v>1931</v>
      </c>
      <c r="J595" s="11"/>
      <c r="K595" s="11" t="s">
        <v>154</v>
      </c>
      <c r="L595" s="4">
        <v>30</v>
      </c>
      <c r="M595" s="4">
        <v>231010000</v>
      </c>
      <c r="N595" s="11" t="s">
        <v>406</v>
      </c>
      <c r="O595" s="11" t="s">
        <v>430</v>
      </c>
      <c r="P595" s="31" t="s">
        <v>146</v>
      </c>
      <c r="Q595" s="31" t="s">
        <v>148</v>
      </c>
      <c r="R595" s="31" t="s">
        <v>158</v>
      </c>
      <c r="S595" s="4" t="s">
        <v>1277</v>
      </c>
      <c r="T595" s="4">
        <v>715</v>
      </c>
      <c r="U595" s="11" t="s">
        <v>56</v>
      </c>
      <c r="V595" s="14">
        <v>800</v>
      </c>
      <c r="W595" s="18">
        <v>100</v>
      </c>
      <c r="X595" s="14">
        <v>0</v>
      </c>
      <c r="Y595" s="18">
        <f t="shared" si="30"/>
        <v>0</v>
      </c>
      <c r="Z595" s="5" t="s">
        <v>152</v>
      </c>
      <c r="AA595" s="3" t="s">
        <v>945</v>
      </c>
      <c r="AB595" s="31" t="s">
        <v>3039</v>
      </c>
      <c r="AC595" s="226"/>
    </row>
    <row r="596" spans="1:29" s="20" customFormat="1" ht="138" customHeight="1">
      <c r="A596" s="3" t="s">
        <v>3022</v>
      </c>
      <c r="B596" s="4" t="s">
        <v>404</v>
      </c>
      <c r="C596" s="4" t="s">
        <v>144</v>
      </c>
      <c r="D596" s="12" t="s">
        <v>3037</v>
      </c>
      <c r="E596" s="3" t="s">
        <v>15</v>
      </c>
      <c r="F596" s="3"/>
      <c r="G596" s="3" t="s">
        <v>3038</v>
      </c>
      <c r="H596" s="3"/>
      <c r="I596" s="12" t="s">
        <v>1931</v>
      </c>
      <c r="J596" s="11"/>
      <c r="K596" s="11" t="s">
        <v>154</v>
      </c>
      <c r="L596" s="4">
        <v>0</v>
      </c>
      <c r="M596" s="4">
        <v>231010000</v>
      </c>
      <c r="N596" s="11" t="s">
        <v>406</v>
      </c>
      <c r="O596" s="11" t="s">
        <v>451</v>
      </c>
      <c r="P596" s="31" t="s">
        <v>146</v>
      </c>
      <c r="Q596" s="31" t="s">
        <v>148</v>
      </c>
      <c r="R596" s="31" t="s">
        <v>166</v>
      </c>
      <c r="S596" s="4" t="s">
        <v>408</v>
      </c>
      <c r="T596" s="4">
        <v>715</v>
      </c>
      <c r="U596" s="11" t="s">
        <v>56</v>
      </c>
      <c r="V596" s="14">
        <v>800</v>
      </c>
      <c r="W596" s="18">
        <v>100</v>
      </c>
      <c r="X596" s="14">
        <f>W596*V596</f>
        <v>80000</v>
      </c>
      <c r="Y596" s="18">
        <f t="shared" si="30"/>
        <v>89600.00000000001</v>
      </c>
      <c r="Z596" s="5"/>
      <c r="AA596" s="3" t="s">
        <v>945</v>
      </c>
      <c r="AB596" s="31"/>
      <c r="AC596" s="226"/>
    </row>
    <row r="597" spans="1:29" s="42" customFormat="1" ht="138" customHeight="1">
      <c r="A597" s="25" t="s">
        <v>2334</v>
      </c>
      <c r="B597" s="23" t="s">
        <v>404</v>
      </c>
      <c r="C597" s="23" t="s">
        <v>144</v>
      </c>
      <c r="D597" s="57" t="s">
        <v>1932</v>
      </c>
      <c r="E597" s="25" t="s">
        <v>467</v>
      </c>
      <c r="F597" s="25"/>
      <c r="G597" s="25" t="s">
        <v>466</v>
      </c>
      <c r="H597" s="25"/>
      <c r="I597" s="25"/>
      <c r="J597" s="24"/>
      <c r="K597" s="24" t="s">
        <v>154</v>
      </c>
      <c r="L597" s="23">
        <v>0</v>
      </c>
      <c r="M597" s="23">
        <v>231010000</v>
      </c>
      <c r="N597" s="24" t="s">
        <v>406</v>
      </c>
      <c r="O597" s="24" t="s">
        <v>191</v>
      </c>
      <c r="P597" s="43" t="s">
        <v>146</v>
      </c>
      <c r="Q597" s="43" t="s">
        <v>148</v>
      </c>
      <c r="R597" s="43" t="s">
        <v>166</v>
      </c>
      <c r="S597" s="23" t="s">
        <v>408</v>
      </c>
      <c r="T597" s="23">
        <v>796</v>
      </c>
      <c r="U597" s="24" t="s">
        <v>251</v>
      </c>
      <c r="V597" s="27">
        <v>40</v>
      </c>
      <c r="W597" s="44">
        <v>250</v>
      </c>
      <c r="X597" s="27">
        <f t="shared" si="29"/>
        <v>10000</v>
      </c>
      <c r="Y597" s="44">
        <f t="shared" si="30"/>
        <v>11200.000000000002</v>
      </c>
      <c r="Z597" s="45"/>
      <c r="AA597" s="25" t="s">
        <v>945</v>
      </c>
      <c r="AB597" s="46"/>
      <c r="AC597" s="93"/>
    </row>
    <row r="598" spans="1:29" s="42" customFormat="1" ht="138" customHeight="1">
      <c r="A598" s="25" t="s">
        <v>2335</v>
      </c>
      <c r="B598" s="23" t="s">
        <v>404</v>
      </c>
      <c r="C598" s="23" t="s">
        <v>144</v>
      </c>
      <c r="D598" s="57" t="s">
        <v>1934</v>
      </c>
      <c r="E598" s="25" t="s">
        <v>479</v>
      </c>
      <c r="F598" s="25"/>
      <c r="G598" s="25" t="s">
        <v>1935</v>
      </c>
      <c r="H598" s="25"/>
      <c r="I598" s="25" t="s">
        <v>1933</v>
      </c>
      <c r="J598" s="24"/>
      <c r="K598" s="24" t="s">
        <v>154</v>
      </c>
      <c r="L598" s="23">
        <v>30</v>
      </c>
      <c r="M598" s="23">
        <v>231010000</v>
      </c>
      <c r="N598" s="24" t="s">
        <v>406</v>
      </c>
      <c r="O598" s="24" t="s">
        <v>162</v>
      </c>
      <c r="P598" s="43" t="s">
        <v>146</v>
      </c>
      <c r="Q598" s="43" t="s">
        <v>148</v>
      </c>
      <c r="R598" s="43" t="s">
        <v>158</v>
      </c>
      <c r="S598" s="23" t="s">
        <v>1277</v>
      </c>
      <c r="T598" s="23">
        <v>796</v>
      </c>
      <c r="U598" s="24" t="s">
        <v>251</v>
      </c>
      <c r="V598" s="27">
        <v>270</v>
      </c>
      <c r="W598" s="44">
        <v>2500</v>
      </c>
      <c r="X598" s="27">
        <f t="shared" si="29"/>
        <v>675000</v>
      </c>
      <c r="Y598" s="44">
        <f t="shared" si="30"/>
        <v>756000.0000000001</v>
      </c>
      <c r="Z598" s="45" t="s">
        <v>152</v>
      </c>
      <c r="AA598" s="25" t="s">
        <v>945</v>
      </c>
      <c r="AB598" s="46"/>
      <c r="AC598" s="93"/>
    </row>
    <row r="599" spans="1:29" s="42" customFormat="1" ht="138" customHeight="1">
      <c r="A599" s="25" t="s">
        <v>2336</v>
      </c>
      <c r="B599" s="23" t="s">
        <v>404</v>
      </c>
      <c r="C599" s="23" t="s">
        <v>144</v>
      </c>
      <c r="D599" s="57" t="s">
        <v>1938</v>
      </c>
      <c r="E599" s="25" t="s">
        <v>1937</v>
      </c>
      <c r="F599" s="25"/>
      <c r="G599" s="25" t="s">
        <v>1936</v>
      </c>
      <c r="H599" s="25"/>
      <c r="I599" s="25" t="s">
        <v>245</v>
      </c>
      <c r="J599" s="24"/>
      <c r="K599" s="24" t="s">
        <v>154</v>
      </c>
      <c r="L599" s="23">
        <v>30</v>
      </c>
      <c r="M599" s="23">
        <v>231010000</v>
      </c>
      <c r="N599" s="24" t="s">
        <v>406</v>
      </c>
      <c r="O599" s="24" t="s">
        <v>162</v>
      </c>
      <c r="P599" s="43" t="s">
        <v>146</v>
      </c>
      <c r="Q599" s="43" t="s">
        <v>148</v>
      </c>
      <c r="R599" s="43" t="s">
        <v>166</v>
      </c>
      <c r="S599" s="23" t="s">
        <v>1277</v>
      </c>
      <c r="T599" s="23">
        <v>715</v>
      </c>
      <c r="U599" s="24" t="s">
        <v>56</v>
      </c>
      <c r="V599" s="27">
        <v>270</v>
      </c>
      <c r="W599" s="44">
        <v>7000</v>
      </c>
      <c r="X599" s="27">
        <f t="shared" si="29"/>
        <v>1890000</v>
      </c>
      <c r="Y599" s="44">
        <f t="shared" si="30"/>
        <v>2116800</v>
      </c>
      <c r="Z599" s="45" t="s">
        <v>152</v>
      </c>
      <c r="AA599" s="25" t="s">
        <v>945</v>
      </c>
      <c r="AB599" s="46"/>
      <c r="AC599" s="93"/>
    </row>
    <row r="600" spans="1:29" s="42" customFormat="1" ht="138" customHeight="1">
      <c r="A600" s="25" t="s">
        <v>2337</v>
      </c>
      <c r="B600" s="23" t="s">
        <v>404</v>
      </c>
      <c r="C600" s="23" t="s">
        <v>144</v>
      </c>
      <c r="D600" s="57" t="s">
        <v>2064</v>
      </c>
      <c r="E600" s="25" t="s">
        <v>1943</v>
      </c>
      <c r="F600" s="25"/>
      <c r="G600" s="25" t="s">
        <v>2063</v>
      </c>
      <c r="H600" s="25"/>
      <c r="I600" s="25" t="s">
        <v>1084</v>
      </c>
      <c r="J600" s="24"/>
      <c r="K600" s="24" t="s">
        <v>154</v>
      </c>
      <c r="L600" s="23">
        <v>30</v>
      </c>
      <c r="M600" s="23">
        <v>231010000</v>
      </c>
      <c r="N600" s="24" t="s">
        <v>406</v>
      </c>
      <c r="O600" s="24" t="s">
        <v>162</v>
      </c>
      <c r="P600" s="43" t="s">
        <v>146</v>
      </c>
      <c r="Q600" s="43" t="s">
        <v>148</v>
      </c>
      <c r="R600" s="43" t="s">
        <v>158</v>
      </c>
      <c r="S600" s="23" t="s">
        <v>1277</v>
      </c>
      <c r="T600" s="23" t="s">
        <v>70</v>
      </c>
      <c r="U600" s="24" t="s">
        <v>7</v>
      </c>
      <c r="V600" s="27">
        <v>200</v>
      </c>
      <c r="W600" s="44">
        <v>11000</v>
      </c>
      <c r="X600" s="27">
        <f t="shared" si="29"/>
        <v>2200000</v>
      </c>
      <c r="Y600" s="44">
        <f t="shared" si="30"/>
        <v>2464000.0000000005</v>
      </c>
      <c r="Z600" s="45" t="s">
        <v>152</v>
      </c>
      <c r="AA600" s="25" t="s">
        <v>945</v>
      </c>
      <c r="AB600" s="46"/>
      <c r="AC600" s="93"/>
    </row>
    <row r="601" spans="1:29" s="42" customFormat="1" ht="191.25">
      <c r="A601" s="25" t="s">
        <v>2338</v>
      </c>
      <c r="B601" s="23" t="s">
        <v>404</v>
      </c>
      <c r="C601" s="23" t="s">
        <v>144</v>
      </c>
      <c r="D601" s="25" t="s">
        <v>1942</v>
      </c>
      <c r="E601" s="25" t="s">
        <v>1943</v>
      </c>
      <c r="F601" s="25"/>
      <c r="G601" s="25" t="s">
        <v>1944</v>
      </c>
      <c r="H601" s="25"/>
      <c r="I601" s="25" t="s">
        <v>1084</v>
      </c>
      <c r="J601" s="24"/>
      <c r="K601" s="24" t="s">
        <v>154</v>
      </c>
      <c r="L601" s="24" t="s">
        <v>2082</v>
      </c>
      <c r="M601" s="23">
        <v>231010000</v>
      </c>
      <c r="N601" s="24" t="s">
        <v>406</v>
      </c>
      <c r="O601" s="24" t="s">
        <v>162</v>
      </c>
      <c r="P601" s="43" t="s">
        <v>146</v>
      </c>
      <c r="Q601" s="43" t="s">
        <v>148</v>
      </c>
      <c r="R601" s="43" t="s">
        <v>158</v>
      </c>
      <c r="S601" s="23" t="s">
        <v>1277</v>
      </c>
      <c r="T601" s="23" t="s">
        <v>70</v>
      </c>
      <c r="U601" s="24" t="s">
        <v>7</v>
      </c>
      <c r="V601" s="27">
        <v>70</v>
      </c>
      <c r="W601" s="44">
        <v>12500</v>
      </c>
      <c r="X601" s="27">
        <f t="shared" si="29"/>
        <v>875000</v>
      </c>
      <c r="Y601" s="44">
        <f t="shared" si="30"/>
        <v>980000.0000000001</v>
      </c>
      <c r="Z601" s="45" t="s">
        <v>152</v>
      </c>
      <c r="AA601" s="25" t="s">
        <v>945</v>
      </c>
      <c r="AB601" s="46"/>
      <c r="AC601" s="93"/>
    </row>
    <row r="602" spans="1:29" s="42" customFormat="1" ht="89.25">
      <c r="A602" s="25" t="s">
        <v>2339</v>
      </c>
      <c r="B602" s="23" t="s">
        <v>404</v>
      </c>
      <c r="C602" s="23" t="s">
        <v>144</v>
      </c>
      <c r="D602" s="25" t="s">
        <v>2073</v>
      </c>
      <c r="E602" s="25" t="s">
        <v>2074</v>
      </c>
      <c r="F602" s="25"/>
      <c r="G602" s="25" t="s">
        <v>2075</v>
      </c>
      <c r="H602" s="25"/>
      <c r="I602" s="25"/>
      <c r="J602" s="24"/>
      <c r="K602" s="24" t="s">
        <v>154</v>
      </c>
      <c r="L602" s="24" t="s">
        <v>13</v>
      </c>
      <c r="M602" s="23">
        <v>231010000</v>
      </c>
      <c r="N602" s="24" t="s">
        <v>406</v>
      </c>
      <c r="O602" s="24" t="s">
        <v>162</v>
      </c>
      <c r="P602" s="43" t="s">
        <v>146</v>
      </c>
      <c r="Q602" s="43" t="s">
        <v>148</v>
      </c>
      <c r="R602" s="43" t="s">
        <v>166</v>
      </c>
      <c r="S602" s="24" t="s">
        <v>408</v>
      </c>
      <c r="T602" s="23">
        <v>715</v>
      </c>
      <c r="U602" s="24" t="s">
        <v>292</v>
      </c>
      <c r="V602" s="27">
        <v>500</v>
      </c>
      <c r="W602" s="27">
        <v>1050</v>
      </c>
      <c r="X602" s="27">
        <f t="shared" si="29"/>
        <v>525000</v>
      </c>
      <c r="Y602" s="44">
        <f t="shared" si="30"/>
        <v>588000</v>
      </c>
      <c r="Z602" s="45"/>
      <c r="AA602" s="25" t="s">
        <v>945</v>
      </c>
      <c r="AB602" s="46"/>
      <c r="AC602" s="93"/>
    </row>
    <row r="603" spans="1:29" s="42" customFormat="1" ht="75.75" customHeight="1">
      <c r="A603" s="25" t="s">
        <v>2340</v>
      </c>
      <c r="B603" s="23" t="s">
        <v>404</v>
      </c>
      <c r="C603" s="23" t="s">
        <v>144</v>
      </c>
      <c r="D603" s="25" t="s">
        <v>1343</v>
      </c>
      <c r="E603" s="25" t="s">
        <v>1344</v>
      </c>
      <c r="F603" s="25"/>
      <c r="G603" s="25" t="s">
        <v>1345</v>
      </c>
      <c r="H603" s="25"/>
      <c r="I603" s="25" t="s">
        <v>1085</v>
      </c>
      <c r="J603" s="24"/>
      <c r="K603" s="24" t="s">
        <v>154</v>
      </c>
      <c r="L603" s="23">
        <v>0</v>
      </c>
      <c r="M603" s="23">
        <v>231010000</v>
      </c>
      <c r="N603" s="24" t="s">
        <v>406</v>
      </c>
      <c r="O603" s="24" t="s">
        <v>433</v>
      </c>
      <c r="P603" s="43" t="s">
        <v>146</v>
      </c>
      <c r="Q603" s="43" t="s">
        <v>148</v>
      </c>
      <c r="R603" s="43" t="s">
        <v>166</v>
      </c>
      <c r="S603" s="24" t="s">
        <v>408</v>
      </c>
      <c r="T603" s="23">
        <v>796</v>
      </c>
      <c r="U603" s="24" t="s">
        <v>251</v>
      </c>
      <c r="V603" s="27">
        <v>10</v>
      </c>
      <c r="W603" s="44">
        <v>12000</v>
      </c>
      <c r="X603" s="27">
        <f t="shared" si="29"/>
        <v>120000</v>
      </c>
      <c r="Y603" s="44">
        <f t="shared" si="30"/>
        <v>134400</v>
      </c>
      <c r="Z603" s="45"/>
      <c r="AA603" s="25" t="s">
        <v>945</v>
      </c>
      <c r="AB603" s="46"/>
      <c r="AC603" s="93"/>
    </row>
    <row r="604" spans="1:29" s="42" customFormat="1" ht="114" customHeight="1">
      <c r="A604" s="25" t="s">
        <v>2341</v>
      </c>
      <c r="B604" s="23" t="s">
        <v>404</v>
      </c>
      <c r="C604" s="23" t="s">
        <v>144</v>
      </c>
      <c r="D604" s="25" t="s">
        <v>2065</v>
      </c>
      <c r="E604" s="25" t="s">
        <v>2066</v>
      </c>
      <c r="F604" s="25" t="s">
        <v>1086</v>
      </c>
      <c r="G604" s="25" t="s">
        <v>2067</v>
      </c>
      <c r="H604" s="25"/>
      <c r="I604" s="25" t="s">
        <v>1087</v>
      </c>
      <c r="J604" s="24"/>
      <c r="K604" s="24" t="s">
        <v>154</v>
      </c>
      <c r="L604" s="23">
        <v>0</v>
      </c>
      <c r="M604" s="23">
        <v>231010000</v>
      </c>
      <c r="N604" s="24" t="s">
        <v>406</v>
      </c>
      <c r="O604" s="24" t="s">
        <v>162</v>
      </c>
      <c r="P604" s="43" t="s">
        <v>146</v>
      </c>
      <c r="Q604" s="43" t="s">
        <v>148</v>
      </c>
      <c r="R604" s="43" t="s">
        <v>166</v>
      </c>
      <c r="S604" s="24" t="s">
        <v>408</v>
      </c>
      <c r="T604" s="23">
        <v>796</v>
      </c>
      <c r="U604" s="24" t="s">
        <v>251</v>
      </c>
      <c r="V604" s="27">
        <v>30</v>
      </c>
      <c r="W604" s="44">
        <v>10000</v>
      </c>
      <c r="X604" s="27">
        <f t="shared" si="29"/>
        <v>300000</v>
      </c>
      <c r="Y604" s="44">
        <f t="shared" si="30"/>
        <v>336000.00000000006</v>
      </c>
      <c r="Z604" s="45"/>
      <c r="AA604" s="25" t="s">
        <v>945</v>
      </c>
      <c r="AB604" s="46"/>
      <c r="AC604" s="93"/>
    </row>
    <row r="605" spans="1:29" s="20" customFormat="1" ht="96.75" customHeight="1">
      <c r="A605" s="3" t="s">
        <v>2342</v>
      </c>
      <c r="B605" s="4" t="s">
        <v>404</v>
      </c>
      <c r="C605" s="4" t="s">
        <v>144</v>
      </c>
      <c r="D605" s="3" t="s">
        <v>2068</v>
      </c>
      <c r="E605" s="3" t="s">
        <v>15</v>
      </c>
      <c r="F605" s="3"/>
      <c r="G605" s="3" t="s">
        <v>2069</v>
      </c>
      <c r="H605" s="3"/>
      <c r="I605" s="3" t="s">
        <v>1088</v>
      </c>
      <c r="J605" s="11"/>
      <c r="K605" s="11" t="s">
        <v>154</v>
      </c>
      <c r="L605" s="4">
        <v>0</v>
      </c>
      <c r="M605" s="4">
        <v>231010000</v>
      </c>
      <c r="N605" s="11" t="s">
        <v>406</v>
      </c>
      <c r="O605" s="11" t="s">
        <v>430</v>
      </c>
      <c r="P605" s="31" t="s">
        <v>146</v>
      </c>
      <c r="Q605" s="31" t="s">
        <v>148</v>
      </c>
      <c r="R605" s="31" t="s">
        <v>166</v>
      </c>
      <c r="S605" s="11" t="s">
        <v>408</v>
      </c>
      <c r="T605" s="4">
        <v>715</v>
      </c>
      <c r="U605" s="11" t="s">
        <v>292</v>
      </c>
      <c r="V605" s="14">
        <v>500</v>
      </c>
      <c r="W605" s="18">
        <v>650</v>
      </c>
      <c r="X605" s="14">
        <v>0</v>
      </c>
      <c r="Y605" s="18">
        <f t="shared" si="30"/>
        <v>0</v>
      </c>
      <c r="Z605" s="5"/>
      <c r="AA605" s="3" t="s">
        <v>945</v>
      </c>
      <c r="AB605" s="31">
        <v>11</v>
      </c>
      <c r="AC605" s="226"/>
    </row>
    <row r="606" spans="1:29" s="20" customFormat="1" ht="96.75" customHeight="1">
      <c r="A606" s="3" t="s">
        <v>3023</v>
      </c>
      <c r="B606" s="4" t="s">
        <v>404</v>
      </c>
      <c r="C606" s="4" t="s">
        <v>144</v>
      </c>
      <c r="D606" s="3" t="s">
        <v>2068</v>
      </c>
      <c r="E606" s="3" t="s">
        <v>15</v>
      </c>
      <c r="F606" s="3"/>
      <c r="G606" s="3" t="s">
        <v>2069</v>
      </c>
      <c r="H606" s="3"/>
      <c r="I606" s="3" t="s">
        <v>1088</v>
      </c>
      <c r="J606" s="11"/>
      <c r="K606" s="11" t="s">
        <v>154</v>
      </c>
      <c r="L606" s="4">
        <v>0</v>
      </c>
      <c r="M606" s="4">
        <v>231010000</v>
      </c>
      <c r="N606" s="11" t="s">
        <v>406</v>
      </c>
      <c r="O606" s="11" t="s">
        <v>451</v>
      </c>
      <c r="P606" s="31" t="s">
        <v>146</v>
      </c>
      <c r="Q606" s="31" t="s">
        <v>148</v>
      </c>
      <c r="R606" s="31" t="s">
        <v>166</v>
      </c>
      <c r="S606" s="11" t="s">
        <v>408</v>
      </c>
      <c r="T606" s="4">
        <v>715</v>
      </c>
      <c r="U606" s="11" t="s">
        <v>292</v>
      </c>
      <c r="V606" s="14">
        <v>500</v>
      </c>
      <c r="W606" s="18">
        <v>650</v>
      </c>
      <c r="X606" s="14">
        <f>W606*V606</f>
        <v>325000</v>
      </c>
      <c r="Y606" s="18">
        <f t="shared" si="30"/>
        <v>364000.00000000006</v>
      </c>
      <c r="Z606" s="5"/>
      <c r="AA606" s="3" t="s">
        <v>945</v>
      </c>
      <c r="AB606" s="225"/>
      <c r="AC606" s="226"/>
    </row>
    <row r="607" spans="1:29" s="42" customFormat="1" ht="118.5" customHeight="1">
      <c r="A607" s="25" t="s">
        <v>2343</v>
      </c>
      <c r="B607" s="23" t="s">
        <v>404</v>
      </c>
      <c r="C607" s="23" t="s">
        <v>144</v>
      </c>
      <c r="D607" s="25" t="s">
        <v>2070</v>
      </c>
      <c r="E607" s="25" t="s">
        <v>2071</v>
      </c>
      <c r="F607" s="25"/>
      <c r="G607" s="25" t="s">
        <v>2072</v>
      </c>
      <c r="H607" s="25"/>
      <c r="I607" s="25" t="s">
        <v>1089</v>
      </c>
      <c r="J607" s="24"/>
      <c r="K607" s="24" t="s">
        <v>154</v>
      </c>
      <c r="L607" s="23">
        <v>0</v>
      </c>
      <c r="M607" s="23">
        <v>231010000</v>
      </c>
      <c r="N607" s="24" t="s">
        <v>406</v>
      </c>
      <c r="O607" s="24" t="s">
        <v>162</v>
      </c>
      <c r="P607" s="43" t="s">
        <v>146</v>
      </c>
      <c r="Q607" s="43" t="s">
        <v>148</v>
      </c>
      <c r="R607" s="43" t="s">
        <v>166</v>
      </c>
      <c r="S607" s="23" t="s">
        <v>408</v>
      </c>
      <c r="T607" s="23">
        <v>715</v>
      </c>
      <c r="U607" s="24" t="s">
        <v>292</v>
      </c>
      <c r="V607" s="27">
        <v>2</v>
      </c>
      <c r="W607" s="44">
        <v>5000</v>
      </c>
      <c r="X607" s="27">
        <f t="shared" si="29"/>
        <v>10000</v>
      </c>
      <c r="Y607" s="44">
        <f t="shared" si="30"/>
        <v>11200.000000000002</v>
      </c>
      <c r="Z607" s="45"/>
      <c r="AA607" s="25" t="s">
        <v>945</v>
      </c>
      <c r="AB607" s="46"/>
      <c r="AC607" s="93"/>
    </row>
    <row r="608" spans="1:29" s="42" customFormat="1" ht="140.25">
      <c r="A608" s="25" t="s">
        <v>2344</v>
      </c>
      <c r="B608" s="23" t="s">
        <v>404</v>
      </c>
      <c r="C608" s="23" t="s">
        <v>144</v>
      </c>
      <c r="D608" s="25" t="s">
        <v>2084</v>
      </c>
      <c r="E608" s="25" t="s">
        <v>444</v>
      </c>
      <c r="F608" s="25"/>
      <c r="G608" s="25" t="s">
        <v>2083</v>
      </c>
      <c r="H608" s="25"/>
      <c r="I608" s="25" t="s">
        <v>1090</v>
      </c>
      <c r="J608" s="24"/>
      <c r="K608" s="24" t="s">
        <v>154</v>
      </c>
      <c r="L608" s="23">
        <v>0</v>
      </c>
      <c r="M608" s="23">
        <v>231010000</v>
      </c>
      <c r="N608" s="24" t="s">
        <v>406</v>
      </c>
      <c r="O608" s="24" t="s">
        <v>212</v>
      </c>
      <c r="P608" s="43" t="s">
        <v>146</v>
      </c>
      <c r="Q608" s="43" t="s">
        <v>148</v>
      </c>
      <c r="R608" s="43" t="s">
        <v>166</v>
      </c>
      <c r="S608" s="23" t="s">
        <v>408</v>
      </c>
      <c r="T608" s="23">
        <v>796</v>
      </c>
      <c r="U608" s="24" t="s">
        <v>251</v>
      </c>
      <c r="V608" s="27">
        <v>5</v>
      </c>
      <c r="W608" s="44">
        <v>5000</v>
      </c>
      <c r="X608" s="27">
        <f t="shared" si="29"/>
        <v>25000</v>
      </c>
      <c r="Y608" s="44">
        <f t="shared" si="30"/>
        <v>28000.000000000004</v>
      </c>
      <c r="Z608" s="45"/>
      <c r="AA608" s="25" t="s">
        <v>945</v>
      </c>
      <c r="AB608" s="46"/>
      <c r="AC608" s="93"/>
    </row>
    <row r="609" spans="1:29" s="42" customFormat="1" ht="52.5" customHeight="1">
      <c r="A609" s="25" t="s">
        <v>2345</v>
      </c>
      <c r="B609" s="23" t="s">
        <v>404</v>
      </c>
      <c r="C609" s="23" t="s">
        <v>144</v>
      </c>
      <c r="D609" s="25" t="s">
        <v>2193</v>
      </c>
      <c r="E609" s="25" t="s">
        <v>2192</v>
      </c>
      <c r="F609" s="25"/>
      <c r="G609" s="25" t="s">
        <v>2194</v>
      </c>
      <c r="H609" s="25"/>
      <c r="I609" s="25"/>
      <c r="J609" s="24"/>
      <c r="K609" s="24" t="s">
        <v>154</v>
      </c>
      <c r="L609" s="23">
        <v>0</v>
      </c>
      <c r="M609" s="23">
        <v>231010000</v>
      </c>
      <c r="N609" s="24" t="s">
        <v>406</v>
      </c>
      <c r="O609" s="24" t="s">
        <v>212</v>
      </c>
      <c r="P609" s="43" t="s">
        <v>146</v>
      </c>
      <c r="Q609" s="43" t="s">
        <v>148</v>
      </c>
      <c r="R609" s="43" t="s">
        <v>166</v>
      </c>
      <c r="S609" s="23" t="s">
        <v>408</v>
      </c>
      <c r="T609" s="23">
        <v>796</v>
      </c>
      <c r="U609" s="24" t="s">
        <v>251</v>
      </c>
      <c r="V609" s="27">
        <v>15</v>
      </c>
      <c r="W609" s="27">
        <v>5000</v>
      </c>
      <c r="X609" s="27">
        <f t="shared" si="29"/>
        <v>75000</v>
      </c>
      <c r="Y609" s="44">
        <f t="shared" si="30"/>
        <v>84000.00000000001</v>
      </c>
      <c r="Z609" s="45"/>
      <c r="AA609" s="25" t="s">
        <v>945</v>
      </c>
      <c r="AB609" s="46"/>
      <c r="AC609" s="93"/>
    </row>
    <row r="610" spans="1:29" s="42" customFormat="1" ht="62.25" customHeight="1">
      <c r="A610" s="25" t="s">
        <v>2346</v>
      </c>
      <c r="B610" s="23" t="s">
        <v>404</v>
      </c>
      <c r="C610" s="23" t="s">
        <v>144</v>
      </c>
      <c r="D610" s="25" t="s">
        <v>1275</v>
      </c>
      <c r="E610" s="25" t="s">
        <v>6</v>
      </c>
      <c r="F610" s="25"/>
      <c r="G610" s="25" t="s">
        <v>1276</v>
      </c>
      <c r="H610" s="25"/>
      <c r="I610" s="25"/>
      <c r="J610" s="24"/>
      <c r="K610" s="24" t="s">
        <v>154</v>
      </c>
      <c r="L610" s="23">
        <v>30</v>
      </c>
      <c r="M610" s="23">
        <v>231010000</v>
      </c>
      <c r="N610" s="24" t="s">
        <v>406</v>
      </c>
      <c r="O610" s="24" t="s">
        <v>162</v>
      </c>
      <c r="P610" s="43" t="s">
        <v>146</v>
      </c>
      <c r="Q610" s="43" t="s">
        <v>148</v>
      </c>
      <c r="R610" s="43" t="s">
        <v>158</v>
      </c>
      <c r="S610" s="23" t="s">
        <v>1277</v>
      </c>
      <c r="T610" s="23">
        <v>796</v>
      </c>
      <c r="U610" s="24" t="s">
        <v>251</v>
      </c>
      <c r="V610" s="27">
        <v>270</v>
      </c>
      <c r="W610" s="27">
        <v>5000</v>
      </c>
      <c r="X610" s="27">
        <f t="shared" si="29"/>
        <v>1350000</v>
      </c>
      <c r="Y610" s="44">
        <f t="shared" si="30"/>
        <v>1512000.0000000002</v>
      </c>
      <c r="Z610" s="45" t="s">
        <v>943</v>
      </c>
      <c r="AA610" s="25" t="s">
        <v>945</v>
      </c>
      <c r="AB610" s="46"/>
      <c r="AC610" s="93"/>
    </row>
    <row r="611" spans="1:29" s="20" customFormat="1" ht="70.5" customHeight="1">
      <c r="A611" s="3" t="s">
        <v>2347</v>
      </c>
      <c r="B611" s="4" t="s">
        <v>404</v>
      </c>
      <c r="C611" s="4" t="s">
        <v>144</v>
      </c>
      <c r="D611" s="3" t="s">
        <v>1343</v>
      </c>
      <c r="E611" s="3" t="s">
        <v>1344</v>
      </c>
      <c r="F611" s="3"/>
      <c r="G611" s="3" t="s">
        <v>1345</v>
      </c>
      <c r="H611" s="3"/>
      <c r="I611" s="3" t="s">
        <v>1091</v>
      </c>
      <c r="J611" s="11"/>
      <c r="K611" s="11" t="s">
        <v>154</v>
      </c>
      <c r="L611" s="4">
        <v>0</v>
      </c>
      <c r="M611" s="4">
        <v>231010000</v>
      </c>
      <c r="N611" s="11" t="s">
        <v>406</v>
      </c>
      <c r="O611" s="11" t="s">
        <v>433</v>
      </c>
      <c r="P611" s="31" t="s">
        <v>146</v>
      </c>
      <c r="Q611" s="31" t="s">
        <v>148</v>
      </c>
      <c r="R611" s="31" t="s">
        <v>166</v>
      </c>
      <c r="S611" s="11" t="s">
        <v>408</v>
      </c>
      <c r="T611" s="4">
        <v>796</v>
      </c>
      <c r="U611" s="11" t="s">
        <v>251</v>
      </c>
      <c r="V611" s="14">
        <v>40</v>
      </c>
      <c r="W611" s="14">
        <v>900</v>
      </c>
      <c r="X611" s="14">
        <v>0</v>
      </c>
      <c r="Y611" s="18">
        <f t="shared" si="30"/>
        <v>0</v>
      </c>
      <c r="Z611" s="5"/>
      <c r="AA611" s="3" t="s">
        <v>945</v>
      </c>
      <c r="AB611" s="225">
        <v>11</v>
      </c>
      <c r="AC611" s="226"/>
    </row>
    <row r="612" spans="1:29" s="20" customFormat="1" ht="70.5" customHeight="1">
      <c r="A612" s="3" t="s">
        <v>3024</v>
      </c>
      <c r="B612" s="4" t="s">
        <v>404</v>
      </c>
      <c r="C612" s="4" t="s">
        <v>144</v>
      </c>
      <c r="D612" s="3" t="s">
        <v>1343</v>
      </c>
      <c r="E612" s="3" t="s">
        <v>1344</v>
      </c>
      <c r="F612" s="3"/>
      <c r="G612" s="3" t="s">
        <v>1345</v>
      </c>
      <c r="H612" s="3"/>
      <c r="I612" s="3" t="s">
        <v>1091</v>
      </c>
      <c r="J612" s="11"/>
      <c r="K612" s="11" t="s">
        <v>154</v>
      </c>
      <c r="L612" s="4">
        <v>0</v>
      </c>
      <c r="M612" s="4">
        <v>231010000</v>
      </c>
      <c r="N612" s="11" t="s">
        <v>406</v>
      </c>
      <c r="O612" s="11" t="s">
        <v>155</v>
      </c>
      <c r="P612" s="31" t="s">
        <v>146</v>
      </c>
      <c r="Q612" s="31" t="s">
        <v>148</v>
      </c>
      <c r="R612" s="31" t="s">
        <v>166</v>
      </c>
      <c r="S612" s="11" t="s">
        <v>408</v>
      </c>
      <c r="T612" s="4">
        <v>796</v>
      </c>
      <c r="U612" s="11" t="s">
        <v>251</v>
      </c>
      <c r="V612" s="14">
        <v>40</v>
      </c>
      <c r="W612" s="14">
        <v>900</v>
      </c>
      <c r="X612" s="14">
        <f>W612*V612</f>
        <v>36000</v>
      </c>
      <c r="Y612" s="18">
        <f t="shared" si="30"/>
        <v>40320.00000000001</v>
      </c>
      <c r="Z612" s="5"/>
      <c r="AA612" s="3" t="s">
        <v>945</v>
      </c>
      <c r="AB612" s="225"/>
      <c r="AC612" s="226"/>
    </row>
    <row r="613" spans="1:255" s="176" customFormat="1" ht="113.25" customHeight="1">
      <c r="A613" s="25" t="s">
        <v>2348</v>
      </c>
      <c r="B613" s="23" t="s">
        <v>143</v>
      </c>
      <c r="C613" s="23" t="s">
        <v>144</v>
      </c>
      <c r="D613" s="23" t="s">
        <v>1599</v>
      </c>
      <c r="E613" s="23" t="s">
        <v>397</v>
      </c>
      <c r="F613" s="23"/>
      <c r="G613" s="23" t="s">
        <v>1600</v>
      </c>
      <c r="H613" s="23"/>
      <c r="I613" s="23" t="s">
        <v>398</v>
      </c>
      <c r="J613" s="165"/>
      <c r="K613" s="23" t="s">
        <v>145</v>
      </c>
      <c r="L613" s="29">
        <v>100</v>
      </c>
      <c r="M613" s="24" t="s">
        <v>921</v>
      </c>
      <c r="N613" s="23" t="s">
        <v>146</v>
      </c>
      <c r="O613" s="174" t="s">
        <v>2387</v>
      </c>
      <c r="P613" s="23" t="s">
        <v>146</v>
      </c>
      <c r="Q613" s="23" t="s">
        <v>148</v>
      </c>
      <c r="R613" s="23" t="s">
        <v>1601</v>
      </c>
      <c r="S613" s="29" t="s">
        <v>149</v>
      </c>
      <c r="T613" s="175" t="s">
        <v>37</v>
      </c>
      <c r="U613" s="25" t="s">
        <v>251</v>
      </c>
      <c r="V613" s="62">
        <v>1</v>
      </c>
      <c r="W613" s="44">
        <v>1627000</v>
      </c>
      <c r="X613" s="62">
        <f>W613*V613</f>
        <v>1627000</v>
      </c>
      <c r="Y613" s="27">
        <f t="shared" si="30"/>
        <v>1822240.0000000002</v>
      </c>
      <c r="Z613" s="45"/>
      <c r="AA613" s="23" t="s">
        <v>945</v>
      </c>
      <c r="AB613" s="23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  <c r="ED613" s="66"/>
      <c r="EE613" s="66"/>
      <c r="EF613" s="66"/>
      <c r="EG613" s="66"/>
      <c r="EH613" s="66"/>
      <c r="EI613" s="66"/>
      <c r="EJ613" s="66"/>
      <c r="EK613" s="66"/>
      <c r="EL613" s="66"/>
      <c r="EM613" s="66"/>
      <c r="EN613" s="66"/>
      <c r="EO613" s="66"/>
      <c r="EP613" s="66"/>
      <c r="EQ613" s="66"/>
      <c r="ER613" s="66"/>
      <c r="ES613" s="66"/>
      <c r="ET613" s="66"/>
      <c r="EU613" s="66"/>
      <c r="EV613" s="66"/>
      <c r="EW613" s="66"/>
      <c r="EX613" s="66"/>
      <c r="EY613" s="66"/>
      <c r="EZ613" s="66"/>
      <c r="FA613" s="66"/>
      <c r="FB613" s="66"/>
      <c r="FC613" s="66"/>
      <c r="FD613" s="66"/>
      <c r="FE613" s="66"/>
      <c r="FF613" s="66"/>
      <c r="FG613" s="66"/>
      <c r="FH613" s="66"/>
      <c r="FI613" s="66"/>
      <c r="FJ613" s="66"/>
      <c r="FK613" s="66"/>
      <c r="FL613" s="66"/>
      <c r="FM613" s="66"/>
      <c r="FN613" s="66"/>
      <c r="FO613" s="66"/>
      <c r="FP613" s="66"/>
      <c r="FQ613" s="66"/>
      <c r="FR613" s="66"/>
      <c r="FS613" s="66"/>
      <c r="FT613" s="66"/>
      <c r="FU613" s="66"/>
      <c r="FV613" s="66"/>
      <c r="FW613" s="66"/>
      <c r="FX613" s="66"/>
      <c r="FY613" s="66"/>
      <c r="FZ613" s="66"/>
      <c r="GA613" s="66"/>
      <c r="GB613" s="66"/>
      <c r="GC613" s="66"/>
      <c r="GD613" s="66"/>
      <c r="GE613" s="66"/>
      <c r="GF613" s="66"/>
      <c r="GG613" s="66"/>
      <c r="GH613" s="66"/>
      <c r="GI613" s="66"/>
      <c r="GJ613" s="66"/>
      <c r="GK613" s="66"/>
      <c r="GL613" s="66"/>
      <c r="GM613" s="66"/>
      <c r="GN613" s="66"/>
      <c r="GO613" s="66"/>
      <c r="GP613" s="66"/>
      <c r="GQ613" s="66"/>
      <c r="GR613" s="66"/>
      <c r="GS613" s="66"/>
      <c r="GT613" s="66"/>
      <c r="GU613" s="66"/>
      <c r="GV613" s="66"/>
      <c r="GW613" s="66"/>
      <c r="GX613" s="66"/>
      <c r="GY613" s="66"/>
      <c r="GZ613" s="66"/>
      <c r="HA613" s="66"/>
      <c r="HB613" s="66"/>
      <c r="HC613" s="66"/>
      <c r="HD613" s="66"/>
      <c r="HE613" s="66"/>
      <c r="HF613" s="66"/>
      <c r="HG613" s="66"/>
      <c r="HH613" s="66"/>
      <c r="HI613" s="66"/>
      <c r="HJ613" s="66"/>
      <c r="HK613" s="66"/>
      <c r="HL613" s="66"/>
      <c r="HM613" s="66"/>
      <c r="HN613" s="66"/>
      <c r="HO613" s="66"/>
      <c r="HP613" s="66"/>
      <c r="HQ613" s="66"/>
      <c r="HR613" s="66"/>
      <c r="HS613" s="66"/>
      <c r="HT613" s="66"/>
      <c r="HU613" s="66"/>
      <c r="HV613" s="66"/>
      <c r="HW613" s="66"/>
      <c r="HX613" s="66"/>
      <c r="HY613" s="66"/>
      <c r="HZ613" s="66"/>
      <c r="IA613" s="66"/>
      <c r="IB613" s="66"/>
      <c r="IC613" s="66"/>
      <c r="ID613" s="66"/>
      <c r="IE613" s="66"/>
      <c r="IF613" s="66"/>
      <c r="IG613" s="66"/>
      <c r="IH613" s="66"/>
      <c r="II613" s="66"/>
      <c r="IJ613" s="66"/>
      <c r="IK613" s="66"/>
      <c r="IL613" s="66"/>
      <c r="IM613" s="66"/>
      <c r="IN613" s="66"/>
      <c r="IO613" s="66"/>
      <c r="IP613" s="66"/>
      <c r="IQ613" s="66"/>
      <c r="IR613" s="66"/>
      <c r="IS613" s="66"/>
      <c r="IT613" s="66"/>
      <c r="IU613" s="66"/>
    </row>
    <row r="614" spans="1:28" s="64" customFormat="1" ht="89.25">
      <c r="A614" s="25" t="s">
        <v>2349</v>
      </c>
      <c r="B614" s="23" t="s">
        <v>143</v>
      </c>
      <c r="C614" s="23" t="s">
        <v>144</v>
      </c>
      <c r="D614" s="25" t="s">
        <v>2038</v>
      </c>
      <c r="E614" s="25" t="s">
        <v>2039</v>
      </c>
      <c r="F614" s="25"/>
      <c r="G614" s="25" t="s">
        <v>2040</v>
      </c>
      <c r="H614" s="25"/>
      <c r="I614" s="25" t="s">
        <v>1130</v>
      </c>
      <c r="J614" s="24" t="s">
        <v>340</v>
      </c>
      <c r="K614" s="24" t="s">
        <v>154</v>
      </c>
      <c r="L614" s="24" t="s">
        <v>13</v>
      </c>
      <c r="M614" s="24" t="s">
        <v>921</v>
      </c>
      <c r="N614" s="23" t="s">
        <v>146</v>
      </c>
      <c r="O614" s="24" t="s">
        <v>162</v>
      </c>
      <c r="P614" s="23" t="s">
        <v>146</v>
      </c>
      <c r="Q614" s="23" t="s">
        <v>148</v>
      </c>
      <c r="R614" s="23" t="s">
        <v>166</v>
      </c>
      <c r="S614" s="24" t="s">
        <v>408</v>
      </c>
      <c r="T614" s="23">
        <v>796</v>
      </c>
      <c r="U614" s="23" t="s">
        <v>251</v>
      </c>
      <c r="V614" s="44">
        <v>1</v>
      </c>
      <c r="W614" s="62">
        <v>10000</v>
      </c>
      <c r="X614" s="62">
        <f>W614*V614</f>
        <v>10000</v>
      </c>
      <c r="Y614" s="44">
        <f>X614*1.12</f>
        <v>11200.000000000002</v>
      </c>
      <c r="Z614" s="23"/>
      <c r="AA614" s="23" t="s">
        <v>945</v>
      </c>
      <c r="AB614" s="177"/>
    </row>
    <row r="615" spans="1:28" s="64" customFormat="1" ht="78" customHeight="1">
      <c r="A615" s="25" t="s">
        <v>2350</v>
      </c>
      <c r="B615" s="23" t="s">
        <v>143</v>
      </c>
      <c r="C615" s="23" t="s">
        <v>144</v>
      </c>
      <c r="D615" s="25" t="s">
        <v>1611</v>
      </c>
      <c r="E615" s="28" t="s">
        <v>108</v>
      </c>
      <c r="F615" s="28"/>
      <c r="G615" s="28" t="s">
        <v>111</v>
      </c>
      <c r="H615" s="28"/>
      <c r="I615" s="25" t="s">
        <v>2190</v>
      </c>
      <c r="J615" s="24" t="s">
        <v>340</v>
      </c>
      <c r="K615" s="24" t="s">
        <v>154</v>
      </c>
      <c r="L615" s="23">
        <v>30</v>
      </c>
      <c r="M615" s="25" t="s">
        <v>921</v>
      </c>
      <c r="N615" s="23" t="s">
        <v>146</v>
      </c>
      <c r="O615" s="25" t="s">
        <v>184</v>
      </c>
      <c r="P615" s="23" t="s">
        <v>146</v>
      </c>
      <c r="Q615" s="23" t="s">
        <v>148</v>
      </c>
      <c r="R615" s="23" t="s">
        <v>158</v>
      </c>
      <c r="S615" s="23" t="s">
        <v>944</v>
      </c>
      <c r="T615" s="23">
        <v>796</v>
      </c>
      <c r="U615" s="23" t="s">
        <v>156</v>
      </c>
      <c r="V615" s="27">
        <v>50</v>
      </c>
      <c r="W615" s="44">
        <v>25</v>
      </c>
      <c r="X615" s="62">
        <v>0</v>
      </c>
      <c r="Y615" s="44">
        <f>X615*1.12</f>
        <v>0</v>
      </c>
      <c r="Z615" s="23" t="s">
        <v>152</v>
      </c>
      <c r="AA615" s="23" t="s">
        <v>945</v>
      </c>
      <c r="AB615" s="23" t="s">
        <v>2981</v>
      </c>
    </row>
    <row r="616" spans="1:28" s="64" customFormat="1" ht="78" customHeight="1">
      <c r="A616" s="25" t="s">
        <v>2980</v>
      </c>
      <c r="B616" s="23" t="s">
        <v>143</v>
      </c>
      <c r="C616" s="23" t="s">
        <v>144</v>
      </c>
      <c r="D616" s="25" t="s">
        <v>1611</v>
      </c>
      <c r="E616" s="28" t="s">
        <v>108</v>
      </c>
      <c r="F616" s="28"/>
      <c r="G616" s="28" t="s">
        <v>111</v>
      </c>
      <c r="H616" s="28"/>
      <c r="I616" s="25" t="s">
        <v>2190</v>
      </c>
      <c r="J616" s="24" t="s">
        <v>340</v>
      </c>
      <c r="K616" s="24" t="s">
        <v>154</v>
      </c>
      <c r="L616" s="23">
        <v>0</v>
      </c>
      <c r="M616" s="25" t="s">
        <v>921</v>
      </c>
      <c r="N616" s="23" t="s">
        <v>146</v>
      </c>
      <c r="O616" s="25" t="s">
        <v>157</v>
      </c>
      <c r="P616" s="23" t="s">
        <v>146</v>
      </c>
      <c r="Q616" s="23" t="s">
        <v>148</v>
      </c>
      <c r="R616" s="23" t="s">
        <v>166</v>
      </c>
      <c r="S616" s="23" t="s">
        <v>159</v>
      </c>
      <c r="T616" s="23">
        <v>796</v>
      </c>
      <c r="U616" s="23" t="s">
        <v>156</v>
      </c>
      <c r="V616" s="27">
        <v>50</v>
      </c>
      <c r="W616" s="44">
        <v>25</v>
      </c>
      <c r="X616" s="62">
        <f>W616*V616</f>
        <v>1250</v>
      </c>
      <c r="Y616" s="44">
        <f>X616*1.12</f>
        <v>1400.0000000000002</v>
      </c>
      <c r="Z616" s="23"/>
      <c r="AA616" s="23" t="s">
        <v>945</v>
      </c>
      <c r="AB616" s="23"/>
    </row>
    <row r="617" spans="1:89" s="23" customFormat="1" ht="89.25">
      <c r="A617" s="25" t="s">
        <v>2351</v>
      </c>
      <c r="B617" s="23" t="s">
        <v>375</v>
      </c>
      <c r="C617" s="23" t="s">
        <v>1094</v>
      </c>
      <c r="D617" s="23" t="s">
        <v>2170</v>
      </c>
      <c r="E617" s="23" t="s">
        <v>464</v>
      </c>
      <c r="G617" s="23" t="s">
        <v>2169</v>
      </c>
      <c r="K617" s="23" t="s">
        <v>154</v>
      </c>
      <c r="L617" s="23">
        <v>0</v>
      </c>
      <c r="M617" s="24" t="s">
        <v>921</v>
      </c>
      <c r="N617" s="23" t="s">
        <v>1095</v>
      </c>
      <c r="O617" s="23" t="s">
        <v>162</v>
      </c>
      <c r="P617" s="23" t="s">
        <v>1095</v>
      </c>
      <c r="Q617" s="23" t="s">
        <v>148</v>
      </c>
      <c r="R617" s="23" t="s">
        <v>421</v>
      </c>
      <c r="S617" s="24" t="s">
        <v>159</v>
      </c>
      <c r="T617" s="23" t="s">
        <v>37</v>
      </c>
      <c r="U617" s="23" t="s">
        <v>156</v>
      </c>
      <c r="V617" s="26">
        <v>100</v>
      </c>
      <c r="W617" s="26">
        <v>35000</v>
      </c>
      <c r="X617" s="27">
        <f>W617*V617</f>
        <v>3500000</v>
      </c>
      <c r="Y617" s="27">
        <f>X617*1.12</f>
        <v>3920000.0000000005</v>
      </c>
      <c r="AA617" s="23" t="s">
        <v>945</v>
      </c>
      <c r="AC617" s="178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  <c r="BU617" s="69"/>
      <c r="BV617" s="69"/>
      <c r="BW617" s="69"/>
      <c r="BX617" s="69"/>
      <c r="BY617" s="69"/>
      <c r="BZ617" s="69"/>
      <c r="CA617" s="69"/>
      <c r="CB617" s="69"/>
      <c r="CC617" s="69"/>
      <c r="CD617" s="69"/>
      <c r="CE617" s="69"/>
      <c r="CF617" s="69"/>
      <c r="CG617" s="69"/>
      <c r="CH617" s="69"/>
      <c r="CI617" s="69"/>
      <c r="CJ617" s="69"/>
      <c r="CK617" s="69"/>
    </row>
    <row r="618" spans="1:89" s="23" customFormat="1" ht="74.25" customHeight="1">
      <c r="A618" s="25" t="s">
        <v>2352</v>
      </c>
      <c r="B618" s="23" t="s">
        <v>375</v>
      </c>
      <c r="C618" s="23" t="s">
        <v>1094</v>
      </c>
      <c r="D618" s="23" t="s">
        <v>2171</v>
      </c>
      <c r="E618" s="23" t="s">
        <v>2172</v>
      </c>
      <c r="G618" s="23" t="s">
        <v>2173</v>
      </c>
      <c r="K618" s="23" t="s">
        <v>154</v>
      </c>
      <c r="L618" s="23">
        <v>0</v>
      </c>
      <c r="M618" s="24" t="s">
        <v>921</v>
      </c>
      <c r="N618" s="23" t="s">
        <v>1095</v>
      </c>
      <c r="O618" s="23" t="s">
        <v>191</v>
      </c>
      <c r="P618" s="23" t="s">
        <v>1095</v>
      </c>
      <c r="Q618" s="23" t="s">
        <v>148</v>
      </c>
      <c r="R618" s="23" t="s">
        <v>421</v>
      </c>
      <c r="S618" s="24" t="s">
        <v>159</v>
      </c>
      <c r="T618" s="23">
        <v>796</v>
      </c>
      <c r="U618" s="23" t="s">
        <v>156</v>
      </c>
      <c r="V618" s="26">
        <v>4</v>
      </c>
      <c r="W618" s="26">
        <v>15200</v>
      </c>
      <c r="X618" s="27">
        <f aca="true" t="shared" si="31" ref="X618:X633">W618*V618</f>
        <v>60800</v>
      </c>
      <c r="Y618" s="27">
        <f aca="true" t="shared" si="32" ref="Y618:Y633">X618*1.12</f>
        <v>68096</v>
      </c>
      <c r="AA618" s="23" t="s">
        <v>945</v>
      </c>
      <c r="AC618" s="178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BV618" s="69"/>
      <c r="BW618" s="69"/>
      <c r="BX618" s="69"/>
      <c r="BY618" s="69"/>
      <c r="BZ618" s="69"/>
      <c r="CA618" s="69"/>
      <c r="CB618" s="69"/>
      <c r="CC618" s="69"/>
      <c r="CD618" s="69"/>
      <c r="CE618" s="69"/>
      <c r="CF618" s="69"/>
      <c r="CG618" s="69"/>
      <c r="CH618" s="69"/>
      <c r="CI618" s="69"/>
      <c r="CJ618" s="69"/>
      <c r="CK618" s="69"/>
    </row>
    <row r="619" spans="1:89" s="23" customFormat="1" ht="50.25" customHeight="1">
      <c r="A619" s="25" t="s">
        <v>2353</v>
      </c>
      <c r="B619" s="23" t="s">
        <v>375</v>
      </c>
      <c r="C619" s="23" t="s">
        <v>1094</v>
      </c>
      <c r="D619" s="23" t="s">
        <v>2174</v>
      </c>
      <c r="E619" s="23" t="s">
        <v>1096</v>
      </c>
      <c r="G619" s="23" t="s">
        <v>2178</v>
      </c>
      <c r="K619" s="23" t="s">
        <v>154</v>
      </c>
      <c r="L619" s="23">
        <v>0</v>
      </c>
      <c r="M619" s="24" t="s">
        <v>921</v>
      </c>
      <c r="N619" s="23" t="s">
        <v>1095</v>
      </c>
      <c r="O619" s="23" t="s">
        <v>221</v>
      </c>
      <c r="P619" s="23" t="s">
        <v>1095</v>
      </c>
      <c r="Q619" s="23" t="s">
        <v>148</v>
      </c>
      <c r="R619" s="23" t="s">
        <v>421</v>
      </c>
      <c r="S619" s="24" t="s">
        <v>159</v>
      </c>
      <c r="T619" s="23">
        <v>796</v>
      </c>
      <c r="U619" s="23" t="s">
        <v>156</v>
      </c>
      <c r="V619" s="26">
        <v>1</v>
      </c>
      <c r="W619" s="26">
        <v>60000</v>
      </c>
      <c r="X619" s="27">
        <f t="shared" si="31"/>
        <v>60000</v>
      </c>
      <c r="Y619" s="27">
        <f t="shared" si="32"/>
        <v>67200</v>
      </c>
      <c r="AA619" s="23" t="s">
        <v>945</v>
      </c>
      <c r="AC619" s="178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  <c r="BU619" s="69"/>
      <c r="BV619" s="69"/>
      <c r="BW619" s="69"/>
      <c r="BX619" s="69"/>
      <c r="BY619" s="69"/>
      <c r="BZ619" s="69"/>
      <c r="CA619" s="69"/>
      <c r="CB619" s="69"/>
      <c r="CC619" s="69"/>
      <c r="CD619" s="69"/>
      <c r="CE619" s="69"/>
      <c r="CF619" s="69"/>
      <c r="CG619" s="69"/>
      <c r="CH619" s="69"/>
      <c r="CI619" s="69"/>
      <c r="CJ619" s="69"/>
      <c r="CK619" s="69"/>
    </row>
    <row r="620" spans="1:89" s="23" customFormat="1" ht="50.25" customHeight="1">
      <c r="A620" s="25" t="s">
        <v>2354</v>
      </c>
      <c r="B620" s="23" t="s">
        <v>375</v>
      </c>
      <c r="C620" s="23" t="s">
        <v>1094</v>
      </c>
      <c r="D620" s="23" t="s">
        <v>2175</v>
      </c>
      <c r="E620" s="23" t="s">
        <v>243</v>
      </c>
      <c r="G620" s="23" t="s">
        <v>445</v>
      </c>
      <c r="I620" s="23" t="s">
        <v>2041</v>
      </c>
      <c r="K620" s="23" t="s">
        <v>154</v>
      </c>
      <c r="L620" s="23">
        <v>0</v>
      </c>
      <c r="M620" s="24" t="s">
        <v>921</v>
      </c>
      <c r="N620" s="23" t="s">
        <v>1095</v>
      </c>
      <c r="O620" s="23" t="s">
        <v>221</v>
      </c>
      <c r="P620" s="23" t="s">
        <v>1095</v>
      </c>
      <c r="Q620" s="23" t="s">
        <v>148</v>
      </c>
      <c r="R620" s="23" t="s">
        <v>421</v>
      </c>
      <c r="S620" s="24" t="s">
        <v>159</v>
      </c>
      <c r="T620" s="23">
        <v>796</v>
      </c>
      <c r="U620" s="23" t="s">
        <v>156</v>
      </c>
      <c r="V620" s="26">
        <v>4</v>
      </c>
      <c r="W620" s="26">
        <v>18000</v>
      </c>
      <c r="X620" s="27">
        <f t="shared" si="31"/>
        <v>72000</v>
      </c>
      <c r="Y620" s="27">
        <f t="shared" si="32"/>
        <v>80640.00000000001</v>
      </c>
      <c r="AA620" s="23" t="s">
        <v>945</v>
      </c>
      <c r="AC620" s="178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  <c r="BU620" s="69"/>
      <c r="BV620" s="69"/>
      <c r="BW620" s="69"/>
      <c r="BX620" s="69"/>
      <c r="BY620" s="69"/>
      <c r="BZ620" s="69"/>
      <c r="CA620" s="69"/>
      <c r="CB620" s="69"/>
      <c r="CC620" s="69"/>
      <c r="CD620" s="69"/>
      <c r="CE620" s="69"/>
      <c r="CF620" s="69"/>
      <c r="CG620" s="69"/>
      <c r="CH620" s="69"/>
      <c r="CI620" s="69"/>
      <c r="CJ620" s="69"/>
      <c r="CK620" s="69"/>
    </row>
    <row r="621" spans="1:89" s="23" customFormat="1" ht="50.25" customHeight="1">
      <c r="A621" s="25" t="s">
        <v>2355</v>
      </c>
      <c r="B621" s="23" t="s">
        <v>375</v>
      </c>
      <c r="C621" s="23" t="s">
        <v>1094</v>
      </c>
      <c r="D621" s="23" t="s">
        <v>2176</v>
      </c>
      <c r="E621" s="23" t="s">
        <v>2180</v>
      </c>
      <c r="G621" s="23" t="s">
        <v>2179</v>
      </c>
      <c r="K621" s="23" t="s">
        <v>154</v>
      </c>
      <c r="L621" s="23">
        <v>0</v>
      </c>
      <c r="M621" s="24" t="s">
        <v>921</v>
      </c>
      <c r="N621" s="23" t="s">
        <v>1095</v>
      </c>
      <c r="O621" s="23" t="s">
        <v>221</v>
      </c>
      <c r="P621" s="23" t="s">
        <v>1095</v>
      </c>
      <c r="Q621" s="23" t="s">
        <v>148</v>
      </c>
      <c r="R621" s="23" t="s">
        <v>421</v>
      </c>
      <c r="S621" s="24" t="s">
        <v>159</v>
      </c>
      <c r="T621" s="23">
        <v>796</v>
      </c>
      <c r="U621" s="23" t="s">
        <v>156</v>
      </c>
      <c r="V621" s="26">
        <v>4</v>
      </c>
      <c r="W621" s="26">
        <v>28000</v>
      </c>
      <c r="X621" s="27">
        <f t="shared" si="31"/>
        <v>112000</v>
      </c>
      <c r="Y621" s="27">
        <f t="shared" si="32"/>
        <v>125440.00000000001</v>
      </c>
      <c r="AA621" s="23" t="s">
        <v>945</v>
      </c>
      <c r="AC621" s="178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  <c r="BU621" s="69"/>
      <c r="BV621" s="69"/>
      <c r="BW621" s="69"/>
      <c r="BX621" s="69"/>
      <c r="BY621" s="69"/>
      <c r="BZ621" s="69"/>
      <c r="CA621" s="69"/>
      <c r="CB621" s="69"/>
      <c r="CC621" s="69"/>
      <c r="CD621" s="69"/>
      <c r="CE621" s="69"/>
      <c r="CF621" s="69"/>
      <c r="CG621" s="69"/>
      <c r="CH621" s="69"/>
      <c r="CI621" s="69"/>
      <c r="CJ621" s="69"/>
      <c r="CK621" s="69"/>
    </row>
    <row r="622" spans="1:89" s="23" customFormat="1" ht="128.25" customHeight="1">
      <c r="A622" s="25" t="s">
        <v>2356</v>
      </c>
      <c r="B622" s="23" t="s">
        <v>375</v>
      </c>
      <c r="C622" s="23" t="s">
        <v>1094</v>
      </c>
      <c r="D622" s="23" t="s">
        <v>2177</v>
      </c>
      <c r="E622" s="23" t="s">
        <v>2182</v>
      </c>
      <c r="G622" s="23" t="s">
        <v>2181</v>
      </c>
      <c r="I622" s="23" t="s">
        <v>1097</v>
      </c>
      <c r="K622" s="23" t="s">
        <v>154</v>
      </c>
      <c r="L622" s="23">
        <v>0</v>
      </c>
      <c r="M622" s="24" t="s">
        <v>921</v>
      </c>
      <c r="N622" s="23" t="s">
        <v>1095</v>
      </c>
      <c r="O622" s="23" t="s">
        <v>191</v>
      </c>
      <c r="P622" s="23" t="s">
        <v>1095</v>
      </c>
      <c r="Q622" s="23" t="s">
        <v>148</v>
      </c>
      <c r="R622" s="23" t="s">
        <v>421</v>
      </c>
      <c r="S622" s="24" t="s">
        <v>159</v>
      </c>
      <c r="T622" s="23">
        <v>796</v>
      </c>
      <c r="U622" s="23" t="s">
        <v>156</v>
      </c>
      <c r="V622" s="26">
        <v>12</v>
      </c>
      <c r="W622" s="26">
        <v>4800</v>
      </c>
      <c r="X622" s="27">
        <f t="shared" si="31"/>
        <v>57600</v>
      </c>
      <c r="Y622" s="27">
        <f t="shared" si="32"/>
        <v>64512.00000000001</v>
      </c>
      <c r="AA622" s="23" t="s">
        <v>945</v>
      </c>
      <c r="AC622" s="178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  <c r="BU622" s="69"/>
      <c r="BV622" s="69"/>
      <c r="BW622" s="69"/>
      <c r="BX622" s="69"/>
      <c r="BY622" s="69"/>
      <c r="BZ622" s="69"/>
      <c r="CA622" s="69"/>
      <c r="CB622" s="69"/>
      <c r="CC622" s="69"/>
      <c r="CD622" s="69"/>
      <c r="CE622" s="69"/>
      <c r="CF622" s="69"/>
      <c r="CG622" s="69"/>
      <c r="CH622" s="69"/>
      <c r="CI622" s="69"/>
      <c r="CJ622" s="69"/>
      <c r="CK622" s="69"/>
    </row>
    <row r="623" spans="1:89" s="23" customFormat="1" ht="89.25">
      <c r="A623" s="25" t="s">
        <v>2357</v>
      </c>
      <c r="B623" s="23" t="s">
        <v>1098</v>
      </c>
      <c r="C623" s="23" t="s">
        <v>144</v>
      </c>
      <c r="D623" s="23" t="s">
        <v>2183</v>
      </c>
      <c r="E623" s="23" t="s">
        <v>1099</v>
      </c>
      <c r="G623" s="23" t="s">
        <v>1586</v>
      </c>
      <c r="K623" s="23" t="s">
        <v>154</v>
      </c>
      <c r="L623" s="23">
        <v>0</v>
      </c>
      <c r="M623" s="24" t="s">
        <v>921</v>
      </c>
      <c r="N623" s="23" t="s">
        <v>1095</v>
      </c>
      <c r="O623" s="23" t="s">
        <v>221</v>
      </c>
      <c r="P623" s="23" t="s">
        <v>1095</v>
      </c>
      <c r="Q623" s="23" t="s">
        <v>148</v>
      </c>
      <c r="R623" s="23" t="s">
        <v>421</v>
      </c>
      <c r="S623" s="24" t="s">
        <v>159</v>
      </c>
      <c r="T623" s="23">
        <v>796</v>
      </c>
      <c r="U623" s="23" t="s">
        <v>156</v>
      </c>
      <c r="V623" s="26">
        <v>12</v>
      </c>
      <c r="W623" s="26">
        <v>12000</v>
      </c>
      <c r="X623" s="27">
        <f t="shared" si="31"/>
        <v>144000</v>
      </c>
      <c r="Y623" s="27">
        <f t="shared" si="32"/>
        <v>161280.00000000003</v>
      </c>
      <c r="AA623" s="23" t="s">
        <v>945</v>
      </c>
      <c r="AC623" s="178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  <c r="BU623" s="69"/>
      <c r="BV623" s="69"/>
      <c r="BW623" s="69"/>
      <c r="BX623" s="69"/>
      <c r="BY623" s="69"/>
      <c r="BZ623" s="69"/>
      <c r="CA623" s="69"/>
      <c r="CB623" s="69"/>
      <c r="CC623" s="69"/>
      <c r="CD623" s="69"/>
      <c r="CE623" s="69"/>
      <c r="CF623" s="69"/>
      <c r="CG623" s="69"/>
      <c r="CH623" s="69"/>
      <c r="CI623" s="69"/>
      <c r="CJ623" s="69"/>
      <c r="CK623" s="69"/>
    </row>
    <row r="624" spans="1:89" s="23" customFormat="1" ht="89.25">
      <c r="A624" s="25" t="s">
        <v>2358</v>
      </c>
      <c r="B624" s="23" t="s">
        <v>1098</v>
      </c>
      <c r="C624" s="23" t="s">
        <v>144</v>
      </c>
      <c r="D624" s="23" t="s">
        <v>2186</v>
      </c>
      <c r="E624" s="23" t="s">
        <v>1100</v>
      </c>
      <c r="G624" s="23" t="s">
        <v>2187</v>
      </c>
      <c r="K624" s="23" t="s">
        <v>154</v>
      </c>
      <c r="L624" s="23">
        <v>0</v>
      </c>
      <c r="M624" s="24" t="s">
        <v>921</v>
      </c>
      <c r="N624" s="23" t="s">
        <v>1095</v>
      </c>
      <c r="O624" s="23" t="s">
        <v>221</v>
      </c>
      <c r="P624" s="23" t="s">
        <v>1095</v>
      </c>
      <c r="Q624" s="23" t="s">
        <v>148</v>
      </c>
      <c r="R624" s="23" t="s">
        <v>421</v>
      </c>
      <c r="S624" s="24" t="s">
        <v>159</v>
      </c>
      <c r="T624" s="23">
        <v>796</v>
      </c>
      <c r="U624" s="23" t="s">
        <v>156</v>
      </c>
      <c r="V624" s="26">
        <v>12</v>
      </c>
      <c r="W624" s="26">
        <v>6000</v>
      </c>
      <c r="X624" s="27">
        <f t="shared" si="31"/>
        <v>72000</v>
      </c>
      <c r="Y624" s="27">
        <f t="shared" si="32"/>
        <v>80640.00000000001</v>
      </c>
      <c r="AA624" s="23" t="s">
        <v>945</v>
      </c>
      <c r="AC624" s="178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  <c r="BU624" s="69"/>
      <c r="BV624" s="69"/>
      <c r="BW624" s="69"/>
      <c r="BX624" s="69"/>
      <c r="BY624" s="69"/>
      <c r="BZ624" s="69"/>
      <c r="CA624" s="69"/>
      <c r="CB624" s="69"/>
      <c r="CC624" s="69"/>
      <c r="CD624" s="69"/>
      <c r="CE624" s="69"/>
      <c r="CF624" s="69"/>
      <c r="CG624" s="69"/>
      <c r="CH624" s="69"/>
      <c r="CI624" s="69"/>
      <c r="CJ624" s="69"/>
      <c r="CK624" s="69"/>
    </row>
    <row r="625" spans="1:89" s="23" customFormat="1" ht="89.25">
      <c r="A625" s="25" t="s">
        <v>2359</v>
      </c>
      <c r="B625" s="23" t="s">
        <v>1098</v>
      </c>
      <c r="C625" s="23" t="s">
        <v>144</v>
      </c>
      <c r="D625" s="23" t="s">
        <v>2394</v>
      </c>
      <c r="E625" s="23" t="s">
        <v>1101</v>
      </c>
      <c r="G625" s="23" t="s">
        <v>2395</v>
      </c>
      <c r="K625" s="23" t="s">
        <v>154</v>
      </c>
      <c r="L625" s="23">
        <v>0</v>
      </c>
      <c r="M625" s="24" t="s">
        <v>921</v>
      </c>
      <c r="N625" s="23" t="s">
        <v>1095</v>
      </c>
      <c r="O625" s="23" t="s">
        <v>221</v>
      </c>
      <c r="P625" s="23" t="s">
        <v>1095</v>
      </c>
      <c r="Q625" s="23" t="s">
        <v>148</v>
      </c>
      <c r="R625" s="23" t="s">
        <v>421</v>
      </c>
      <c r="S625" s="24" t="s">
        <v>159</v>
      </c>
      <c r="T625" s="23">
        <v>796</v>
      </c>
      <c r="U625" s="23" t="s">
        <v>156</v>
      </c>
      <c r="V625" s="26">
        <v>3</v>
      </c>
      <c r="W625" s="26">
        <v>9000</v>
      </c>
      <c r="X625" s="27">
        <f t="shared" si="31"/>
        <v>27000</v>
      </c>
      <c r="Y625" s="27">
        <f t="shared" si="32"/>
        <v>30240.000000000004</v>
      </c>
      <c r="AA625" s="23" t="s">
        <v>945</v>
      </c>
      <c r="AC625" s="178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  <c r="BU625" s="69"/>
      <c r="BV625" s="69"/>
      <c r="BW625" s="69"/>
      <c r="BX625" s="69"/>
      <c r="BY625" s="69"/>
      <c r="BZ625" s="69"/>
      <c r="CA625" s="69"/>
      <c r="CB625" s="69"/>
      <c r="CC625" s="69"/>
      <c r="CD625" s="69"/>
      <c r="CE625" s="69"/>
      <c r="CF625" s="69"/>
      <c r="CG625" s="69"/>
      <c r="CH625" s="69"/>
      <c r="CI625" s="69"/>
      <c r="CJ625" s="69"/>
      <c r="CK625" s="69"/>
    </row>
    <row r="626" spans="1:89" s="23" customFormat="1" ht="190.5" customHeight="1">
      <c r="A626" s="25" t="s">
        <v>2360</v>
      </c>
      <c r="B626" s="23" t="s">
        <v>1102</v>
      </c>
      <c r="C626" s="23" t="s">
        <v>144</v>
      </c>
      <c r="D626" s="23" t="s">
        <v>2184</v>
      </c>
      <c r="E626" s="23" t="s">
        <v>1103</v>
      </c>
      <c r="G626" s="23" t="s">
        <v>2185</v>
      </c>
      <c r="K626" s="23" t="s">
        <v>154</v>
      </c>
      <c r="L626" s="23">
        <v>0</v>
      </c>
      <c r="M626" s="24" t="s">
        <v>921</v>
      </c>
      <c r="N626" s="23" t="s">
        <v>1095</v>
      </c>
      <c r="O626" s="23" t="s">
        <v>221</v>
      </c>
      <c r="P626" s="23" t="s">
        <v>1095</v>
      </c>
      <c r="Q626" s="23" t="s">
        <v>148</v>
      </c>
      <c r="R626" s="23" t="s">
        <v>421</v>
      </c>
      <c r="S626" s="24" t="s">
        <v>159</v>
      </c>
      <c r="T626" s="23">
        <v>796</v>
      </c>
      <c r="U626" s="23" t="s">
        <v>156</v>
      </c>
      <c r="V626" s="26">
        <v>1</v>
      </c>
      <c r="W626" s="26">
        <v>2000</v>
      </c>
      <c r="X626" s="27">
        <f t="shared" si="31"/>
        <v>2000</v>
      </c>
      <c r="Y626" s="27">
        <f t="shared" si="32"/>
        <v>2240</v>
      </c>
      <c r="AA626" s="23" t="s">
        <v>945</v>
      </c>
      <c r="AC626" s="178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  <c r="BU626" s="69"/>
      <c r="BV626" s="69"/>
      <c r="BW626" s="69"/>
      <c r="BX626" s="69"/>
      <c r="BY626" s="69"/>
      <c r="BZ626" s="69"/>
      <c r="CA626" s="69"/>
      <c r="CB626" s="69"/>
      <c r="CC626" s="69"/>
      <c r="CD626" s="69"/>
      <c r="CE626" s="69"/>
      <c r="CF626" s="69"/>
      <c r="CG626" s="69"/>
      <c r="CH626" s="69"/>
      <c r="CI626" s="69"/>
      <c r="CJ626" s="69"/>
      <c r="CK626" s="69"/>
    </row>
    <row r="627" spans="1:29" s="42" customFormat="1" ht="89.25">
      <c r="A627" s="25" t="s">
        <v>2407</v>
      </c>
      <c r="B627" s="25" t="s">
        <v>143</v>
      </c>
      <c r="C627" s="25" t="s">
        <v>144</v>
      </c>
      <c r="D627" s="25" t="s">
        <v>2408</v>
      </c>
      <c r="E627" s="25" t="s">
        <v>250</v>
      </c>
      <c r="F627" s="25"/>
      <c r="G627" s="25" t="s">
        <v>2409</v>
      </c>
      <c r="H627" s="25"/>
      <c r="I627" s="25" t="s">
        <v>2422</v>
      </c>
      <c r="J627" s="25"/>
      <c r="K627" s="43" t="s">
        <v>145</v>
      </c>
      <c r="L627" s="43">
        <v>0</v>
      </c>
      <c r="M627" s="79" t="s">
        <v>921</v>
      </c>
      <c r="N627" s="43" t="s">
        <v>146</v>
      </c>
      <c r="O627" s="43" t="s">
        <v>147</v>
      </c>
      <c r="P627" s="43" t="s">
        <v>146</v>
      </c>
      <c r="Q627" s="43" t="s">
        <v>148</v>
      </c>
      <c r="R627" s="43" t="s">
        <v>166</v>
      </c>
      <c r="S627" s="100" t="s">
        <v>159</v>
      </c>
      <c r="T627" s="43">
        <v>796</v>
      </c>
      <c r="U627" s="43" t="s">
        <v>156</v>
      </c>
      <c r="V627" s="80">
        <v>8</v>
      </c>
      <c r="W627" s="80">
        <f>600/1.12</f>
        <v>535.7142857142857</v>
      </c>
      <c r="X627" s="27">
        <f t="shared" si="31"/>
        <v>4285.714285714285</v>
      </c>
      <c r="Y627" s="27">
        <f t="shared" si="32"/>
        <v>4800</v>
      </c>
      <c r="Z627" s="43"/>
      <c r="AA627" s="43" t="s">
        <v>945</v>
      </c>
      <c r="AB627" s="43" t="s">
        <v>2406</v>
      </c>
      <c r="AC627" s="81"/>
    </row>
    <row r="628" spans="1:29" s="42" customFormat="1" ht="51.75" customHeight="1">
      <c r="A628" s="25" t="s">
        <v>2418</v>
      </c>
      <c r="B628" s="25" t="s">
        <v>143</v>
      </c>
      <c r="C628" s="25" t="s">
        <v>144</v>
      </c>
      <c r="D628" s="25" t="s">
        <v>1914</v>
      </c>
      <c r="E628" s="25" t="s">
        <v>250</v>
      </c>
      <c r="F628" s="25"/>
      <c r="G628" s="25" t="s">
        <v>1915</v>
      </c>
      <c r="H628" s="25"/>
      <c r="I628" s="25" t="s">
        <v>2420</v>
      </c>
      <c r="J628" s="25"/>
      <c r="K628" s="43" t="s">
        <v>145</v>
      </c>
      <c r="L628" s="43">
        <v>0</v>
      </c>
      <c r="M628" s="79" t="s">
        <v>921</v>
      </c>
      <c r="N628" s="43" t="s">
        <v>146</v>
      </c>
      <c r="O628" s="43" t="s">
        <v>147</v>
      </c>
      <c r="P628" s="43" t="s">
        <v>146</v>
      </c>
      <c r="Q628" s="43" t="s">
        <v>148</v>
      </c>
      <c r="R628" s="43" t="s">
        <v>166</v>
      </c>
      <c r="S628" s="100" t="s">
        <v>159</v>
      </c>
      <c r="T628" s="43">
        <v>796</v>
      </c>
      <c r="U628" s="43" t="s">
        <v>156</v>
      </c>
      <c r="V628" s="80">
        <v>4</v>
      </c>
      <c r="W628" s="80">
        <f>1200/1.12</f>
        <v>1071.4285714285713</v>
      </c>
      <c r="X628" s="27">
        <f>W628*V628</f>
        <v>4285.714285714285</v>
      </c>
      <c r="Y628" s="27">
        <f>X628*1.12</f>
        <v>4800</v>
      </c>
      <c r="Z628" s="43"/>
      <c r="AA628" s="43" t="s">
        <v>945</v>
      </c>
      <c r="AB628" s="43" t="s">
        <v>2406</v>
      </c>
      <c r="AC628" s="81"/>
    </row>
    <row r="629" spans="1:29" s="42" customFormat="1" ht="44.25" customHeight="1">
      <c r="A629" s="25" t="s">
        <v>2419</v>
      </c>
      <c r="B629" s="25" t="s">
        <v>143</v>
      </c>
      <c r="C629" s="25" t="s">
        <v>144</v>
      </c>
      <c r="D629" s="25" t="s">
        <v>1914</v>
      </c>
      <c r="E629" s="25" t="s">
        <v>250</v>
      </c>
      <c r="F629" s="25"/>
      <c r="G629" s="25" t="s">
        <v>1915</v>
      </c>
      <c r="H629" s="25"/>
      <c r="I629" s="25" t="s">
        <v>2421</v>
      </c>
      <c r="J629" s="25"/>
      <c r="K629" s="43" t="s">
        <v>145</v>
      </c>
      <c r="L629" s="43">
        <v>0</v>
      </c>
      <c r="M629" s="79" t="s">
        <v>921</v>
      </c>
      <c r="N629" s="43" t="s">
        <v>146</v>
      </c>
      <c r="O629" s="43" t="s">
        <v>147</v>
      </c>
      <c r="P629" s="43" t="s">
        <v>146</v>
      </c>
      <c r="Q629" s="43" t="s">
        <v>148</v>
      </c>
      <c r="R629" s="43" t="s">
        <v>166</v>
      </c>
      <c r="S629" s="100" t="s">
        <v>159</v>
      </c>
      <c r="T629" s="43">
        <v>796</v>
      </c>
      <c r="U629" s="43" t="s">
        <v>156</v>
      </c>
      <c r="V629" s="80">
        <v>4</v>
      </c>
      <c r="W629" s="80">
        <f>1200/1.12</f>
        <v>1071.4285714285713</v>
      </c>
      <c r="X629" s="27">
        <f>W629*V629</f>
        <v>4285.714285714285</v>
      </c>
      <c r="Y629" s="27">
        <f>X629*1.12</f>
        <v>4800</v>
      </c>
      <c r="Z629" s="43"/>
      <c r="AA629" s="43" t="s">
        <v>945</v>
      </c>
      <c r="AB629" s="43" t="s">
        <v>2406</v>
      </c>
      <c r="AC629" s="81"/>
    </row>
    <row r="630" spans="1:29" s="42" customFormat="1" ht="89.25">
      <c r="A630" s="25" t="s">
        <v>2430</v>
      </c>
      <c r="B630" s="25" t="s">
        <v>143</v>
      </c>
      <c r="C630" s="25" t="s">
        <v>144</v>
      </c>
      <c r="D630" s="25" t="s">
        <v>2428</v>
      </c>
      <c r="E630" s="25" t="s">
        <v>2429</v>
      </c>
      <c r="F630" s="25"/>
      <c r="G630" s="25" t="s">
        <v>2113</v>
      </c>
      <c r="H630" s="25"/>
      <c r="I630" s="25" t="s">
        <v>2431</v>
      </c>
      <c r="J630" s="25"/>
      <c r="K630" s="43" t="s">
        <v>145</v>
      </c>
      <c r="L630" s="43">
        <v>0</v>
      </c>
      <c r="M630" s="79" t="s">
        <v>921</v>
      </c>
      <c r="N630" s="43" t="s">
        <v>146</v>
      </c>
      <c r="O630" s="43" t="s">
        <v>147</v>
      </c>
      <c r="P630" s="43" t="s">
        <v>146</v>
      </c>
      <c r="Q630" s="43" t="s">
        <v>148</v>
      </c>
      <c r="R630" s="43" t="s">
        <v>166</v>
      </c>
      <c r="S630" s="100" t="s">
        <v>159</v>
      </c>
      <c r="T630" s="43">
        <v>796</v>
      </c>
      <c r="U630" s="43" t="s">
        <v>156</v>
      </c>
      <c r="V630" s="80">
        <v>2</v>
      </c>
      <c r="W630" s="80">
        <v>23800</v>
      </c>
      <c r="X630" s="27">
        <f t="shared" si="31"/>
        <v>47600</v>
      </c>
      <c r="Y630" s="27">
        <f t="shared" si="32"/>
        <v>53312.00000000001</v>
      </c>
      <c r="Z630" s="43"/>
      <c r="AA630" s="43" t="s">
        <v>945</v>
      </c>
      <c r="AB630" s="43" t="s">
        <v>2406</v>
      </c>
      <c r="AC630" s="81"/>
    </row>
    <row r="631" spans="1:29" s="42" customFormat="1" ht="75" customHeight="1">
      <c r="A631" s="25" t="s">
        <v>2449</v>
      </c>
      <c r="B631" s="25" t="s">
        <v>143</v>
      </c>
      <c r="C631" s="25" t="s">
        <v>144</v>
      </c>
      <c r="D631" s="25" t="s">
        <v>2447</v>
      </c>
      <c r="E631" s="25" t="s">
        <v>312</v>
      </c>
      <c r="F631" s="25"/>
      <c r="G631" s="25" t="s">
        <v>2448</v>
      </c>
      <c r="H631" s="25"/>
      <c r="I631" s="25" t="s">
        <v>2450</v>
      </c>
      <c r="J631" s="25"/>
      <c r="K631" s="43" t="s">
        <v>145</v>
      </c>
      <c r="L631" s="43">
        <v>0</v>
      </c>
      <c r="M631" s="79" t="s">
        <v>921</v>
      </c>
      <c r="N631" s="43" t="s">
        <v>146</v>
      </c>
      <c r="O631" s="43" t="s">
        <v>147</v>
      </c>
      <c r="P631" s="43" t="s">
        <v>146</v>
      </c>
      <c r="Q631" s="43" t="s">
        <v>148</v>
      </c>
      <c r="R631" s="43" t="s">
        <v>166</v>
      </c>
      <c r="S631" s="100" t="s">
        <v>475</v>
      </c>
      <c r="T631" s="43">
        <v>796</v>
      </c>
      <c r="U631" s="43" t="s">
        <v>156</v>
      </c>
      <c r="V631" s="80">
        <v>6</v>
      </c>
      <c r="W631" s="80">
        <f>800/1.12</f>
        <v>714.2857142857142</v>
      </c>
      <c r="X631" s="27">
        <f t="shared" si="31"/>
        <v>4285.714285714285</v>
      </c>
      <c r="Y631" s="27">
        <f t="shared" si="32"/>
        <v>4800</v>
      </c>
      <c r="Z631" s="43"/>
      <c r="AA631" s="43" t="s">
        <v>945</v>
      </c>
      <c r="AB631" s="43" t="s">
        <v>2406</v>
      </c>
      <c r="AC631" s="81"/>
    </row>
    <row r="632" spans="1:29" s="42" customFormat="1" ht="75" customHeight="1">
      <c r="A632" s="25" t="s">
        <v>2451</v>
      </c>
      <c r="B632" s="25" t="s">
        <v>143</v>
      </c>
      <c r="C632" s="25" t="s">
        <v>144</v>
      </c>
      <c r="D632" s="25" t="s">
        <v>2447</v>
      </c>
      <c r="E632" s="25" t="s">
        <v>312</v>
      </c>
      <c r="F632" s="25"/>
      <c r="G632" s="25" t="s">
        <v>2448</v>
      </c>
      <c r="H632" s="25"/>
      <c r="I632" s="25" t="s">
        <v>2452</v>
      </c>
      <c r="J632" s="25"/>
      <c r="K632" s="43" t="s">
        <v>145</v>
      </c>
      <c r="L632" s="43">
        <v>0</v>
      </c>
      <c r="M632" s="79" t="s">
        <v>921</v>
      </c>
      <c r="N632" s="43" t="s">
        <v>146</v>
      </c>
      <c r="O632" s="43" t="s">
        <v>147</v>
      </c>
      <c r="P632" s="43" t="s">
        <v>146</v>
      </c>
      <c r="Q632" s="43" t="s">
        <v>148</v>
      </c>
      <c r="R632" s="43" t="s">
        <v>166</v>
      </c>
      <c r="S632" s="100" t="s">
        <v>475</v>
      </c>
      <c r="T632" s="43">
        <v>796</v>
      </c>
      <c r="U632" s="43" t="s">
        <v>156</v>
      </c>
      <c r="V632" s="80">
        <v>2</v>
      </c>
      <c r="W632" s="80">
        <f>825/1.12</f>
        <v>736.6071428571428</v>
      </c>
      <c r="X632" s="27">
        <f t="shared" si="31"/>
        <v>1473.2142857142856</v>
      </c>
      <c r="Y632" s="27">
        <f t="shared" si="32"/>
        <v>1650</v>
      </c>
      <c r="Z632" s="43"/>
      <c r="AA632" s="43" t="s">
        <v>945</v>
      </c>
      <c r="AB632" s="43" t="s">
        <v>2406</v>
      </c>
      <c r="AC632" s="81"/>
    </row>
    <row r="633" spans="1:29" s="42" customFormat="1" ht="75" customHeight="1">
      <c r="A633" s="25" t="s">
        <v>2453</v>
      </c>
      <c r="B633" s="25" t="s">
        <v>143</v>
      </c>
      <c r="C633" s="25" t="s">
        <v>144</v>
      </c>
      <c r="D633" s="25" t="s">
        <v>2447</v>
      </c>
      <c r="E633" s="25" t="s">
        <v>312</v>
      </c>
      <c r="F633" s="25"/>
      <c r="G633" s="25" t="s">
        <v>2448</v>
      </c>
      <c r="H633" s="25"/>
      <c r="I633" s="25" t="s">
        <v>2454</v>
      </c>
      <c r="J633" s="25"/>
      <c r="K633" s="43" t="s">
        <v>145</v>
      </c>
      <c r="L633" s="43">
        <v>0</v>
      </c>
      <c r="M633" s="79" t="s">
        <v>921</v>
      </c>
      <c r="N633" s="43" t="s">
        <v>146</v>
      </c>
      <c r="O633" s="43" t="s">
        <v>147</v>
      </c>
      <c r="P633" s="43" t="s">
        <v>146</v>
      </c>
      <c r="Q633" s="43" t="s">
        <v>148</v>
      </c>
      <c r="R633" s="43" t="s">
        <v>166</v>
      </c>
      <c r="S633" s="100" t="s">
        <v>475</v>
      </c>
      <c r="T633" s="43">
        <v>796</v>
      </c>
      <c r="U633" s="43" t="s">
        <v>156</v>
      </c>
      <c r="V633" s="80">
        <v>2</v>
      </c>
      <c r="W633" s="80">
        <f>825/1.12</f>
        <v>736.6071428571428</v>
      </c>
      <c r="X633" s="27">
        <f t="shared" si="31"/>
        <v>1473.2142857142856</v>
      </c>
      <c r="Y633" s="27">
        <f t="shared" si="32"/>
        <v>1650</v>
      </c>
      <c r="Z633" s="43"/>
      <c r="AA633" s="43" t="s">
        <v>945</v>
      </c>
      <c r="AB633" s="43" t="s">
        <v>2406</v>
      </c>
      <c r="AC633" s="81"/>
    </row>
    <row r="634" spans="1:256" ht="138.75" customHeight="1">
      <c r="A634" s="25" t="s">
        <v>2461</v>
      </c>
      <c r="B634" s="100" t="s">
        <v>363</v>
      </c>
      <c r="C634" s="100" t="s">
        <v>364</v>
      </c>
      <c r="D634" s="99" t="s">
        <v>1285</v>
      </c>
      <c r="E634" s="100" t="s">
        <v>1286</v>
      </c>
      <c r="F634" s="99"/>
      <c r="G634" s="99" t="s">
        <v>1287</v>
      </c>
      <c r="H634" s="106"/>
      <c r="I634" s="99" t="s">
        <v>2403</v>
      </c>
      <c r="J634" s="99"/>
      <c r="K634" s="100" t="s">
        <v>145</v>
      </c>
      <c r="L634" s="101" t="s">
        <v>13</v>
      </c>
      <c r="M634" s="24" t="s">
        <v>921</v>
      </c>
      <c r="N634" s="43" t="s">
        <v>146</v>
      </c>
      <c r="O634" s="101" t="s">
        <v>147</v>
      </c>
      <c r="P634" s="100" t="s">
        <v>146</v>
      </c>
      <c r="Q634" s="100" t="s">
        <v>148</v>
      </c>
      <c r="R634" s="23" t="s">
        <v>2462</v>
      </c>
      <c r="S634" s="23" t="s">
        <v>159</v>
      </c>
      <c r="T634" s="101">
        <v>112</v>
      </c>
      <c r="U634" s="100" t="s">
        <v>53</v>
      </c>
      <c r="V634" s="102">
        <v>9000</v>
      </c>
      <c r="W634" s="103">
        <f>2.1*410</f>
        <v>861</v>
      </c>
      <c r="X634" s="102">
        <f>W634*V634</f>
        <v>7749000</v>
      </c>
      <c r="Y634" s="102">
        <f>X634*(1+12%)</f>
        <v>8678880</v>
      </c>
      <c r="Z634" s="100"/>
      <c r="AA634" s="23" t="s">
        <v>945</v>
      </c>
      <c r="AB634" s="99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  <c r="HJ634" s="81"/>
      <c r="HK634" s="81"/>
      <c r="HL634" s="81"/>
      <c r="HM634" s="81"/>
      <c r="HN634" s="81"/>
      <c r="HO634" s="81"/>
      <c r="HP634" s="81"/>
      <c r="HQ634" s="81"/>
      <c r="HR634" s="81"/>
      <c r="HS634" s="81"/>
      <c r="HT634" s="81"/>
      <c r="HU634" s="81"/>
      <c r="HV634" s="81"/>
      <c r="HW634" s="81"/>
      <c r="HX634" s="81"/>
      <c r="HY634" s="81"/>
      <c r="HZ634" s="81"/>
      <c r="IA634" s="81"/>
      <c r="IB634" s="81"/>
      <c r="IC634" s="81"/>
      <c r="ID634" s="81"/>
      <c r="IE634" s="81"/>
      <c r="IF634" s="81"/>
      <c r="IG634" s="81"/>
      <c r="IH634" s="81"/>
      <c r="II634" s="81"/>
      <c r="IJ634" s="81"/>
      <c r="IK634" s="81"/>
      <c r="IL634" s="81"/>
      <c r="IM634" s="81"/>
      <c r="IN634" s="81"/>
      <c r="IO634" s="81"/>
      <c r="IP634" s="81"/>
      <c r="IQ634" s="81"/>
      <c r="IR634" s="81"/>
      <c r="IS634" s="81"/>
      <c r="IT634" s="81"/>
      <c r="IU634" s="81"/>
      <c r="IV634" s="81"/>
    </row>
    <row r="635" spans="1:256" ht="138.75" customHeight="1">
      <c r="A635" s="25" t="s">
        <v>2468</v>
      </c>
      <c r="B635" s="100" t="s">
        <v>363</v>
      </c>
      <c r="C635" s="100" t="s">
        <v>364</v>
      </c>
      <c r="D635" s="99" t="s">
        <v>2469</v>
      </c>
      <c r="E635" s="100" t="s">
        <v>2470</v>
      </c>
      <c r="F635" s="99"/>
      <c r="G635" s="99" t="s">
        <v>2471</v>
      </c>
      <c r="H635" s="106"/>
      <c r="I635" s="99" t="s">
        <v>2472</v>
      </c>
      <c r="J635" s="99"/>
      <c r="K635" s="100" t="s">
        <v>145</v>
      </c>
      <c r="L635" s="101" t="s">
        <v>13</v>
      </c>
      <c r="M635" s="24" t="s">
        <v>921</v>
      </c>
      <c r="N635" s="43" t="s">
        <v>146</v>
      </c>
      <c r="O635" s="101" t="s">
        <v>164</v>
      </c>
      <c r="P635" s="100" t="s">
        <v>146</v>
      </c>
      <c r="Q635" s="100" t="s">
        <v>148</v>
      </c>
      <c r="R635" s="23" t="s">
        <v>2473</v>
      </c>
      <c r="S635" s="100" t="s">
        <v>159</v>
      </c>
      <c r="T635" s="101" t="s">
        <v>37</v>
      </c>
      <c r="U635" s="100" t="s">
        <v>251</v>
      </c>
      <c r="V635" s="102">
        <v>1</v>
      </c>
      <c r="W635" s="103">
        <v>1025920</v>
      </c>
      <c r="X635" s="102">
        <f>W635*V635</f>
        <v>1025920</v>
      </c>
      <c r="Y635" s="102">
        <f>X635*(1+12%)</f>
        <v>1149030.4000000001</v>
      </c>
      <c r="Z635" s="100"/>
      <c r="AA635" s="23" t="s">
        <v>945</v>
      </c>
      <c r="AB635" s="99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  <c r="HJ635" s="81"/>
      <c r="HK635" s="81"/>
      <c r="HL635" s="81"/>
      <c r="HM635" s="81"/>
      <c r="HN635" s="81"/>
      <c r="HO635" s="81"/>
      <c r="HP635" s="81"/>
      <c r="HQ635" s="81"/>
      <c r="HR635" s="81"/>
      <c r="HS635" s="81"/>
      <c r="HT635" s="81"/>
      <c r="HU635" s="81"/>
      <c r="HV635" s="81"/>
      <c r="HW635" s="81"/>
      <c r="HX635" s="81"/>
      <c r="HY635" s="81"/>
      <c r="HZ635" s="81"/>
      <c r="IA635" s="81"/>
      <c r="IB635" s="81"/>
      <c r="IC635" s="81"/>
      <c r="ID635" s="81"/>
      <c r="IE635" s="81"/>
      <c r="IF635" s="81"/>
      <c r="IG635" s="81"/>
      <c r="IH635" s="81"/>
      <c r="II635" s="81"/>
      <c r="IJ635" s="81"/>
      <c r="IK635" s="81"/>
      <c r="IL635" s="81"/>
      <c r="IM635" s="81"/>
      <c r="IN635" s="81"/>
      <c r="IO635" s="81"/>
      <c r="IP635" s="81"/>
      <c r="IQ635" s="81"/>
      <c r="IR635" s="81"/>
      <c r="IS635" s="81"/>
      <c r="IT635" s="81"/>
      <c r="IU635" s="81"/>
      <c r="IV635" s="81"/>
    </row>
    <row r="636" spans="1:29" s="55" customFormat="1" ht="120.75" customHeight="1">
      <c r="A636" s="25" t="s">
        <v>2476</v>
      </c>
      <c r="B636" s="23" t="s">
        <v>143</v>
      </c>
      <c r="C636" s="23" t="s">
        <v>144</v>
      </c>
      <c r="D636" s="25" t="s">
        <v>1712</v>
      </c>
      <c r="E636" s="25" t="s">
        <v>1683</v>
      </c>
      <c r="F636" s="28"/>
      <c r="G636" s="25" t="s">
        <v>1713</v>
      </c>
      <c r="H636" s="28"/>
      <c r="I636" s="25" t="s">
        <v>193</v>
      </c>
      <c r="J636" s="25"/>
      <c r="K636" s="116" t="s">
        <v>145</v>
      </c>
      <c r="L636" s="25">
        <v>90</v>
      </c>
      <c r="M636" s="24" t="s">
        <v>921</v>
      </c>
      <c r="N636" s="23" t="s">
        <v>146</v>
      </c>
      <c r="O636" s="25" t="s">
        <v>164</v>
      </c>
      <c r="P636" s="23" t="s">
        <v>146</v>
      </c>
      <c r="Q636" s="23" t="s">
        <v>148</v>
      </c>
      <c r="R636" s="50" t="s">
        <v>2500</v>
      </c>
      <c r="S636" s="23" t="s">
        <v>159</v>
      </c>
      <c r="T636" s="117" t="s">
        <v>196</v>
      </c>
      <c r="U636" s="117" t="s">
        <v>197</v>
      </c>
      <c r="V636" s="27">
        <v>1500</v>
      </c>
      <c r="W636" s="118">
        <f>165000/1.12</f>
        <v>147321.42857142855</v>
      </c>
      <c r="X636" s="119">
        <f aca="true" t="shared" si="33" ref="X636:X647">W636*V636</f>
        <v>220982142.85714284</v>
      </c>
      <c r="Y636" s="119">
        <f aca="true" t="shared" si="34" ref="Y636:Y647">X636*1.12</f>
        <v>247500000</v>
      </c>
      <c r="Z636" s="23" t="s">
        <v>2393</v>
      </c>
      <c r="AA636" s="23" t="s">
        <v>945</v>
      </c>
      <c r="AB636" s="23"/>
      <c r="AC636" s="120"/>
    </row>
    <row r="637" spans="1:29" s="42" customFormat="1" ht="76.5">
      <c r="A637" s="25" t="s">
        <v>2498</v>
      </c>
      <c r="B637" s="25" t="s">
        <v>143</v>
      </c>
      <c r="C637" s="25" t="s">
        <v>144</v>
      </c>
      <c r="D637" s="25" t="s">
        <v>1802</v>
      </c>
      <c r="E637" s="25" t="s">
        <v>1803</v>
      </c>
      <c r="F637" s="25"/>
      <c r="G637" s="25" t="s">
        <v>1804</v>
      </c>
      <c r="H637" s="25"/>
      <c r="I637" s="25" t="s">
        <v>2499</v>
      </c>
      <c r="J637" s="25"/>
      <c r="K637" s="43" t="s">
        <v>145</v>
      </c>
      <c r="L637" s="43">
        <v>0</v>
      </c>
      <c r="M637" s="79" t="s">
        <v>921</v>
      </c>
      <c r="N637" s="43" t="s">
        <v>146</v>
      </c>
      <c r="O637" s="25" t="s">
        <v>164</v>
      </c>
      <c r="P637" s="43" t="s">
        <v>146</v>
      </c>
      <c r="Q637" s="43" t="s">
        <v>148</v>
      </c>
      <c r="R637" s="43" t="s">
        <v>166</v>
      </c>
      <c r="S637" s="23" t="s">
        <v>149</v>
      </c>
      <c r="T637" s="43">
        <v>796</v>
      </c>
      <c r="U637" s="43" t="s">
        <v>156</v>
      </c>
      <c r="V637" s="80">
        <v>2</v>
      </c>
      <c r="W637" s="80">
        <v>983</v>
      </c>
      <c r="X637" s="27">
        <f t="shared" si="33"/>
        <v>1966</v>
      </c>
      <c r="Y637" s="27">
        <f t="shared" si="34"/>
        <v>2201.92</v>
      </c>
      <c r="Z637" s="43"/>
      <c r="AA637" s="43" t="s">
        <v>945</v>
      </c>
      <c r="AB637" s="43"/>
      <c r="AC637" s="81"/>
    </row>
    <row r="638" spans="1:29" s="42" customFormat="1" ht="76.5">
      <c r="A638" s="25" t="s">
        <v>2501</v>
      </c>
      <c r="B638" s="25" t="s">
        <v>143</v>
      </c>
      <c r="C638" s="25" t="s">
        <v>144</v>
      </c>
      <c r="D638" s="25" t="s">
        <v>2502</v>
      </c>
      <c r="E638" s="25" t="s">
        <v>2503</v>
      </c>
      <c r="F638" s="25"/>
      <c r="G638" s="25" t="s">
        <v>2504</v>
      </c>
      <c r="H638" s="25"/>
      <c r="I638" s="25" t="s">
        <v>2505</v>
      </c>
      <c r="J638" s="25"/>
      <c r="K638" s="43" t="s">
        <v>145</v>
      </c>
      <c r="L638" s="43">
        <v>0</v>
      </c>
      <c r="M638" s="79" t="s">
        <v>921</v>
      </c>
      <c r="N638" s="43" t="s">
        <v>146</v>
      </c>
      <c r="O638" s="25" t="s">
        <v>433</v>
      </c>
      <c r="P638" s="43" t="s">
        <v>146</v>
      </c>
      <c r="Q638" s="43" t="s">
        <v>148</v>
      </c>
      <c r="R638" s="43" t="s">
        <v>166</v>
      </c>
      <c r="S638" s="23" t="s">
        <v>149</v>
      </c>
      <c r="T638" s="43">
        <v>796</v>
      </c>
      <c r="U638" s="43" t="s">
        <v>156</v>
      </c>
      <c r="V638" s="80">
        <v>50</v>
      </c>
      <c r="W638" s="80">
        <v>117</v>
      </c>
      <c r="X638" s="27">
        <f t="shared" si="33"/>
        <v>5850</v>
      </c>
      <c r="Y638" s="27">
        <f t="shared" si="34"/>
        <v>6552.000000000001</v>
      </c>
      <c r="Z638" s="43"/>
      <c r="AA638" s="43" t="s">
        <v>945</v>
      </c>
      <c r="AB638" s="43"/>
      <c r="AC638" s="81"/>
    </row>
    <row r="639" spans="1:29" s="42" customFormat="1" ht="76.5">
      <c r="A639" s="25" t="s">
        <v>2506</v>
      </c>
      <c r="B639" s="25" t="s">
        <v>143</v>
      </c>
      <c r="C639" s="25" t="s">
        <v>144</v>
      </c>
      <c r="D639" s="25" t="s">
        <v>2507</v>
      </c>
      <c r="E639" s="25" t="s">
        <v>2508</v>
      </c>
      <c r="F639" s="25"/>
      <c r="G639" s="25" t="s">
        <v>2509</v>
      </c>
      <c r="H639" s="25"/>
      <c r="I639" s="25" t="s">
        <v>2510</v>
      </c>
      <c r="J639" s="25"/>
      <c r="K639" s="43" t="s">
        <v>145</v>
      </c>
      <c r="L639" s="43">
        <v>0</v>
      </c>
      <c r="M639" s="79" t="s">
        <v>921</v>
      </c>
      <c r="N639" s="43" t="s">
        <v>146</v>
      </c>
      <c r="O639" s="25" t="s">
        <v>433</v>
      </c>
      <c r="P639" s="43" t="s">
        <v>146</v>
      </c>
      <c r="Q639" s="43" t="s">
        <v>148</v>
      </c>
      <c r="R639" s="43" t="s">
        <v>166</v>
      </c>
      <c r="S639" s="23" t="s">
        <v>149</v>
      </c>
      <c r="T639" s="43">
        <v>796</v>
      </c>
      <c r="U639" s="43" t="s">
        <v>156</v>
      </c>
      <c r="V639" s="80">
        <v>3000</v>
      </c>
      <c r="W639" s="80">
        <v>6</v>
      </c>
      <c r="X639" s="27">
        <f t="shared" si="33"/>
        <v>18000</v>
      </c>
      <c r="Y639" s="27">
        <f t="shared" si="34"/>
        <v>20160.000000000004</v>
      </c>
      <c r="Z639" s="43"/>
      <c r="AA639" s="43" t="s">
        <v>945</v>
      </c>
      <c r="AB639" s="43"/>
      <c r="AC639" s="81"/>
    </row>
    <row r="640" spans="1:29" s="42" customFormat="1" ht="76.5">
      <c r="A640" s="25" t="s">
        <v>2511</v>
      </c>
      <c r="B640" s="25" t="s">
        <v>363</v>
      </c>
      <c r="C640" s="25" t="s">
        <v>400</v>
      </c>
      <c r="D640" s="25" t="s">
        <v>2513</v>
      </c>
      <c r="E640" s="25" t="s">
        <v>1229</v>
      </c>
      <c r="F640" s="25"/>
      <c r="G640" s="25" t="s">
        <v>1230</v>
      </c>
      <c r="H640" s="25"/>
      <c r="I640" s="25" t="s">
        <v>2535</v>
      </c>
      <c r="J640" s="25"/>
      <c r="K640" s="43" t="s">
        <v>145</v>
      </c>
      <c r="L640" s="43" t="s">
        <v>13</v>
      </c>
      <c r="M640" s="79" t="s">
        <v>921</v>
      </c>
      <c r="N640" s="43" t="s">
        <v>427</v>
      </c>
      <c r="O640" s="25" t="s">
        <v>433</v>
      </c>
      <c r="P640" s="43" t="s">
        <v>427</v>
      </c>
      <c r="Q640" s="43" t="s">
        <v>148</v>
      </c>
      <c r="R640" s="43" t="s">
        <v>166</v>
      </c>
      <c r="S640" s="23" t="s">
        <v>149</v>
      </c>
      <c r="T640" s="43">
        <v>796</v>
      </c>
      <c r="U640" s="43" t="s">
        <v>156</v>
      </c>
      <c r="V640" s="80">
        <v>5000</v>
      </c>
      <c r="W640" s="80">
        <v>1.63</v>
      </c>
      <c r="X640" s="27">
        <f t="shared" si="33"/>
        <v>8149.999999999999</v>
      </c>
      <c r="Y640" s="27">
        <f t="shared" si="34"/>
        <v>9128</v>
      </c>
      <c r="Z640" s="43"/>
      <c r="AA640" s="43" t="s">
        <v>945</v>
      </c>
      <c r="AB640" s="43"/>
      <c r="AC640" s="81"/>
    </row>
    <row r="641" spans="1:29" ht="66.75" customHeight="1">
      <c r="A641" s="25" t="s">
        <v>2512</v>
      </c>
      <c r="B641" s="23" t="s">
        <v>363</v>
      </c>
      <c r="C641" s="23" t="s">
        <v>400</v>
      </c>
      <c r="D641" s="51" t="s">
        <v>1228</v>
      </c>
      <c r="E641" s="51" t="s">
        <v>1229</v>
      </c>
      <c r="F641" s="23"/>
      <c r="G641" s="23" t="s">
        <v>1230</v>
      </c>
      <c r="H641" s="23"/>
      <c r="I641" s="23" t="s">
        <v>2536</v>
      </c>
      <c r="J641" s="130"/>
      <c r="K641" s="43" t="s">
        <v>145</v>
      </c>
      <c r="L641" s="24" t="s">
        <v>13</v>
      </c>
      <c r="M641" s="24" t="s">
        <v>921</v>
      </c>
      <c r="N641" s="24" t="s">
        <v>427</v>
      </c>
      <c r="O641" s="25" t="s">
        <v>433</v>
      </c>
      <c r="P641" s="24" t="s">
        <v>427</v>
      </c>
      <c r="Q641" s="24" t="s">
        <v>148</v>
      </c>
      <c r="R641" s="23" t="s">
        <v>166</v>
      </c>
      <c r="S641" s="23" t="s">
        <v>149</v>
      </c>
      <c r="T641" s="43">
        <v>796</v>
      </c>
      <c r="U641" s="43" t="s">
        <v>156</v>
      </c>
      <c r="V641" s="110">
        <v>1000</v>
      </c>
      <c r="W641" s="110">
        <v>2</v>
      </c>
      <c r="X641" s="110">
        <f t="shared" si="33"/>
        <v>2000</v>
      </c>
      <c r="Y641" s="27">
        <f t="shared" si="34"/>
        <v>2240</v>
      </c>
      <c r="Z641" s="130"/>
      <c r="AA641" s="23" t="s">
        <v>945</v>
      </c>
      <c r="AB641" s="130"/>
      <c r="AC641" s="60"/>
    </row>
    <row r="642" spans="1:29" ht="66.75" customHeight="1">
      <c r="A642" s="25" t="s">
        <v>2514</v>
      </c>
      <c r="B642" s="23" t="s">
        <v>363</v>
      </c>
      <c r="C642" s="23" t="s">
        <v>400</v>
      </c>
      <c r="D642" s="51" t="s">
        <v>2515</v>
      </c>
      <c r="E642" s="51" t="s">
        <v>2516</v>
      </c>
      <c r="F642" s="23"/>
      <c r="G642" s="23" t="s">
        <v>2517</v>
      </c>
      <c r="H642" s="23"/>
      <c r="I642" s="23" t="s">
        <v>2537</v>
      </c>
      <c r="J642" s="130"/>
      <c r="K642" s="43" t="s">
        <v>145</v>
      </c>
      <c r="L642" s="24" t="s">
        <v>13</v>
      </c>
      <c r="M642" s="24" t="s">
        <v>921</v>
      </c>
      <c r="N642" s="24" t="s">
        <v>427</v>
      </c>
      <c r="O642" s="25" t="s">
        <v>433</v>
      </c>
      <c r="P642" s="24" t="s">
        <v>427</v>
      </c>
      <c r="Q642" s="24" t="s">
        <v>148</v>
      </c>
      <c r="R642" s="23" t="s">
        <v>166</v>
      </c>
      <c r="S642" s="23" t="s">
        <v>149</v>
      </c>
      <c r="T642" s="43">
        <v>796</v>
      </c>
      <c r="U642" s="43" t="s">
        <v>156</v>
      </c>
      <c r="V642" s="110">
        <v>4</v>
      </c>
      <c r="W642" s="110">
        <v>1193</v>
      </c>
      <c r="X642" s="110">
        <f t="shared" si="33"/>
        <v>4772</v>
      </c>
      <c r="Y642" s="27">
        <f t="shared" si="34"/>
        <v>5344.64</v>
      </c>
      <c r="Z642" s="130"/>
      <c r="AA642" s="23" t="s">
        <v>945</v>
      </c>
      <c r="AB642" s="130"/>
      <c r="AC642" s="60"/>
    </row>
    <row r="643" spans="1:29" ht="66.75" customHeight="1">
      <c r="A643" s="25" t="s">
        <v>2522</v>
      </c>
      <c r="B643" s="23" t="s">
        <v>363</v>
      </c>
      <c r="C643" s="23" t="s">
        <v>400</v>
      </c>
      <c r="D643" s="51" t="s">
        <v>2518</v>
      </c>
      <c r="E643" s="51" t="s">
        <v>2519</v>
      </c>
      <c r="F643" s="23"/>
      <c r="G643" s="23" t="s">
        <v>2520</v>
      </c>
      <c r="H643" s="23"/>
      <c r="I643" s="23" t="s">
        <v>2521</v>
      </c>
      <c r="J643" s="130"/>
      <c r="K643" s="43" t="s">
        <v>145</v>
      </c>
      <c r="L643" s="24" t="s">
        <v>13</v>
      </c>
      <c r="M643" s="24" t="s">
        <v>921</v>
      </c>
      <c r="N643" s="24" t="s">
        <v>427</v>
      </c>
      <c r="O643" s="25" t="s">
        <v>433</v>
      </c>
      <c r="P643" s="24" t="s">
        <v>427</v>
      </c>
      <c r="Q643" s="24" t="s">
        <v>148</v>
      </c>
      <c r="R643" s="23" t="s">
        <v>166</v>
      </c>
      <c r="S643" s="23" t="s">
        <v>149</v>
      </c>
      <c r="T643" s="43">
        <v>796</v>
      </c>
      <c r="U643" s="43" t="s">
        <v>156</v>
      </c>
      <c r="V643" s="110">
        <v>2</v>
      </c>
      <c r="W643" s="110">
        <v>1513</v>
      </c>
      <c r="X643" s="110">
        <f t="shared" si="33"/>
        <v>3026</v>
      </c>
      <c r="Y643" s="27">
        <f t="shared" si="34"/>
        <v>3389.1200000000003</v>
      </c>
      <c r="Z643" s="130"/>
      <c r="AA643" s="23" t="s">
        <v>945</v>
      </c>
      <c r="AB643" s="130"/>
      <c r="AC643" s="60"/>
    </row>
    <row r="644" spans="1:29" ht="66.75" customHeight="1">
      <c r="A644" s="25" t="s">
        <v>2541</v>
      </c>
      <c r="B644" s="23" t="s">
        <v>363</v>
      </c>
      <c r="C644" s="23" t="s">
        <v>400</v>
      </c>
      <c r="D644" s="51" t="s">
        <v>2524</v>
      </c>
      <c r="E644" s="51" t="s">
        <v>2525</v>
      </c>
      <c r="F644" s="23"/>
      <c r="G644" s="23" t="s">
        <v>2526</v>
      </c>
      <c r="H644" s="23"/>
      <c r="I644" s="23" t="s">
        <v>2527</v>
      </c>
      <c r="J644" s="130"/>
      <c r="K644" s="43" t="s">
        <v>145</v>
      </c>
      <c r="L644" s="24" t="s">
        <v>13</v>
      </c>
      <c r="M644" s="24" t="s">
        <v>921</v>
      </c>
      <c r="N644" s="24" t="s">
        <v>427</v>
      </c>
      <c r="O644" s="25" t="s">
        <v>433</v>
      </c>
      <c r="P644" s="24" t="s">
        <v>427</v>
      </c>
      <c r="Q644" s="24" t="s">
        <v>148</v>
      </c>
      <c r="R644" s="23" t="s">
        <v>166</v>
      </c>
      <c r="S644" s="23" t="s">
        <v>149</v>
      </c>
      <c r="T644" s="43">
        <v>796</v>
      </c>
      <c r="U644" s="43" t="s">
        <v>156</v>
      </c>
      <c r="V644" s="110">
        <v>6</v>
      </c>
      <c r="W644" s="110">
        <v>1161</v>
      </c>
      <c r="X644" s="110">
        <f t="shared" si="33"/>
        <v>6966</v>
      </c>
      <c r="Y644" s="27">
        <f t="shared" si="34"/>
        <v>7801.920000000001</v>
      </c>
      <c r="Z644" s="130"/>
      <c r="AA644" s="23" t="s">
        <v>945</v>
      </c>
      <c r="AB644" s="130"/>
      <c r="AC644" s="60"/>
    </row>
    <row r="645" spans="1:29" ht="66.75" customHeight="1">
      <c r="A645" s="25" t="s">
        <v>2523</v>
      </c>
      <c r="B645" s="23" t="s">
        <v>363</v>
      </c>
      <c r="C645" s="23" t="s">
        <v>400</v>
      </c>
      <c r="D645" s="51" t="s">
        <v>2529</v>
      </c>
      <c r="E645" s="51" t="s">
        <v>2530</v>
      </c>
      <c r="F645" s="23"/>
      <c r="G645" s="23" t="s">
        <v>2531</v>
      </c>
      <c r="H645" s="23"/>
      <c r="I645" s="23" t="s">
        <v>2539</v>
      </c>
      <c r="J645" s="130"/>
      <c r="K645" s="43" t="s">
        <v>145</v>
      </c>
      <c r="L645" s="24" t="s">
        <v>13</v>
      </c>
      <c r="M645" s="24" t="s">
        <v>921</v>
      </c>
      <c r="N645" s="24" t="s">
        <v>427</v>
      </c>
      <c r="O645" s="25" t="s">
        <v>433</v>
      </c>
      <c r="P645" s="24" t="s">
        <v>427</v>
      </c>
      <c r="Q645" s="24" t="s">
        <v>148</v>
      </c>
      <c r="R645" s="23" t="s">
        <v>166</v>
      </c>
      <c r="S645" s="23" t="s">
        <v>149</v>
      </c>
      <c r="T645" s="43">
        <v>796</v>
      </c>
      <c r="U645" s="43" t="s">
        <v>156</v>
      </c>
      <c r="V645" s="110">
        <v>8</v>
      </c>
      <c r="W645" s="110">
        <v>6737</v>
      </c>
      <c r="X645" s="110">
        <f t="shared" si="33"/>
        <v>53896</v>
      </c>
      <c r="Y645" s="27">
        <f t="shared" si="34"/>
        <v>60363.520000000004</v>
      </c>
      <c r="Z645" s="130"/>
      <c r="AA645" s="23" t="s">
        <v>945</v>
      </c>
      <c r="AB645" s="130"/>
      <c r="AC645" s="60"/>
    </row>
    <row r="646" spans="1:29" ht="66.75" customHeight="1">
      <c r="A646" s="25" t="s">
        <v>2528</v>
      </c>
      <c r="B646" s="23" t="s">
        <v>363</v>
      </c>
      <c r="C646" s="23" t="s">
        <v>400</v>
      </c>
      <c r="D646" s="51" t="s">
        <v>2533</v>
      </c>
      <c r="E646" s="51" t="s">
        <v>317</v>
      </c>
      <c r="F646" s="23"/>
      <c r="G646" s="23" t="s">
        <v>2534</v>
      </c>
      <c r="H646" s="23"/>
      <c r="I646" s="23"/>
      <c r="J646" s="130"/>
      <c r="K646" s="43" t="s">
        <v>145</v>
      </c>
      <c r="L646" s="24" t="s">
        <v>13</v>
      </c>
      <c r="M646" s="24" t="s">
        <v>921</v>
      </c>
      <c r="N646" s="24" t="s">
        <v>427</v>
      </c>
      <c r="O646" s="25" t="s">
        <v>433</v>
      </c>
      <c r="P646" s="24" t="s">
        <v>427</v>
      </c>
      <c r="Q646" s="24" t="s">
        <v>148</v>
      </c>
      <c r="R646" s="23" t="s">
        <v>166</v>
      </c>
      <c r="S646" s="23" t="s">
        <v>149</v>
      </c>
      <c r="T646" s="43" t="s">
        <v>199</v>
      </c>
      <c r="U646" s="43" t="s">
        <v>200</v>
      </c>
      <c r="V646" s="110">
        <v>20</v>
      </c>
      <c r="W646" s="110">
        <v>122</v>
      </c>
      <c r="X646" s="110">
        <f t="shared" si="33"/>
        <v>2440</v>
      </c>
      <c r="Y646" s="27">
        <f t="shared" si="34"/>
        <v>2732.8</v>
      </c>
      <c r="Z646" s="130"/>
      <c r="AA646" s="23" t="s">
        <v>945</v>
      </c>
      <c r="AB646" s="130"/>
      <c r="AC646" s="60"/>
    </row>
    <row r="647" spans="1:29" ht="66.75" customHeight="1">
      <c r="A647" s="25" t="s">
        <v>2532</v>
      </c>
      <c r="B647" s="23" t="s">
        <v>363</v>
      </c>
      <c r="C647" s="23" t="s">
        <v>400</v>
      </c>
      <c r="D647" s="51" t="s">
        <v>1502</v>
      </c>
      <c r="E647" s="51" t="s">
        <v>1503</v>
      </c>
      <c r="F647" s="23"/>
      <c r="G647" s="23" t="s">
        <v>1504</v>
      </c>
      <c r="H647" s="23"/>
      <c r="I647" s="23" t="s">
        <v>2538</v>
      </c>
      <c r="J647" s="130"/>
      <c r="K647" s="43" t="s">
        <v>145</v>
      </c>
      <c r="L647" s="24" t="s">
        <v>13</v>
      </c>
      <c r="M647" s="24" t="s">
        <v>921</v>
      </c>
      <c r="N647" s="24" t="s">
        <v>427</v>
      </c>
      <c r="O647" s="25" t="s">
        <v>433</v>
      </c>
      <c r="P647" s="24" t="s">
        <v>427</v>
      </c>
      <c r="Q647" s="24" t="s">
        <v>148</v>
      </c>
      <c r="R647" s="23" t="s">
        <v>166</v>
      </c>
      <c r="S647" s="23" t="s">
        <v>149</v>
      </c>
      <c r="T647" s="43">
        <v>796</v>
      </c>
      <c r="U647" s="43" t="s">
        <v>156</v>
      </c>
      <c r="V647" s="110">
        <v>2</v>
      </c>
      <c r="W647" s="110">
        <v>724</v>
      </c>
      <c r="X647" s="110">
        <f t="shared" si="33"/>
        <v>1448</v>
      </c>
      <c r="Y647" s="27">
        <f t="shared" si="34"/>
        <v>1621.7600000000002</v>
      </c>
      <c r="Z647" s="130"/>
      <c r="AA647" s="23" t="s">
        <v>945</v>
      </c>
      <c r="AB647" s="130"/>
      <c r="AC647" s="60"/>
    </row>
    <row r="648" spans="1:29" s="42" customFormat="1" ht="89.25">
      <c r="A648" s="25" t="s">
        <v>2557</v>
      </c>
      <c r="B648" s="23" t="s">
        <v>363</v>
      </c>
      <c r="C648" s="23" t="s">
        <v>144</v>
      </c>
      <c r="D648" s="25" t="s">
        <v>2175</v>
      </c>
      <c r="E648" s="25" t="s">
        <v>243</v>
      </c>
      <c r="F648" s="25"/>
      <c r="G648" s="25" t="s">
        <v>445</v>
      </c>
      <c r="H648" s="25"/>
      <c r="I648" s="25" t="s">
        <v>2558</v>
      </c>
      <c r="J648" s="25"/>
      <c r="K648" s="23" t="s">
        <v>145</v>
      </c>
      <c r="L648" s="24" t="s">
        <v>13</v>
      </c>
      <c r="M648" s="25">
        <v>231010000</v>
      </c>
      <c r="N648" s="23" t="s">
        <v>146</v>
      </c>
      <c r="O648" s="101" t="s">
        <v>2553</v>
      </c>
      <c r="P648" s="23" t="s">
        <v>146</v>
      </c>
      <c r="Q648" s="23" t="s">
        <v>148</v>
      </c>
      <c r="R648" s="23" t="s">
        <v>2561</v>
      </c>
      <c r="S648" s="23" t="s">
        <v>408</v>
      </c>
      <c r="T648" s="23">
        <v>796</v>
      </c>
      <c r="U648" s="23" t="s">
        <v>156</v>
      </c>
      <c r="V648" s="80">
        <v>6</v>
      </c>
      <c r="W648" s="80">
        <f>X648/V648</f>
        <v>20520</v>
      </c>
      <c r="X648" s="27">
        <v>123120</v>
      </c>
      <c r="Y648" s="27">
        <f>X648*1.12</f>
        <v>137894.40000000002</v>
      </c>
      <c r="Z648" s="43"/>
      <c r="AA648" s="23" t="s">
        <v>945</v>
      </c>
      <c r="AB648" s="43"/>
      <c r="AC648" s="81"/>
    </row>
    <row r="649" spans="1:29" s="42" customFormat="1" ht="102">
      <c r="A649" s="25" t="s">
        <v>2559</v>
      </c>
      <c r="B649" s="23" t="s">
        <v>363</v>
      </c>
      <c r="C649" s="23" t="s">
        <v>144</v>
      </c>
      <c r="D649" s="25" t="s">
        <v>2175</v>
      </c>
      <c r="E649" s="25" t="s">
        <v>243</v>
      </c>
      <c r="F649" s="25"/>
      <c r="G649" s="25" t="s">
        <v>445</v>
      </c>
      <c r="H649" s="25"/>
      <c r="I649" s="25" t="s">
        <v>2560</v>
      </c>
      <c r="J649" s="25"/>
      <c r="K649" s="23" t="s">
        <v>145</v>
      </c>
      <c r="L649" s="24" t="s">
        <v>13</v>
      </c>
      <c r="M649" s="25">
        <v>231010000</v>
      </c>
      <c r="N649" s="23" t="s">
        <v>146</v>
      </c>
      <c r="O649" s="101" t="s">
        <v>2553</v>
      </c>
      <c r="P649" s="23" t="s">
        <v>146</v>
      </c>
      <c r="Q649" s="23" t="s">
        <v>148</v>
      </c>
      <c r="R649" s="23" t="s">
        <v>2561</v>
      </c>
      <c r="S649" s="23" t="s">
        <v>408</v>
      </c>
      <c r="T649" s="23">
        <v>796</v>
      </c>
      <c r="U649" s="23" t="s">
        <v>156</v>
      </c>
      <c r="V649" s="80">
        <v>1</v>
      </c>
      <c r="W649" s="80">
        <v>2840</v>
      </c>
      <c r="X649" s="27">
        <f>W649</f>
        <v>2840</v>
      </c>
      <c r="Y649" s="27">
        <f>X649*1.12</f>
        <v>3180.8</v>
      </c>
      <c r="Z649" s="43"/>
      <c r="AA649" s="23" t="s">
        <v>945</v>
      </c>
      <c r="AB649" s="43"/>
      <c r="AC649" s="81"/>
    </row>
    <row r="650" spans="1:29" s="42" customFormat="1" ht="89.25">
      <c r="A650" s="25" t="s">
        <v>2562</v>
      </c>
      <c r="B650" s="23" t="s">
        <v>363</v>
      </c>
      <c r="C650" s="23" t="s">
        <v>144</v>
      </c>
      <c r="D650" s="25" t="s">
        <v>2518</v>
      </c>
      <c r="E650" s="25" t="s">
        <v>2519</v>
      </c>
      <c r="F650" s="25"/>
      <c r="G650" s="25" t="s">
        <v>2520</v>
      </c>
      <c r="H650" s="25"/>
      <c r="I650" s="25" t="s">
        <v>2563</v>
      </c>
      <c r="J650" s="25"/>
      <c r="K650" s="23" t="s">
        <v>145</v>
      </c>
      <c r="L650" s="24" t="s">
        <v>13</v>
      </c>
      <c r="M650" s="25">
        <v>231010000</v>
      </c>
      <c r="N650" s="23" t="s">
        <v>146</v>
      </c>
      <c r="O650" s="101" t="s">
        <v>2553</v>
      </c>
      <c r="P650" s="23" t="s">
        <v>146</v>
      </c>
      <c r="Q650" s="23" t="s">
        <v>148</v>
      </c>
      <c r="R650" s="23" t="s">
        <v>2561</v>
      </c>
      <c r="S650" s="23" t="s">
        <v>408</v>
      </c>
      <c r="T650" s="23">
        <v>796</v>
      </c>
      <c r="U650" s="23" t="s">
        <v>156</v>
      </c>
      <c r="V650" s="80">
        <v>1</v>
      </c>
      <c r="W650" s="80">
        <v>2880</v>
      </c>
      <c r="X650" s="27">
        <f>W650</f>
        <v>2880</v>
      </c>
      <c r="Y650" s="27">
        <f>X650*1.12</f>
        <v>3225.6000000000004</v>
      </c>
      <c r="Z650" s="43"/>
      <c r="AA650" s="23" t="s">
        <v>945</v>
      </c>
      <c r="AB650" s="43"/>
      <c r="AC650" s="81"/>
    </row>
    <row r="651" spans="1:29" s="42" customFormat="1" ht="89.25">
      <c r="A651" s="25" t="s">
        <v>2569</v>
      </c>
      <c r="B651" s="23" t="s">
        <v>363</v>
      </c>
      <c r="C651" s="23" t="s">
        <v>144</v>
      </c>
      <c r="D651" s="25" t="s">
        <v>2570</v>
      </c>
      <c r="E651" s="25" t="s">
        <v>2429</v>
      </c>
      <c r="F651" s="179"/>
      <c r="G651" s="25" t="s">
        <v>2571</v>
      </c>
      <c r="H651" s="179"/>
      <c r="I651" s="25" t="s">
        <v>2572</v>
      </c>
      <c r="J651" s="179"/>
      <c r="K651" s="23" t="s">
        <v>145</v>
      </c>
      <c r="L651" s="24" t="s">
        <v>13</v>
      </c>
      <c r="M651" s="25">
        <v>231010000</v>
      </c>
      <c r="N651" s="23" t="s">
        <v>146</v>
      </c>
      <c r="O651" s="101" t="s">
        <v>2553</v>
      </c>
      <c r="P651" s="23" t="s">
        <v>146</v>
      </c>
      <c r="Q651" s="23" t="s">
        <v>148</v>
      </c>
      <c r="R651" s="23" t="s">
        <v>480</v>
      </c>
      <c r="S651" s="23" t="s">
        <v>408</v>
      </c>
      <c r="T651" s="23">
        <v>796</v>
      </c>
      <c r="U651" s="23" t="s">
        <v>156</v>
      </c>
      <c r="V651" s="80">
        <v>2</v>
      </c>
      <c r="W651" s="80">
        <f>11000/1.12</f>
        <v>9821.42857142857</v>
      </c>
      <c r="X651" s="80">
        <f>W651*2</f>
        <v>19642.85714285714</v>
      </c>
      <c r="Y651" s="80">
        <f>X651*1.12</f>
        <v>22000</v>
      </c>
      <c r="Z651" s="80"/>
      <c r="AA651" s="23" t="s">
        <v>945</v>
      </c>
      <c r="AB651" s="179"/>
      <c r="AC651" s="81"/>
    </row>
    <row r="652" spans="1:29" ht="66.75" customHeight="1">
      <c r="A652" s="25" t="s">
        <v>2573</v>
      </c>
      <c r="B652" s="23" t="s">
        <v>363</v>
      </c>
      <c r="C652" s="23" t="s">
        <v>144</v>
      </c>
      <c r="D652" s="23" t="s">
        <v>2574</v>
      </c>
      <c r="E652" s="23" t="s">
        <v>1798</v>
      </c>
      <c r="F652" s="23"/>
      <c r="G652" s="23" t="s">
        <v>2575</v>
      </c>
      <c r="H652" s="23"/>
      <c r="I652" s="23" t="s">
        <v>2578</v>
      </c>
      <c r="J652" s="130"/>
      <c r="K652" s="23" t="s">
        <v>145</v>
      </c>
      <c r="L652" s="24" t="s">
        <v>13</v>
      </c>
      <c r="M652" s="25">
        <v>231010000</v>
      </c>
      <c r="N652" s="23" t="s">
        <v>146</v>
      </c>
      <c r="O652" s="101" t="s">
        <v>2553</v>
      </c>
      <c r="P652" s="23" t="s">
        <v>146</v>
      </c>
      <c r="Q652" s="23" t="s">
        <v>148</v>
      </c>
      <c r="R652" s="23" t="s">
        <v>480</v>
      </c>
      <c r="S652" s="23" t="s">
        <v>408</v>
      </c>
      <c r="T652" s="23">
        <v>796</v>
      </c>
      <c r="U652" s="23" t="s">
        <v>156</v>
      </c>
      <c r="V652" s="80">
        <v>1</v>
      </c>
      <c r="W652" s="110">
        <f>X652</f>
        <v>4464.285714285714</v>
      </c>
      <c r="X652" s="110">
        <f>Y652/1.12</f>
        <v>4464.285714285714</v>
      </c>
      <c r="Y652" s="27">
        <v>5000</v>
      </c>
      <c r="Z652" s="130"/>
      <c r="AA652" s="23" t="s">
        <v>945</v>
      </c>
      <c r="AB652" s="130"/>
      <c r="AC652" s="60"/>
    </row>
    <row r="653" spans="1:29" ht="66.75" customHeight="1">
      <c r="A653" s="25" t="s">
        <v>2576</v>
      </c>
      <c r="B653" s="23" t="s">
        <v>363</v>
      </c>
      <c r="C653" s="23" t="s">
        <v>144</v>
      </c>
      <c r="D653" s="23" t="s">
        <v>2579</v>
      </c>
      <c r="E653" s="23" t="s">
        <v>2581</v>
      </c>
      <c r="F653" s="23"/>
      <c r="G653" s="23" t="s">
        <v>2582</v>
      </c>
      <c r="H653" s="23"/>
      <c r="I653" s="23"/>
      <c r="J653" s="130"/>
      <c r="K653" s="23" t="s">
        <v>145</v>
      </c>
      <c r="L653" s="24" t="s">
        <v>13</v>
      </c>
      <c r="M653" s="25">
        <v>231010000</v>
      </c>
      <c r="N653" s="23" t="s">
        <v>146</v>
      </c>
      <c r="O653" s="101" t="s">
        <v>2553</v>
      </c>
      <c r="P653" s="23" t="s">
        <v>146</v>
      </c>
      <c r="Q653" s="23" t="s">
        <v>148</v>
      </c>
      <c r="R653" s="23" t="s">
        <v>480</v>
      </c>
      <c r="S653" s="23" t="s">
        <v>408</v>
      </c>
      <c r="T653" s="23">
        <v>796</v>
      </c>
      <c r="U653" s="23" t="s">
        <v>156</v>
      </c>
      <c r="V653" s="110">
        <v>2</v>
      </c>
      <c r="W653" s="110">
        <f>X653/V653</f>
        <v>10714.285714285714</v>
      </c>
      <c r="X653" s="110">
        <f>Y653/1.12</f>
        <v>21428.571428571428</v>
      </c>
      <c r="Y653" s="27">
        <v>24000</v>
      </c>
      <c r="Z653" s="130"/>
      <c r="AA653" s="23" t="s">
        <v>945</v>
      </c>
      <c r="AB653" s="130"/>
      <c r="AC653" s="60"/>
    </row>
    <row r="654" spans="1:29" ht="66.75" customHeight="1">
      <c r="A654" s="25" t="s">
        <v>2577</v>
      </c>
      <c r="B654" s="23" t="s">
        <v>363</v>
      </c>
      <c r="C654" s="23" t="s">
        <v>144</v>
      </c>
      <c r="D654" s="23" t="s">
        <v>2580</v>
      </c>
      <c r="E654" s="23" t="s">
        <v>2581</v>
      </c>
      <c r="F654" s="23"/>
      <c r="G654" s="23" t="s">
        <v>2583</v>
      </c>
      <c r="H654" s="23"/>
      <c r="I654" s="23"/>
      <c r="J654" s="130"/>
      <c r="K654" s="23" t="s">
        <v>145</v>
      </c>
      <c r="L654" s="24" t="s">
        <v>13</v>
      </c>
      <c r="M654" s="25">
        <v>231010000</v>
      </c>
      <c r="N654" s="23" t="s">
        <v>146</v>
      </c>
      <c r="O654" s="101" t="s">
        <v>2553</v>
      </c>
      <c r="P654" s="23" t="s">
        <v>146</v>
      </c>
      <c r="Q654" s="23" t="s">
        <v>148</v>
      </c>
      <c r="R654" s="23" t="s">
        <v>480</v>
      </c>
      <c r="S654" s="23" t="s">
        <v>408</v>
      </c>
      <c r="T654" s="23">
        <v>796</v>
      </c>
      <c r="U654" s="23" t="s">
        <v>156</v>
      </c>
      <c r="V654" s="110">
        <v>2</v>
      </c>
      <c r="W654" s="110">
        <f>X654/2</f>
        <v>4910.714285714285</v>
      </c>
      <c r="X654" s="110">
        <f>Y654/1.12</f>
        <v>9821.42857142857</v>
      </c>
      <c r="Y654" s="27">
        <v>11000</v>
      </c>
      <c r="Z654" s="130"/>
      <c r="AA654" s="23" t="s">
        <v>945</v>
      </c>
      <c r="AB654" s="130"/>
      <c r="AC654" s="60"/>
    </row>
    <row r="655" spans="1:29" ht="69" customHeight="1">
      <c r="A655" s="25" t="s">
        <v>2628</v>
      </c>
      <c r="B655" s="23" t="s">
        <v>363</v>
      </c>
      <c r="C655" s="23" t="s">
        <v>144</v>
      </c>
      <c r="D655" s="48" t="s">
        <v>2630</v>
      </c>
      <c r="E655" s="49" t="s">
        <v>2629</v>
      </c>
      <c r="F655" s="25"/>
      <c r="G655" s="49" t="s">
        <v>2631</v>
      </c>
      <c r="H655" s="49"/>
      <c r="I655" s="25" t="s">
        <v>2632</v>
      </c>
      <c r="J655" s="25"/>
      <c r="K655" s="23" t="s">
        <v>145</v>
      </c>
      <c r="L655" s="23" t="s">
        <v>13</v>
      </c>
      <c r="M655" s="24">
        <v>231010000</v>
      </c>
      <c r="N655" s="23" t="s">
        <v>146</v>
      </c>
      <c r="O655" s="50" t="s">
        <v>184</v>
      </c>
      <c r="P655" s="23" t="s">
        <v>146</v>
      </c>
      <c r="Q655" s="23" t="s">
        <v>148</v>
      </c>
      <c r="R655" s="25" t="s">
        <v>480</v>
      </c>
      <c r="S655" s="29" t="s">
        <v>149</v>
      </c>
      <c r="T655" s="24">
        <v>113</v>
      </c>
      <c r="U655" s="25" t="s">
        <v>1554</v>
      </c>
      <c r="V655" s="27">
        <v>1</v>
      </c>
      <c r="W655" s="26">
        <v>79500</v>
      </c>
      <c r="X655" s="27">
        <v>79500</v>
      </c>
      <c r="Y655" s="27">
        <f aca="true" t="shared" si="35" ref="Y655:Y664">X655*1.12</f>
        <v>89040.00000000001</v>
      </c>
      <c r="Z655" s="25"/>
      <c r="AA655" s="23" t="s">
        <v>945</v>
      </c>
      <c r="AB655" s="23"/>
      <c r="AC655" s="47"/>
    </row>
    <row r="656" spans="1:29" ht="69" customHeight="1">
      <c r="A656" s="25" t="s">
        <v>2633</v>
      </c>
      <c r="B656" s="23" t="s">
        <v>363</v>
      </c>
      <c r="C656" s="23" t="s">
        <v>144</v>
      </c>
      <c r="D656" s="48" t="s">
        <v>2634</v>
      </c>
      <c r="E656" s="49" t="s">
        <v>2629</v>
      </c>
      <c r="F656" s="25"/>
      <c r="G656" s="49" t="s">
        <v>2635</v>
      </c>
      <c r="H656" s="49"/>
      <c r="I656" s="25" t="s">
        <v>2636</v>
      </c>
      <c r="J656" s="25"/>
      <c r="K656" s="23" t="s">
        <v>145</v>
      </c>
      <c r="L656" s="23" t="s">
        <v>13</v>
      </c>
      <c r="M656" s="24">
        <v>231010000</v>
      </c>
      <c r="N656" s="23" t="s">
        <v>146</v>
      </c>
      <c r="O656" s="50" t="s">
        <v>184</v>
      </c>
      <c r="P656" s="23" t="s">
        <v>146</v>
      </c>
      <c r="Q656" s="23" t="s">
        <v>148</v>
      </c>
      <c r="R656" s="25" t="s">
        <v>480</v>
      </c>
      <c r="S656" s="29" t="s">
        <v>149</v>
      </c>
      <c r="T656" s="24">
        <v>796</v>
      </c>
      <c r="U656" s="25" t="s">
        <v>251</v>
      </c>
      <c r="V656" s="27">
        <v>25</v>
      </c>
      <c r="W656" s="26">
        <v>2780</v>
      </c>
      <c r="X656" s="27">
        <f aca="true" t="shared" si="36" ref="X656:X663">V656*W656</f>
        <v>69500</v>
      </c>
      <c r="Y656" s="27">
        <f t="shared" si="35"/>
        <v>77840.00000000001</v>
      </c>
      <c r="Z656" s="25"/>
      <c r="AA656" s="23" t="s">
        <v>945</v>
      </c>
      <c r="AB656" s="23"/>
      <c r="AC656" s="47"/>
    </row>
    <row r="657" spans="1:29" ht="69" customHeight="1">
      <c r="A657" s="25" t="s">
        <v>2637</v>
      </c>
      <c r="B657" s="23" t="s">
        <v>363</v>
      </c>
      <c r="C657" s="23" t="s">
        <v>144</v>
      </c>
      <c r="D657" s="48" t="s">
        <v>1590</v>
      </c>
      <c r="E657" s="49" t="s">
        <v>1591</v>
      </c>
      <c r="F657" s="25"/>
      <c r="G657" s="49" t="s">
        <v>2638</v>
      </c>
      <c r="H657" s="49"/>
      <c r="I657" s="25" t="s">
        <v>2663</v>
      </c>
      <c r="J657" s="25"/>
      <c r="K657" s="23" t="s">
        <v>145</v>
      </c>
      <c r="L657" s="23" t="s">
        <v>13</v>
      </c>
      <c r="M657" s="24">
        <v>231010000</v>
      </c>
      <c r="N657" s="23" t="s">
        <v>146</v>
      </c>
      <c r="O657" s="50" t="s">
        <v>184</v>
      </c>
      <c r="P657" s="23" t="s">
        <v>146</v>
      </c>
      <c r="Q657" s="23" t="s">
        <v>148</v>
      </c>
      <c r="R657" s="25" t="s">
        <v>480</v>
      </c>
      <c r="S657" s="29" t="s">
        <v>149</v>
      </c>
      <c r="T657" s="24">
        <v>113</v>
      </c>
      <c r="U657" s="25" t="s">
        <v>1554</v>
      </c>
      <c r="V657" s="27">
        <v>9</v>
      </c>
      <c r="W657" s="26">
        <v>8300</v>
      </c>
      <c r="X657" s="27">
        <f t="shared" si="36"/>
        <v>74700</v>
      </c>
      <c r="Y657" s="27">
        <f t="shared" si="35"/>
        <v>83664.00000000001</v>
      </c>
      <c r="Z657" s="25"/>
      <c r="AA657" s="23" t="s">
        <v>945</v>
      </c>
      <c r="AB657" s="23"/>
      <c r="AC657" s="47"/>
    </row>
    <row r="658" spans="1:29" ht="69" customHeight="1">
      <c r="A658" s="25" t="s">
        <v>2639</v>
      </c>
      <c r="B658" s="23" t="s">
        <v>363</v>
      </c>
      <c r="C658" s="23" t="s">
        <v>144</v>
      </c>
      <c r="D658" s="48" t="s">
        <v>2640</v>
      </c>
      <c r="E658" s="49" t="s">
        <v>2641</v>
      </c>
      <c r="F658" s="25"/>
      <c r="G658" s="49" t="s">
        <v>2642</v>
      </c>
      <c r="H658" s="49"/>
      <c r="I658" s="25" t="s">
        <v>2643</v>
      </c>
      <c r="J658" s="25"/>
      <c r="K658" s="23" t="s">
        <v>145</v>
      </c>
      <c r="L658" s="23" t="s">
        <v>13</v>
      </c>
      <c r="M658" s="24">
        <v>231010000</v>
      </c>
      <c r="N658" s="23" t="s">
        <v>146</v>
      </c>
      <c r="O658" s="50" t="s">
        <v>184</v>
      </c>
      <c r="P658" s="23" t="s">
        <v>146</v>
      </c>
      <c r="Q658" s="23" t="s">
        <v>148</v>
      </c>
      <c r="R658" s="25" t="s">
        <v>480</v>
      </c>
      <c r="S658" s="29" t="s">
        <v>149</v>
      </c>
      <c r="T658" s="24">
        <v>625</v>
      </c>
      <c r="U658" s="25" t="s">
        <v>452</v>
      </c>
      <c r="V658" s="27">
        <v>15</v>
      </c>
      <c r="W658" s="26">
        <v>7000</v>
      </c>
      <c r="X658" s="27">
        <f t="shared" si="36"/>
        <v>105000</v>
      </c>
      <c r="Y658" s="27">
        <f t="shared" si="35"/>
        <v>117600.00000000001</v>
      </c>
      <c r="Z658" s="25"/>
      <c r="AA658" s="23" t="s">
        <v>945</v>
      </c>
      <c r="AB658" s="23"/>
      <c r="AC658" s="47"/>
    </row>
    <row r="659" spans="1:29" ht="69" customHeight="1">
      <c r="A659" s="25" t="s">
        <v>2644</v>
      </c>
      <c r="B659" s="23" t="s">
        <v>363</v>
      </c>
      <c r="C659" s="23" t="s">
        <v>144</v>
      </c>
      <c r="D659" s="48" t="s">
        <v>2645</v>
      </c>
      <c r="E659" s="49" t="s">
        <v>2646</v>
      </c>
      <c r="F659" s="25"/>
      <c r="G659" s="49" t="s">
        <v>2647</v>
      </c>
      <c r="H659" s="49"/>
      <c r="I659" s="25" t="s">
        <v>2652</v>
      </c>
      <c r="J659" s="25"/>
      <c r="K659" s="23" t="s">
        <v>145</v>
      </c>
      <c r="L659" s="23" t="s">
        <v>13</v>
      </c>
      <c r="M659" s="24">
        <v>231010000</v>
      </c>
      <c r="N659" s="23" t="s">
        <v>146</v>
      </c>
      <c r="O659" s="50" t="s">
        <v>184</v>
      </c>
      <c r="P659" s="23" t="s">
        <v>146</v>
      </c>
      <c r="Q659" s="23" t="s">
        <v>148</v>
      </c>
      <c r="R659" s="25" t="s">
        <v>480</v>
      </c>
      <c r="S659" s="29" t="s">
        <v>149</v>
      </c>
      <c r="T659" s="24">
        <v>796</v>
      </c>
      <c r="U659" s="25" t="s">
        <v>251</v>
      </c>
      <c r="V659" s="27">
        <v>60</v>
      </c>
      <c r="W659" s="26">
        <v>35</v>
      </c>
      <c r="X659" s="27">
        <f t="shared" si="36"/>
        <v>2100</v>
      </c>
      <c r="Y659" s="27">
        <f t="shared" si="35"/>
        <v>2352</v>
      </c>
      <c r="Z659" s="25"/>
      <c r="AA659" s="23" t="s">
        <v>945</v>
      </c>
      <c r="AB659" s="23"/>
      <c r="AC659" s="47"/>
    </row>
    <row r="660" spans="1:29" ht="69" customHeight="1">
      <c r="A660" s="25" t="s">
        <v>2648</v>
      </c>
      <c r="B660" s="23" t="s">
        <v>363</v>
      </c>
      <c r="C660" s="23" t="s">
        <v>144</v>
      </c>
      <c r="D660" s="48" t="s">
        <v>2649</v>
      </c>
      <c r="E660" s="49" t="s">
        <v>1232</v>
      </c>
      <c r="F660" s="25"/>
      <c r="G660" s="49" t="s">
        <v>2650</v>
      </c>
      <c r="H660" s="49"/>
      <c r="I660" s="25" t="s">
        <v>2651</v>
      </c>
      <c r="J660" s="25"/>
      <c r="K660" s="23" t="s">
        <v>145</v>
      </c>
      <c r="L660" s="23" t="s">
        <v>13</v>
      </c>
      <c r="M660" s="24">
        <v>231010000</v>
      </c>
      <c r="N660" s="23" t="s">
        <v>146</v>
      </c>
      <c r="O660" s="50" t="s">
        <v>184</v>
      </c>
      <c r="P660" s="23" t="s">
        <v>146</v>
      </c>
      <c r="Q660" s="23" t="s">
        <v>148</v>
      </c>
      <c r="R660" s="25" t="s">
        <v>480</v>
      </c>
      <c r="S660" s="29" t="s">
        <v>149</v>
      </c>
      <c r="T660" s="24">
        <v>796</v>
      </c>
      <c r="U660" s="25" t="s">
        <v>251</v>
      </c>
      <c r="V660" s="27">
        <v>2000</v>
      </c>
      <c r="W660" s="26">
        <v>10</v>
      </c>
      <c r="X660" s="27">
        <f t="shared" si="36"/>
        <v>20000</v>
      </c>
      <c r="Y660" s="27">
        <f t="shared" si="35"/>
        <v>22400.000000000004</v>
      </c>
      <c r="Z660" s="25"/>
      <c r="AA660" s="23" t="s">
        <v>945</v>
      </c>
      <c r="AB660" s="23"/>
      <c r="AC660" s="47"/>
    </row>
    <row r="661" spans="1:29" ht="69" customHeight="1">
      <c r="A661" s="25" t="s">
        <v>2653</v>
      </c>
      <c r="B661" s="23" t="s">
        <v>363</v>
      </c>
      <c r="C661" s="23" t="s">
        <v>144</v>
      </c>
      <c r="D661" s="48" t="s">
        <v>1569</v>
      </c>
      <c r="E661" s="49" t="s">
        <v>1570</v>
      </c>
      <c r="F661" s="25"/>
      <c r="G661" s="49" t="s">
        <v>1571</v>
      </c>
      <c r="H661" s="49"/>
      <c r="I661" s="25" t="s">
        <v>2654</v>
      </c>
      <c r="J661" s="25"/>
      <c r="K661" s="23" t="s">
        <v>145</v>
      </c>
      <c r="L661" s="23" t="s">
        <v>13</v>
      </c>
      <c r="M661" s="24">
        <v>231010000</v>
      </c>
      <c r="N661" s="23" t="s">
        <v>146</v>
      </c>
      <c r="O661" s="50" t="s">
        <v>184</v>
      </c>
      <c r="P661" s="23" t="s">
        <v>146</v>
      </c>
      <c r="Q661" s="23" t="s">
        <v>148</v>
      </c>
      <c r="R661" s="25" t="s">
        <v>480</v>
      </c>
      <c r="S661" s="29" t="s">
        <v>149</v>
      </c>
      <c r="T661" s="24">
        <v>796</v>
      </c>
      <c r="U661" s="25" t="s">
        <v>251</v>
      </c>
      <c r="V661" s="27">
        <v>8</v>
      </c>
      <c r="W661" s="26">
        <v>350</v>
      </c>
      <c r="X661" s="27">
        <f t="shared" si="36"/>
        <v>2800</v>
      </c>
      <c r="Y661" s="27">
        <f t="shared" si="35"/>
        <v>3136.0000000000005</v>
      </c>
      <c r="Z661" s="25"/>
      <c r="AA661" s="23" t="s">
        <v>945</v>
      </c>
      <c r="AB661" s="23"/>
      <c r="AC661" s="47"/>
    </row>
    <row r="662" spans="1:29" ht="69" customHeight="1">
      <c r="A662" s="25" t="s">
        <v>2655</v>
      </c>
      <c r="B662" s="23" t="s">
        <v>363</v>
      </c>
      <c r="C662" s="23" t="s">
        <v>144</v>
      </c>
      <c r="D662" s="48" t="s">
        <v>2656</v>
      </c>
      <c r="E662" s="49" t="s">
        <v>2657</v>
      </c>
      <c r="F662" s="25"/>
      <c r="G662" s="49" t="s">
        <v>2658</v>
      </c>
      <c r="H662" s="49"/>
      <c r="I662" s="25"/>
      <c r="J662" s="25"/>
      <c r="K662" s="23" t="s">
        <v>145</v>
      </c>
      <c r="L662" s="23" t="s">
        <v>13</v>
      </c>
      <c r="M662" s="24">
        <v>231010000</v>
      </c>
      <c r="N662" s="23" t="s">
        <v>146</v>
      </c>
      <c r="O662" s="50" t="s">
        <v>184</v>
      </c>
      <c r="P662" s="23" t="s">
        <v>146</v>
      </c>
      <c r="Q662" s="23" t="s">
        <v>148</v>
      </c>
      <c r="R662" s="25" t="s">
        <v>480</v>
      </c>
      <c r="S662" s="29" t="s">
        <v>149</v>
      </c>
      <c r="T662" s="24" t="s">
        <v>222</v>
      </c>
      <c r="U662" s="25">
        <v>168</v>
      </c>
      <c r="V662" s="27">
        <v>2.5</v>
      </c>
      <c r="W662" s="26">
        <v>60000</v>
      </c>
      <c r="X662" s="27">
        <f t="shared" si="36"/>
        <v>150000</v>
      </c>
      <c r="Y662" s="27">
        <f t="shared" si="35"/>
        <v>168000.00000000003</v>
      </c>
      <c r="Z662" s="25"/>
      <c r="AA662" s="23" t="s">
        <v>945</v>
      </c>
      <c r="AB662" s="23"/>
      <c r="AC662" s="47"/>
    </row>
    <row r="663" spans="1:29" ht="69" customHeight="1">
      <c r="A663" s="25" t="s">
        <v>2659</v>
      </c>
      <c r="B663" s="23" t="s">
        <v>363</v>
      </c>
      <c r="C663" s="23" t="s">
        <v>144</v>
      </c>
      <c r="D663" s="48" t="s">
        <v>2660</v>
      </c>
      <c r="E663" s="49" t="s">
        <v>1556</v>
      </c>
      <c r="F663" s="25"/>
      <c r="G663" s="49" t="s">
        <v>1557</v>
      </c>
      <c r="H663" s="49"/>
      <c r="I663" s="25"/>
      <c r="J663" s="25"/>
      <c r="K663" s="23" t="s">
        <v>145</v>
      </c>
      <c r="L663" s="23" t="s">
        <v>13</v>
      </c>
      <c r="M663" s="24">
        <v>231010000</v>
      </c>
      <c r="N663" s="23" t="s">
        <v>146</v>
      </c>
      <c r="O663" s="50" t="s">
        <v>184</v>
      </c>
      <c r="P663" s="23" t="s">
        <v>146</v>
      </c>
      <c r="Q663" s="23" t="s">
        <v>148</v>
      </c>
      <c r="R663" s="25" t="s">
        <v>480</v>
      </c>
      <c r="S663" s="29" t="s">
        <v>149</v>
      </c>
      <c r="T663" s="24">
        <v>796</v>
      </c>
      <c r="U663" s="25" t="s">
        <v>251</v>
      </c>
      <c r="V663" s="27">
        <v>6</v>
      </c>
      <c r="W663" s="26">
        <v>2000</v>
      </c>
      <c r="X663" s="27">
        <f t="shared" si="36"/>
        <v>12000</v>
      </c>
      <c r="Y663" s="27">
        <f t="shared" si="35"/>
        <v>13440.000000000002</v>
      </c>
      <c r="Z663" s="25"/>
      <c r="AA663" s="23" t="s">
        <v>945</v>
      </c>
      <c r="AB663" s="23"/>
      <c r="AC663" s="47"/>
    </row>
    <row r="664" spans="1:29" s="55" customFormat="1" ht="123" customHeight="1">
      <c r="A664" s="25" t="s">
        <v>2666</v>
      </c>
      <c r="B664" s="23" t="s">
        <v>143</v>
      </c>
      <c r="C664" s="23" t="s">
        <v>144</v>
      </c>
      <c r="D664" s="51" t="s">
        <v>1558</v>
      </c>
      <c r="E664" s="23" t="s">
        <v>1221</v>
      </c>
      <c r="F664" s="23"/>
      <c r="G664" s="23" t="s">
        <v>1559</v>
      </c>
      <c r="H664" s="23"/>
      <c r="I664" s="52"/>
      <c r="J664" s="23"/>
      <c r="K664" s="23" t="s">
        <v>145</v>
      </c>
      <c r="L664" s="23" t="s">
        <v>13</v>
      </c>
      <c r="M664" s="24">
        <v>231010000</v>
      </c>
      <c r="N664" s="23" t="s">
        <v>146</v>
      </c>
      <c r="O664" s="50" t="s">
        <v>184</v>
      </c>
      <c r="P664" s="23" t="s">
        <v>146</v>
      </c>
      <c r="Q664" s="23" t="s">
        <v>148</v>
      </c>
      <c r="R664" s="25" t="s">
        <v>480</v>
      </c>
      <c r="S664" s="29" t="s">
        <v>149</v>
      </c>
      <c r="T664" s="23">
        <v>166</v>
      </c>
      <c r="U664" s="23" t="s">
        <v>165</v>
      </c>
      <c r="V664" s="53">
        <v>10</v>
      </c>
      <c r="W664" s="26">
        <v>300</v>
      </c>
      <c r="X664" s="27">
        <f>W664*V664</f>
        <v>3000</v>
      </c>
      <c r="Y664" s="27">
        <f t="shared" si="35"/>
        <v>3360.0000000000005</v>
      </c>
      <c r="Z664" s="26"/>
      <c r="AA664" s="23" t="s">
        <v>945</v>
      </c>
      <c r="AB664" s="23"/>
      <c r="AC664" s="54"/>
    </row>
    <row r="665" spans="1:29" s="55" customFormat="1" ht="123" customHeight="1">
      <c r="A665" s="25" t="s">
        <v>2667</v>
      </c>
      <c r="B665" s="23" t="s">
        <v>363</v>
      </c>
      <c r="C665" s="23" t="s">
        <v>144</v>
      </c>
      <c r="D665" s="51" t="s">
        <v>2668</v>
      </c>
      <c r="E665" s="23" t="s">
        <v>2669</v>
      </c>
      <c r="F665" s="23"/>
      <c r="G665" s="23" t="s">
        <v>2670</v>
      </c>
      <c r="H665" s="23"/>
      <c r="I665" s="52" t="s">
        <v>2671</v>
      </c>
      <c r="J665" s="23"/>
      <c r="K665" s="23" t="s">
        <v>145</v>
      </c>
      <c r="L665" s="23" t="s">
        <v>13</v>
      </c>
      <c r="M665" s="24">
        <v>231010000</v>
      </c>
      <c r="N665" s="23" t="s">
        <v>146</v>
      </c>
      <c r="O665" s="50" t="s">
        <v>184</v>
      </c>
      <c r="P665" s="23" t="s">
        <v>146</v>
      </c>
      <c r="Q665" s="23" t="s">
        <v>148</v>
      </c>
      <c r="R665" s="25" t="s">
        <v>480</v>
      </c>
      <c r="S665" s="29" t="s">
        <v>149</v>
      </c>
      <c r="T665" s="23">
        <v>796</v>
      </c>
      <c r="U665" s="23" t="s">
        <v>251</v>
      </c>
      <c r="V665" s="53">
        <v>100</v>
      </c>
      <c r="W665" s="26">
        <v>100</v>
      </c>
      <c r="X665" s="27">
        <f>V665*W665</f>
        <v>10000</v>
      </c>
      <c r="Y665" s="27">
        <f>X665*1.12</f>
        <v>11200.000000000002</v>
      </c>
      <c r="Z665" s="26"/>
      <c r="AA665" s="23" t="s">
        <v>945</v>
      </c>
      <c r="AB665" s="23"/>
      <c r="AC665" s="54"/>
    </row>
    <row r="666" spans="1:29" s="55" customFormat="1" ht="123" customHeight="1">
      <c r="A666" s="25" t="s">
        <v>2672</v>
      </c>
      <c r="B666" s="23" t="s">
        <v>363</v>
      </c>
      <c r="C666" s="23" t="s">
        <v>144</v>
      </c>
      <c r="D666" s="51" t="s">
        <v>2673</v>
      </c>
      <c r="E666" s="23" t="s">
        <v>317</v>
      </c>
      <c r="F666" s="23"/>
      <c r="G666" s="23" t="s">
        <v>2674</v>
      </c>
      <c r="H666" s="23"/>
      <c r="I666" s="52" t="s">
        <v>2675</v>
      </c>
      <c r="J666" s="23"/>
      <c r="K666" s="23" t="s">
        <v>145</v>
      </c>
      <c r="L666" s="23" t="s">
        <v>13</v>
      </c>
      <c r="M666" s="24">
        <v>231010000</v>
      </c>
      <c r="N666" s="23" t="s">
        <v>146</v>
      </c>
      <c r="O666" s="50" t="s">
        <v>401</v>
      </c>
      <c r="P666" s="23" t="s">
        <v>146</v>
      </c>
      <c r="Q666" s="23" t="s">
        <v>148</v>
      </c>
      <c r="R666" s="25" t="s">
        <v>480</v>
      </c>
      <c r="S666" s="29" t="s">
        <v>149</v>
      </c>
      <c r="T666" s="23" t="s">
        <v>2489</v>
      </c>
      <c r="U666" s="23" t="s">
        <v>1550</v>
      </c>
      <c r="V666" s="53">
        <v>100</v>
      </c>
      <c r="W666" s="26">
        <v>150</v>
      </c>
      <c r="X666" s="27">
        <f>V666*W666</f>
        <v>15000</v>
      </c>
      <c r="Y666" s="27">
        <f>X666*1.12</f>
        <v>16800</v>
      </c>
      <c r="Z666" s="26"/>
      <c r="AA666" s="23" t="s">
        <v>945</v>
      </c>
      <c r="AB666" s="23"/>
      <c r="AC666" s="54"/>
    </row>
    <row r="667" spans="1:29" s="55" customFormat="1" ht="123" customHeight="1">
      <c r="A667" s="25" t="s">
        <v>2679</v>
      </c>
      <c r="B667" s="23" t="s">
        <v>363</v>
      </c>
      <c r="C667" s="23" t="s">
        <v>144</v>
      </c>
      <c r="D667" s="51" t="s">
        <v>2676</v>
      </c>
      <c r="E667" s="23" t="s">
        <v>2677</v>
      </c>
      <c r="F667" s="23"/>
      <c r="G667" s="23" t="s">
        <v>2678</v>
      </c>
      <c r="H667" s="23"/>
      <c r="I667" s="52" t="s">
        <v>2680</v>
      </c>
      <c r="J667" s="23"/>
      <c r="K667" s="23" t="s">
        <v>145</v>
      </c>
      <c r="L667" s="23" t="s">
        <v>13</v>
      </c>
      <c r="M667" s="24">
        <v>231010000</v>
      </c>
      <c r="N667" s="23" t="s">
        <v>146</v>
      </c>
      <c r="O667" s="50" t="s">
        <v>401</v>
      </c>
      <c r="P667" s="23" t="s">
        <v>146</v>
      </c>
      <c r="Q667" s="23" t="s">
        <v>148</v>
      </c>
      <c r="R667" s="25" t="s">
        <v>480</v>
      </c>
      <c r="S667" s="29" t="s">
        <v>149</v>
      </c>
      <c r="T667" s="23">
        <v>796</v>
      </c>
      <c r="U667" s="23" t="s">
        <v>251</v>
      </c>
      <c r="V667" s="53">
        <v>20</v>
      </c>
      <c r="W667" s="26">
        <v>50</v>
      </c>
      <c r="X667" s="27">
        <f>V667*W667</f>
        <v>1000</v>
      </c>
      <c r="Y667" s="27">
        <f>X667*1.12</f>
        <v>1120</v>
      </c>
      <c r="Z667" s="26"/>
      <c r="AA667" s="23" t="s">
        <v>945</v>
      </c>
      <c r="AB667" s="23"/>
      <c r="AC667" s="54"/>
    </row>
    <row r="668" spans="1:29" s="55" customFormat="1" ht="123" customHeight="1">
      <c r="A668" s="25" t="s">
        <v>2681</v>
      </c>
      <c r="B668" s="23" t="s">
        <v>363</v>
      </c>
      <c r="C668" s="23" t="s">
        <v>144</v>
      </c>
      <c r="D668" s="51" t="s">
        <v>2682</v>
      </c>
      <c r="E668" s="23" t="s">
        <v>2683</v>
      </c>
      <c r="F668" s="23"/>
      <c r="G668" s="23" t="s">
        <v>2684</v>
      </c>
      <c r="H668" s="23"/>
      <c r="I668" s="52" t="s">
        <v>2685</v>
      </c>
      <c r="J668" s="23"/>
      <c r="K668" s="23" t="s">
        <v>145</v>
      </c>
      <c r="L668" s="23" t="s">
        <v>13</v>
      </c>
      <c r="M668" s="24">
        <v>231010000</v>
      </c>
      <c r="N668" s="23" t="s">
        <v>146</v>
      </c>
      <c r="O668" s="50" t="s">
        <v>401</v>
      </c>
      <c r="P668" s="23" t="s">
        <v>146</v>
      </c>
      <c r="Q668" s="23" t="s">
        <v>148</v>
      </c>
      <c r="R668" s="25" t="s">
        <v>480</v>
      </c>
      <c r="S668" s="29" t="s">
        <v>149</v>
      </c>
      <c r="T668" s="23">
        <v>796</v>
      </c>
      <c r="U668" s="23" t="s">
        <v>251</v>
      </c>
      <c r="V668" s="53">
        <v>2</v>
      </c>
      <c r="W668" s="26">
        <v>13375</v>
      </c>
      <c r="X668" s="27">
        <f>V668*W668</f>
        <v>26750</v>
      </c>
      <c r="Y668" s="27">
        <f>X668*1.12</f>
        <v>29960.000000000004</v>
      </c>
      <c r="Z668" s="26"/>
      <c r="AA668" s="23" t="s">
        <v>945</v>
      </c>
      <c r="AB668" s="23"/>
      <c r="AC668" s="54"/>
    </row>
    <row r="669" spans="1:29" s="55" customFormat="1" ht="123" customHeight="1">
      <c r="A669" s="25" t="s">
        <v>2686</v>
      </c>
      <c r="B669" s="23" t="s">
        <v>363</v>
      </c>
      <c r="C669" s="23" t="s">
        <v>144</v>
      </c>
      <c r="D669" s="51" t="s">
        <v>2687</v>
      </c>
      <c r="E669" s="23" t="s">
        <v>2688</v>
      </c>
      <c r="F669" s="23"/>
      <c r="G669" s="23" t="s">
        <v>2689</v>
      </c>
      <c r="H669" s="23"/>
      <c r="I669" s="52" t="s">
        <v>2690</v>
      </c>
      <c r="J669" s="23"/>
      <c r="K669" s="23" t="s">
        <v>145</v>
      </c>
      <c r="L669" s="23" t="s">
        <v>13</v>
      </c>
      <c r="M669" s="24">
        <v>231010000</v>
      </c>
      <c r="N669" s="23" t="s">
        <v>146</v>
      </c>
      <c r="O669" s="50" t="s">
        <v>401</v>
      </c>
      <c r="P669" s="23" t="s">
        <v>146</v>
      </c>
      <c r="Q669" s="23" t="s">
        <v>148</v>
      </c>
      <c r="R669" s="25" t="s">
        <v>480</v>
      </c>
      <c r="S669" s="29" t="s">
        <v>149</v>
      </c>
      <c r="T669" s="23">
        <v>796</v>
      </c>
      <c r="U669" s="23" t="s">
        <v>251</v>
      </c>
      <c r="V669" s="53">
        <v>2</v>
      </c>
      <c r="W669" s="26">
        <v>3700</v>
      </c>
      <c r="X669" s="27">
        <f>V669*W669</f>
        <v>7400</v>
      </c>
      <c r="Y669" s="27">
        <f>X669*1.12</f>
        <v>8288</v>
      </c>
      <c r="Z669" s="26"/>
      <c r="AA669" s="23" t="s">
        <v>945</v>
      </c>
      <c r="AB669" s="23"/>
      <c r="AC669" s="54"/>
    </row>
    <row r="670" spans="1:29" s="55" customFormat="1" ht="123" customHeight="1">
      <c r="A670" s="25" t="s">
        <v>2696</v>
      </c>
      <c r="B670" s="23" t="s">
        <v>363</v>
      </c>
      <c r="C670" s="23" t="s">
        <v>144</v>
      </c>
      <c r="D670" s="51" t="s">
        <v>2697</v>
      </c>
      <c r="E670" s="23" t="s">
        <v>2698</v>
      </c>
      <c r="F670" s="23"/>
      <c r="G670" s="23" t="s">
        <v>2113</v>
      </c>
      <c r="H670" s="23"/>
      <c r="I670" s="52" t="s">
        <v>2699</v>
      </c>
      <c r="J670" s="23"/>
      <c r="K670" s="23" t="s">
        <v>145</v>
      </c>
      <c r="L670" s="23" t="s">
        <v>13</v>
      </c>
      <c r="M670" s="24">
        <v>231010000</v>
      </c>
      <c r="N670" s="23" t="s">
        <v>146</v>
      </c>
      <c r="O670" s="50" t="s">
        <v>401</v>
      </c>
      <c r="P670" s="23" t="s">
        <v>146</v>
      </c>
      <c r="Q670" s="23" t="s">
        <v>148</v>
      </c>
      <c r="R670" s="25" t="s">
        <v>480</v>
      </c>
      <c r="S670" s="29" t="s">
        <v>149</v>
      </c>
      <c r="T670" s="23">
        <v>796</v>
      </c>
      <c r="U670" s="23" t="s">
        <v>251</v>
      </c>
      <c r="V670" s="53">
        <v>1</v>
      </c>
      <c r="W670" s="26">
        <v>75893</v>
      </c>
      <c r="X670" s="27">
        <f>Y670/1.12</f>
        <v>75892.85714285713</v>
      </c>
      <c r="Y670" s="27">
        <v>85000</v>
      </c>
      <c r="Z670" s="26"/>
      <c r="AA670" s="23" t="s">
        <v>945</v>
      </c>
      <c r="AB670" s="23"/>
      <c r="AC670" s="54"/>
    </row>
    <row r="671" spans="1:29" s="55" customFormat="1" ht="123" customHeight="1">
      <c r="A671" s="25" t="s">
        <v>2700</v>
      </c>
      <c r="B671" s="23" t="s">
        <v>363</v>
      </c>
      <c r="C671" s="23" t="s">
        <v>144</v>
      </c>
      <c r="D671" s="51" t="s">
        <v>2701</v>
      </c>
      <c r="E671" s="23" t="s">
        <v>2148</v>
      </c>
      <c r="F671" s="23"/>
      <c r="G671" s="23" t="s">
        <v>2702</v>
      </c>
      <c r="H671" s="23"/>
      <c r="I671" s="52" t="s">
        <v>2703</v>
      </c>
      <c r="J671" s="23"/>
      <c r="K671" s="23" t="s">
        <v>145</v>
      </c>
      <c r="L671" s="23" t="s">
        <v>13</v>
      </c>
      <c r="M671" s="24">
        <v>231010000</v>
      </c>
      <c r="N671" s="23" t="s">
        <v>146</v>
      </c>
      <c r="O671" s="50" t="s">
        <v>401</v>
      </c>
      <c r="P671" s="23" t="s">
        <v>146</v>
      </c>
      <c r="Q671" s="23" t="s">
        <v>148</v>
      </c>
      <c r="R671" s="25" t="s">
        <v>480</v>
      </c>
      <c r="S671" s="29" t="s">
        <v>149</v>
      </c>
      <c r="T671" s="23">
        <v>796</v>
      </c>
      <c r="U671" s="23" t="s">
        <v>251</v>
      </c>
      <c r="V671" s="53">
        <v>1</v>
      </c>
      <c r="W671" s="26">
        <v>66429</v>
      </c>
      <c r="X671" s="27">
        <f>Y671/1.12</f>
        <v>66428.57142857142</v>
      </c>
      <c r="Y671" s="27">
        <v>74400</v>
      </c>
      <c r="Z671" s="26"/>
      <c r="AA671" s="23" t="s">
        <v>945</v>
      </c>
      <c r="AB671" s="23"/>
      <c r="AC671" s="54"/>
    </row>
    <row r="672" spans="1:29" s="42" customFormat="1" ht="102">
      <c r="A672" s="25" t="s">
        <v>2706</v>
      </c>
      <c r="B672" s="39" t="s">
        <v>363</v>
      </c>
      <c r="C672" s="39" t="s">
        <v>144</v>
      </c>
      <c r="D672" s="180" t="s">
        <v>2717</v>
      </c>
      <c r="E672" s="39" t="s">
        <v>2718</v>
      </c>
      <c r="F672" s="39"/>
      <c r="G672" s="181" t="s">
        <v>2719</v>
      </c>
      <c r="H672" s="39"/>
      <c r="I672" s="182" t="s">
        <v>2720</v>
      </c>
      <c r="J672" s="39"/>
      <c r="K672" s="39" t="s">
        <v>145</v>
      </c>
      <c r="L672" s="39" t="s">
        <v>13</v>
      </c>
      <c r="M672" s="163">
        <v>231010000</v>
      </c>
      <c r="N672" s="39" t="s">
        <v>146</v>
      </c>
      <c r="O672" s="183" t="s">
        <v>212</v>
      </c>
      <c r="P672" s="39" t="s">
        <v>146</v>
      </c>
      <c r="Q672" s="39" t="s">
        <v>148</v>
      </c>
      <c r="R672" s="158" t="s">
        <v>480</v>
      </c>
      <c r="S672" s="39" t="s">
        <v>159</v>
      </c>
      <c r="T672" s="39">
        <v>796</v>
      </c>
      <c r="U672" s="39" t="s">
        <v>251</v>
      </c>
      <c r="V672" s="184">
        <v>12</v>
      </c>
      <c r="W672" s="119">
        <v>4304</v>
      </c>
      <c r="X672" s="104">
        <f>W672*V672</f>
        <v>51648</v>
      </c>
      <c r="Y672" s="104">
        <f>X672*1.12</f>
        <v>57845.76</v>
      </c>
      <c r="Z672" s="119"/>
      <c r="AA672" s="39" t="s">
        <v>945</v>
      </c>
      <c r="AB672" s="39"/>
      <c r="AC672" s="54"/>
    </row>
    <row r="673" spans="1:29" s="42" customFormat="1" ht="89.25">
      <c r="A673" s="25" t="s">
        <v>2721</v>
      </c>
      <c r="B673" s="23" t="s">
        <v>143</v>
      </c>
      <c r="C673" s="23" t="s">
        <v>144</v>
      </c>
      <c r="D673" s="98" t="s">
        <v>2722</v>
      </c>
      <c r="E673" s="98" t="s">
        <v>2723</v>
      </c>
      <c r="F673" s="99"/>
      <c r="G673" s="98" t="s">
        <v>2724</v>
      </c>
      <c r="H673" s="99"/>
      <c r="I673" s="99"/>
      <c r="J673" s="99"/>
      <c r="K673" s="100" t="s">
        <v>154</v>
      </c>
      <c r="L673" s="101" t="s">
        <v>13</v>
      </c>
      <c r="M673" s="24" t="s">
        <v>921</v>
      </c>
      <c r="N673" s="100" t="s">
        <v>146</v>
      </c>
      <c r="O673" s="101" t="s">
        <v>430</v>
      </c>
      <c r="P673" s="100" t="s">
        <v>146</v>
      </c>
      <c r="Q673" s="100" t="s">
        <v>148</v>
      </c>
      <c r="R673" s="23" t="s">
        <v>166</v>
      </c>
      <c r="S673" s="23" t="s">
        <v>159</v>
      </c>
      <c r="T673" s="101">
        <v>112</v>
      </c>
      <c r="U673" s="100" t="s">
        <v>53</v>
      </c>
      <c r="V673" s="102">
        <v>10</v>
      </c>
      <c r="W673" s="103">
        <v>450</v>
      </c>
      <c r="X673" s="104">
        <f aca="true" t="shared" si="37" ref="X673:X706">W673*V673</f>
        <v>4500</v>
      </c>
      <c r="Y673" s="104">
        <f aca="true" t="shared" si="38" ref="Y673:Y706">X673*1.12</f>
        <v>5040.000000000001</v>
      </c>
      <c r="Z673" s="100"/>
      <c r="AA673" s="23" t="s">
        <v>945</v>
      </c>
      <c r="AB673" s="99"/>
      <c r="AC673" s="132"/>
    </row>
    <row r="674" spans="1:29" s="42" customFormat="1" ht="89.25">
      <c r="A674" s="25" t="s">
        <v>2725</v>
      </c>
      <c r="B674" s="23" t="s">
        <v>143</v>
      </c>
      <c r="C674" s="23" t="s">
        <v>144</v>
      </c>
      <c r="D674" s="98" t="s">
        <v>2726</v>
      </c>
      <c r="E674" s="98" t="s">
        <v>1453</v>
      </c>
      <c r="F674" s="99"/>
      <c r="G674" s="100" t="s">
        <v>2727</v>
      </c>
      <c r="H674" s="99"/>
      <c r="I674" s="99" t="s">
        <v>2728</v>
      </c>
      <c r="J674" s="99"/>
      <c r="K674" s="100" t="s">
        <v>145</v>
      </c>
      <c r="L674" s="101" t="s">
        <v>13</v>
      </c>
      <c r="M674" s="24" t="s">
        <v>921</v>
      </c>
      <c r="N674" s="100" t="s">
        <v>146</v>
      </c>
      <c r="O674" s="101" t="s">
        <v>430</v>
      </c>
      <c r="P674" s="100" t="s">
        <v>146</v>
      </c>
      <c r="Q674" s="100" t="s">
        <v>148</v>
      </c>
      <c r="R674" s="23" t="s">
        <v>166</v>
      </c>
      <c r="S674" s="23" t="s">
        <v>159</v>
      </c>
      <c r="T674" s="98">
        <v>796</v>
      </c>
      <c r="U674" s="98" t="s">
        <v>251</v>
      </c>
      <c r="V674" s="102">
        <v>6</v>
      </c>
      <c r="W674" s="103">
        <v>10804</v>
      </c>
      <c r="X674" s="104">
        <f t="shared" si="37"/>
        <v>64824</v>
      </c>
      <c r="Y674" s="104">
        <f t="shared" si="38"/>
        <v>72602.88</v>
      </c>
      <c r="Z674" s="100"/>
      <c r="AA674" s="23" t="s">
        <v>945</v>
      </c>
      <c r="AB674" s="99"/>
      <c r="AC674" s="132"/>
    </row>
    <row r="675" spans="1:29" s="42" customFormat="1" ht="114.75">
      <c r="A675" s="25" t="s">
        <v>2729</v>
      </c>
      <c r="B675" s="185" t="s">
        <v>143</v>
      </c>
      <c r="C675" s="185" t="s">
        <v>144</v>
      </c>
      <c r="D675" s="186" t="s">
        <v>2726</v>
      </c>
      <c r="E675" s="186" t="s">
        <v>1453</v>
      </c>
      <c r="F675" s="187"/>
      <c r="G675" s="188" t="s">
        <v>2727</v>
      </c>
      <c r="H675" s="189"/>
      <c r="I675" s="187" t="s">
        <v>2730</v>
      </c>
      <c r="J675" s="187"/>
      <c r="K675" s="100" t="s">
        <v>145</v>
      </c>
      <c r="L675" s="190" t="s">
        <v>13</v>
      </c>
      <c r="M675" s="191" t="s">
        <v>921</v>
      </c>
      <c r="N675" s="188" t="s">
        <v>146</v>
      </c>
      <c r="O675" s="190" t="s">
        <v>430</v>
      </c>
      <c r="P675" s="188" t="s">
        <v>146</v>
      </c>
      <c r="Q675" s="188" t="s">
        <v>148</v>
      </c>
      <c r="R675" s="185" t="s">
        <v>166</v>
      </c>
      <c r="S675" s="185" t="s">
        <v>159</v>
      </c>
      <c r="T675" s="186">
        <v>796</v>
      </c>
      <c r="U675" s="186" t="s">
        <v>251</v>
      </c>
      <c r="V675" s="192">
        <v>3</v>
      </c>
      <c r="W675" s="193">
        <v>6697</v>
      </c>
      <c r="X675" s="104">
        <f t="shared" si="37"/>
        <v>20091</v>
      </c>
      <c r="Y675" s="104">
        <f t="shared" si="38"/>
        <v>22501.920000000002</v>
      </c>
      <c r="Z675" s="188"/>
      <c r="AA675" s="185" t="s">
        <v>945</v>
      </c>
      <c r="AB675" s="187"/>
      <c r="AC675" s="107"/>
    </row>
    <row r="676" spans="1:29" s="42" customFormat="1" ht="102">
      <c r="A676" s="25" t="s">
        <v>2731</v>
      </c>
      <c r="B676" s="23" t="s">
        <v>143</v>
      </c>
      <c r="C676" s="23" t="s">
        <v>144</v>
      </c>
      <c r="D676" s="98" t="s">
        <v>2726</v>
      </c>
      <c r="E676" s="98" t="s">
        <v>1453</v>
      </c>
      <c r="F676" s="99"/>
      <c r="G676" s="100" t="s">
        <v>2727</v>
      </c>
      <c r="H676" s="106"/>
      <c r="I676" s="99" t="s">
        <v>2732</v>
      </c>
      <c r="J676" s="99"/>
      <c r="K676" s="100" t="s">
        <v>145</v>
      </c>
      <c r="L676" s="101" t="s">
        <v>13</v>
      </c>
      <c r="M676" s="24" t="s">
        <v>921</v>
      </c>
      <c r="N676" s="100" t="s">
        <v>146</v>
      </c>
      <c r="O676" s="101" t="s">
        <v>430</v>
      </c>
      <c r="P676" s="100" t="s">
        <v>146</v>
      </c>
      <c r="Q676" s="100" t="s">
        <v>148</v>
      </c>
      <c r="R676" s="23" t="s">
        <v>166</v>
      </c>
      <c r="S676" s="23" t="s">
        <v>159</v>
      </c>
      <c r="T676" s="98">
        <v>796</v>
      </c>
      <c r="U676" s="98" t="s">
        <v>251</v>
      </c>
      <c r="V676" s="102">
        <v>3</v>
      </c>
      <c r="W676" s="103">
        <v>5491</v>
      </c>
      <c r="X676" s="104">
        <f t="shared" si="37"/>
        <v>16473</v>
      </c>
      <c r="Y676" s="104">
        <f t="shared" si="38"/>
        <v>18449.760000000002</v>
      </c>
      <c r="Z676" s="100"/>
      <c r="AA676" s="23" t="s">
        <v>945</v>
      </c>
      <c r="AB676" s="99"/>
      <c r="AC676" s="107"/>
    </row>
    <row r="677" spans="1:29" s="42" customFormat="1" ht="90" thickBot="1">
      <c r="A677" s="25" t="s">
        <v>2733</v>
      </c>
      <c r="B677" s="23" t="s">
        <v>143</v>
      </c>
      <c r="C677" s="23" t="s">
        <v>144</v>
      </c>
      <c r="D677" s="98" t="s">
        <v>2734</v>
      </c>
      <c r="E677" s="100" t="s">
        <v>2519</v>
      </c>
      <c r="F677" s="99"/>
      <c r="G677" s="100" t="s">
        <v>2735</v>
      </c>
      <c r="H677" s="99"/>
      <c r="I677" s="99" t="s">
        <v>2736</v>
      </c>
      <c r="J677" s="99"/>
      <c r="K677" s="100" t="s">
        <v>145</v>
      </c>
      <c r="L677" s="101" t="s">
        <v>13</v>
      </c>
      <c r="M677" s="24" t="s">
        <v>921</v>
      </c>
      <c r="N677" s="100" t="s">
        <v>146</v>
      </c>
      <c r="O677" s="101" t="s">
        <v>430</v>
      </c>
      <c r="P677" s="100" t="s">
        <v>146</v>
      </c>
      <c r="Q677" s="100" t="s">
        <v>148</v>
      </c>
      <c r="R677" s="23" t="s">
        <v>166</v>
      </c>
      <c r="S677" s="23" t="s">
        <v>159</v>
      </c>
      <c r="T677" s="98">
        <v>796</v>
      </c>
      <c r="U677" s="98" t="s">
        <v>251</v>
      </c>
      <c r="V677" s="102">
        <v>10</v>
      </c>
      <c r="W677" s="103">
        <v>4911</v>
      </c>
      <c r="X677" s="104">
        <f t="shared" si="37"/>
        <v>49110</v>
      </c>
      <c r="Y677" s="104">
        <f t="shared" si="38"/>
        <v>55003.200000000004</v>
      </c>
      <c r="Z677" s="100"/>
      <c r="AA677" s="23" t="s">
        <v>945</v>
      </c>
      <c r="AB677" s="99"/>
      <c r="AC677" s="105"/>
    </row>
    <row r="678" spans="1:29" s="42" customFormat="1" ht="90" thickBot="1">
      <c r="A678" s="25" t="s">
        <v>2737</v>
      </c>
      <c r="B678" s="23" t="s">
        <v>143</v>
      </c>
      <c r="C678" s="23" t="s">
        <v>144</v>
      </c>
      <c r="D678" s="100" t="s">
        <v>2738</v>
      </c>
      <c r="E678" s="100" t="s">
        <v>2739</v>
      </c>
      <c r="F678" s="99"/>
      <c r="G678" s="98" t="s">
        <v>2740</v>
      </c>
      <c r="H678" s="99"/>
      <c r="I678" s="99" t="s">
        <v>2741</v>
      </c>
      <c r="J678" s="99"/>
      <c r="K678" s="100" t="s">
        <v>145</v>
      </c>
      <c r="L678" s="101" t="s">
        <v>13</v>
      </c>
      <c r="M678" s="24" t="s">
        <v>921</v>
      </c>
      <c r="N678" s="100" t="s">
        <v>146</v>
      </c>
      <c r="O678" s="101" t="s">
        <v>430</v>
      </c>
      <c r="P678" s="100" t="s">
        <v>146</v>
      </c>
      <c r="Q678" s="100" t="s">
        <v>148</v>
      </c>
      <c r="R678" s="23" t="s">
        <v>166</v>
      </c>
      <c r="S678" s="23" t="s">
        <v>159</v>
      </c>
      <c r="T678" s="98">
        <v>796</v>
      </c>
      <c r="U678" s="98" t="s">
        <v>251</v>
      </c>
      <c r="V678" s="102">
        <v>8</v>
      </c>
      <c r="W678" s="103">
        <v>1786</v>
      </c>
      <c r="X678" s="104">
        <f t="shared" si="37"/>
        <v>14288</v>
      </c>
      <c r="Y678" s="104">
        <f t="shared" si="38"/>
        <v>16002.560000000001</v>
      </c>
      <c r="Z678" s="100"/>
      <c r="AA678" s="23" t="s">
        <v>945</v>
      </c>
      <c r="AB678" s="99"/>
      <c r="AC678" s="105"/>
    </row>
    <row r="679" spans="1:29" s="42" customFormat="1" ht="90" thickBot="1">
      <c r="A679" s="25" t="s">
        <v>2742</v>
      </c>
      <c r="B679" s="23" t="s">
        <v>143</v>
      </c>
      <c r="C679" s="23" t="s">
        <v>144</v>
      </c>
      <c r="D679" s="98" t="s">
        <v>2743</v>
      </c>
      <c r="E679" s="100" t="s">
        <v>2744</v>
      </c>
      <c r="F679" s="99"/>
      <c r="G679" s="100" t="s">
        <v>2745</v>
      </c>
      <c r="H679" s="99"/>
      <c r="I679" s="99"/>
      <c r="J679" s="99"/>
      <c r="K679" s="100" t="s">
        <v>145</v>
      </c>
      <c r="L679" s="101" t="s">
        <v>13</v>
      </c>
      <c r="M679" s="24" t="s">
        <v>921</v>
      </c>
      <c r="N679" s="100" t="s">
        <v>146</v>
      </c>
      <c r="O679" s="101" t="s">
        <v>430</v>
      </c>
      <c r="P679" s="100" t="s">
        <v>146</v>
      </c>
      <c r="Q679" s="100" t="s">
        <v>148</v>
      </c>
      <c r="R679" s="23" t="s">
        <v>166</v>
      </c>
      <c r="S679" s="23" t="s">
        <v>159</v>
      </c>
      <c r="T679" s="98">
        <v>796</v>
      </c>
      <c r="U679" s="98" t="s">
        <v>251</v>
      </c>
      <c r="V679" s="102">
        <v>4</v>
      </c>
      <c r="W679" s="103">
        <v>625</v>
      </c>
      <c r="X679" s="104">
        <f t="shared" si="37"/>
        <v>2500</v>
      </c>
      <c r="Y679" s="104">
        <f t="shared" si="38"/>
        <v>2800.0000000000005</v>
      </c>
      <c r="Z679" s="100"/>
      <c r="AA679" s="23" t="s">
        <v>945</v>
      </c>
      <c r="AB679" s="99"/>
      <c r="AC679" s="105"/>
    </row>
    <row r="680" spans="1:29" s="42" customFormat="1" ht="90" thickBot="1">
      <c r="A680" s="25" t="s">
        <v>2746</v>
      </c>
      <c r="B680" s="23" t="s">
        <v>143</v>
      </c>
      <c r="C680" s="23" t="s">
        <v>144</v>
      </c>
      <c r="D680" s="98" t="s">
        <v>1932</v>
      </c>
      <c r="E680" s="98" t="s">
        <v>467</v>
      </c>
      <c r="F680" s="99"/>
      <c r="G680" s="98" t="s">
        <v>466</v>
      </c>
      <c r="H680" s="99"/>
      <c r="I680" s="99"/>
      <c r="J680" s="99"/>
      <c r="K680" s="100" t="s">
        <v>145</v>
      </c>
      <c r="L680" s="101" t="s">
        <v>13</v>
      </c>
      <c r="M680" s="24" t="s">
        <v>921</v>
      </c>
      <c r="N680" s="100" t="s">
        <v>146</v>
      </c>
      <c r="O680" s="101" t="s">
        <v>430</v>
      </c>
      <c r="P680" s="100" t="s">
        <v>146</v>
      </c>
      <c r="Q680" s="100" t="s">
        <v>148</v>
      </c>
      <c r="R680" s="23" t="s">
        <v>166</v>
      </c>
      <c r="S680" s="23" t="s">
        <v>159</v>
      </c>
      <c r="T680" s="98">
        <v>796</v>
      </c>
      <c r="U680" s="98" t="s">
        <v>251</v>
      </c>
      <c r="V680" s="102">
        <v>20</v>
      </c>
      <c r="W680" s="103">
        <v>270</v>
      </c>
      <c r="X680" s="104">
        <f t="shared" si="37"/>
        <v>5400</v>
      </c>
      <c r="Y680" s="104">
        <f t="shared" si="38"/>
        <v>6048.000000000001</v>
      </c>
      <c r="Z680" s="100"/>
      <c r="AA680" s="23" t="s">
        <v>945</v>
      </c>
      <c r="AB680" s="99"/>
      <c r="AC680" s="105"/>
    </row>
    <row r="681" spans="1:29" s="42" customFormat="1" ht="90" thickBot="1">
      <c r="A681" s="25" t="s">
        <v>2747</v>
      </c>
      <c r="B681" s="23" t="s">
        <v>143</v>
      </c>
      <c r="C681" s="23" t="s">
        <v>144</v>
      </c>
      <c r="D681" s="98" t="s">
        <v>2193</v>
      </c>
      <c r="E681" s="98" t="s">
        <v>2192</v>
      </c>
      <c r="F681" s="99"/>
      <c r="G681" s="98" t="s">
        <v>2194</v>
      </c>
      <c r="H681" s="99"/>
      <c r="I681" s="99"/>
      <c r="J681" s="99"/>
      <c r="K681" s="100" t="s">
        <v>145</v>
      </c>
      <c r="L681" s="101" t="s">
        <v>13</v>
      </c>
      <c r="M681" s="24" t="s">
        <v>921</v>
      </c>
      <c r="N681" s="100" t="s">
        <v>146</v>
      </c>
      <c r="O681" s="101" t="s">
        <v>430</v>
      </c>
      <c r="P681" s="100" t="s">
        <v>146</v>
      </c>
      <c r="Q681" s="100" t="s">
        <v>148</v>
      </c>
      <c r="R681" s="23" t="s">
        <v>166</v>
      </c>
      <c r="S681" s="23" t="s">
        <v>159</v>
      </c>
      <c r="T681" s="98">
        <v>796</v>
      </c>
      <c r="U681" s="98" t="s">
        <v>251</v>
      </c>
      <c r="V681" s="102">
        <v>5</v>
      </c>
      <c r="W681" s="103">
        <v>620</v>
      </c>
      <c r="X681" s="104">
        <f t="shared" si="37"/>
        <v>3100</v>
      </c>
      <c r="Y681" s="104">
        <f t="shared" si="38"/>
        <v>3472.0000000000005</v>
      </c>
      <c r="Z681" s="100"/>
      <c r="AA681" s="23" t="s">
        <v>945</v>
      </c>
      <c r="AB681" s="99"/>
      <c r="AC681" s="105"/>
    </row>
    <row r="682" spans="1:29" s="42" customFormat="1" ht="89.25" customHeight="1" thickBot="1">
      <c r="A682" s="25" t="s">
        <v>2748</v>
      </c>
      <c r="B682" s="23" t="s">
        <v>143</v>
      </c>
      <c r="C682" s="23" t="s">
        <v>144</v>
      </c>
      <c r="D682" s="98" t="s">
        <v>2749</v>
      </c>
      <c r="E682" s="98" t="s">
        <v>2750</v>
      </c>
      <c r="F682" s="99"/>
      <c r="G682" s="98" t="s">
        <v>2751</v>
      </c>
      <c r="H682" s="99"/>
      <c r="I682" s="99"/>
      <c r="J682" s="99"/>
      <c r="K682" s="100" t="s">
        <v>154</v>
      </c>
      <c r="L682" s="101" t="s">
        <v>285</v>
      </c>
      <c r="M682" s="24" t="s">
        <v>921</v>
      </c>
      <c r="N682" s="100" t="s">
        <v>146</v>
      </c>
      <c r="O682" s="101" t="s">
        <v>430</v>
      </c>
      <c r="P682" s="100" t="s">
        <v>146</v>
      </c>
      <c r="Q682" s="100" t="s">
        <v>148</v>
      </c>
      <c r="R682" s="23" t="s">
        <v>158</v>
      </c>
      <c r="S682" s="23" t="s">
        <v>944</v>
      </c>
      <c r="T682" s="98">
        <v>796</v>
      </c>
      <c r="U682" s="98" t="s">
        <v>251</v>
      </c>
      <c r="V682" s="102">
        <v>1</v>
      </c>
      <c r="W682" s="103">
        <v>7575000</v>
      </c>
      <c r="X682" s="104">
        <v>0</v>
      </c>
      <c r="Y682" s="104">
        <f>X682*1.12</f>
        <v>0</v>
      </c>
      <c r="Z682" s="100" t="s">
        <v>152</v>
      </c>
      <c r="AA682" s="23" t="s">
        <v>945</v>
      </c>
      <c r="AB682" s="23" t="s">
        <v>2955</v>
      </c>
      <c r="AC682" s="105"/>
    </row>
    <row r="683" spans="1:29" s="42" customFormat="1" ht="89.25" customHeight="1" thickBot="1">
      <c r="A683" s="25" t="s">
        <v>2961</v>
      </c>
      <c r="B683" s="23" t="s">
        <v>143</v>
      </c>
      <c r="C683" s="23" t="s">
        <v>144</v>
      </c>
      <c r="D683" s="98" t="s">
        <v>2749</v>
      </c>
      <c r="E683" s="98" t="s">
        <v>2750</v>
      </c>
      <c r="F683" s="99"/>
      <c r="G683" s="98" t="s">
        <v>2751</v>
      </c>
      <c r="H683" s="99"/>
      <c r="I683" s="99"/>
      <c r="J683" s="99"/>
      <c r="K683" s="100" t="s">
        <v>154</v>
      </c>
      <c r="L683" s="101" t="s">
        <v>13</v>
      </c>
      <c r="M683" s="24" t="s">
        <v>921</v>
      </c>
      <c r="N683" s="100" t="s">
        <v>146</v>
      </c>
      <c r="O683" s="101" t="s">
        <v>430</v>
      </c>
      <c r="P683" s="100" t="s">
        <v>146</v>
      </c>
      <c r="Q683" s="100" t="s">
        <v>148</v>
      </c>
      <c r="R683" s="23" t="s">
        <v>480</v>
      </c>
      <c r="S683" s="23" t="s">
        <v>159</v>
      </c>
      <c r="T683" s="98">
        <v>796</v>
      </c>
      <c r="U683" s="98" t="s">
        <v>251</v>
      </c>
      <c r="V683" s="102">
        <v>1</v>
      </c>
      <c r="W683" s="103">
        <v>7575000</v>
      </c>
      <c r="X683" s="104">
        <f>W683*V683</f>
        <v>7575000</v>
      </c>
      <c r="Y683" s="104">
        <f>X683*1.12</f>
        <v>8484000</v>
      </c>
      <c r="Z683" s="100"/>
      <c r="AA683" s="23" t="s">
        <v>945</v>
      </c>
      <c r="AB683" s="99"/>
      <c r="AC683" s="105"/>
    </row>
    <row r="684" spans="1:29" s="42" customFormat="1" ht="89.25">
      <c r="A684" s="25" t="s">
        <v>2752</v>
      </c>
      <c r="B684" s="23" t="s">
        <v>143</v>
      </c>
      <c r="C684" s="23" t="s">
        <v>144</v>
      </c>
      <c r="D684" s="100" t="s">
        <v>2753</v>
      </c>
      <c r="E684" s="98" t="s">
        <v>2754</v>
      </c>
      <c r="F684" s="99"/>
      <c r="G684" s="98" t="s">
        <v>2755</v>
      </c>
      <c r="H684" s="106"/>
      <c r="I684" s="99" t="s">
        <v>2756</v>
      </c>
      <c r="J684" s="99"/>
      <c r="K684" s="100" t="s">
        <v>154</v>
      </c>
      <c r="L684" s="101" t="s">
        <v>13</v>
      </c>
      <c r="M684" s="24" t="s">
        <v>921</v>
      </c>
      <c r="N684" s="100" t="s">
        <v>146</v>
      </c>
      <c r="O684" s="101" t="s">
        <v>157</v>
      </c>
      <c r="P684" s="100" t="s">
        <v>146</v>
      </c>
      <c r="Q684" s="100" t="s">
        <v>148</v>
      </c>
      <c r="R684" s="23" t="s">
        <v>166</v>
      </c>
      <c r="S684" s="23" t="s">
        <v>159</v>
      </c>
      <c r="T684" s="98">
        <v>796</v>
      </c>
      <c r="U684" s="98" t="s">
        <v>251</v>
      </c>
      <c r="V684" s="102">
        <v>1</v>
      </c>
      <c r="W684" s="103">
        <v>200000</v>
      </c>
      <c r="X684" s="104">
        <f t="shared" si="37"/>
        <v>200000</v>
      </c>
      <c r="Y684" s="104">
        <f t="shared" si="38"/>
        <v>224000.00000000003</v>
      </c>
      <c r="Z684" s="100"/>
      <c r="AA684" s="23" t="s">
        <v>945</v>
      </c>
      <c r="AB684" s="99"/>
      <c r="AC684" s="107"/>
    </row>
    <row r="685" spans="1:29" s="42" customFormat="1" ht="76.5">
      <c r="A685" s="25" t="s">
        <v>2757</v>
      </c>
      <c r="B685" s="23" t="s">
        <v>143</v>
      </c>
      <c r="C685" s="23" t="s">
        <v>144</v>
      </c>
      <c r="D685" s="23" t="s">
        <v>2758</v>
      </c>
      <c r="E685" s="23" t="s">
        <v>1846</v>
      </c>
      <c r="F685" s="25"/>
      <c r="G685" s="23" t="s">
        <v>2759</v>
      </c>
      <c r="H685" s="99"/>
      <c r="I685" s="99"/>
      <c r="J685" s="99"/>
      <c r="K685" s="100" t="s">
        <v>145</v>
      </c>
      <c r="L685" s="101" t="s">
        <v>13</v>
      </c>
      <c r="M685" s="24" t="s">
        <v>921</v>
      </c>
      <c r="N685" s="100" t="s">
        <v>146</v>
      </c>
      <c r="O685" s="101" t="s">
        <v>430</v>
      </c>
      <c r="P685" s="100" t="s">
        <v>146</v>
      </c>
      <c r="Q685" s="100" t="s">
        <v>148</v>
      </c>
      <c r="R685" s="23" t="s">
        <v>166</v>
      </c>
      <c r="S685" s="23" t="s">
        <v>149</v>
      </c>
      <c r="T685" s="98">
        <v>166</v>
      </c>
      <c r="U685" s="98" t="s">
        <v>165</v>
      </c>
      <c r="V685" s="102">
        <v>175</v>
      </c>
      <c r="W685" s="103">
        <v>371.43</v>
      </c>
      <c r="X685" s="104">
        <f t="shared" si="37"/>
        <v>65000.25</v>
      </c>
      <c r="Y685" s="104">
        <f t="shared" si="38"/>
        <v>72800.28000000001</v>
      </c>
      <c r="Z685" s="100"/>
      <c r="AA685" s="23" t="s">
        <v>945</v>
      </c>
      <c r="AB685" s="99"/>
      <c r="AC685" s="107"/>
    </row>
    <row r="686" spans="1:29" s="42" customFormat="1" ht="153">
      <c r="A686" s="25" t="s">
        <v>2763</v>
      </c>
      <c r="B686" s="23" t="s">
        <v>143</v>
      </c>
      <c r="C686" s="23" t="s">
        <v>144</v>
      </c>
      <c r="D686" s="23" t="s">
        <v>2760</v>
      </c>
      <c r="E686" s="23" t="s">
        <v>2761</v>
      </c>
      <c r="F686" s="25"/>
      <c r="G686" s="23" t="s">
        <v>2762</v>
      </c>
      <c r="H686" s="99"/>
      <c r="I686" s="99"/>
      <c r="J686" s="99"/>
      <c r="K686" s="100" t="s">
        <v>154</v>
      </c>
      <c r="L686" s="101" t="s">
        <v>13</v>
      </c>
      <c r="M686" s="24" t="s">
        <v>921</v>
      </c>
      <c r="N686" s="100" t="s">
        <v>146</v>
      </c>
      <c r="O686" s="101" t="s">
        <v>434</v>
      </c>
      <c r="P686" s="100" t="s">
        <v>146</v>
      </c>
      <c r="Q686" s="100" t="s">
        <v>148</v>
      </c>
      <c r="R686" s="23" t="s">
        <v>166</v>
      </c>
      <c r="S686" s="23" t="s">
        <v>159</v>
      </c>
      <c r="T686" s="98">
        <v>839</v>
      </c>
      <c r="U686" s="98" t="s">
        <v>7</v>
      </c>
      <c r="V686" s="102">
        <v>1</v>
      </c>
      <c r="W686" s="103">
        <v>210000</v>
      </c>
      <c r="X686" s="104">
        <f t="shared" si="37"/>
        <v>210000</v>
      </c>
      <c r="Y686" s="104">
        <f t="shared" si="38"/>
        <v>235200.00000000003</v>
      </c>
      <c r="Z686" s="100"/>
      <c r="AA686" s="23" t="s">
        <v>945</v>
      </c>
      <c r="AB686" s="99"/>
      <c r="AC686" s="107"/>
    </row>
    <row r="687" spans="1:29" s="42" customFormat="1" ht="102">
      <c r="A687" s="25" t="s">
        <v>2773</v>
      </c>
      <c r="B687" s="23" t="s">
        <v>143</v>
      </c>
      <c r="C687" s="23" t="s">
        <v>144</v>
      </c>
      <c r="D687" s="23" t="s">
        <v>2764</v>
      </c>
      <c r="E687" s="23" t="s">
        <v>2761</v>
      </c>
      <c r="F687" s="25"/>
      <c r="G687" s="23" t="s">
        <v>2765</v>
      </c>
      <c r="H687" s="106"/>
      <c r="I687" s="99" t="s">
        <v>2766</v>
      </c>
      <c r="J687" s="99"/>
      <c r="K687" s="100" t="s">
        <v>154</v>
      </c>
      <c r="L687" s="101" t="s">
        <v>13</v>
      </c>
      <c r="M687" s="24" t="s">
        <v>921</v>
      </c>
      <c r="N687" s="100" t="s">
        <v>146</v>
      </c>
      <c r="O687" s="101" t="s">
        <v>434</v>
      </c>
      <c r="P687" s="100" t="s">
        <v>146</v>
      </c>
      <c r="Q687" s="100" t="s">
        <v>148</v>
      </c>
      <c r="R687" s="23" t="s">
        <v>166</v>
      </c>
      <c r="S687" s="23" t="s">
        <v>159</v>
      </c>
      <c r="T687" s="98">
        <v>796</v>
      </c>
      <c r="U687" s="98" t="s">
        <v>251</v>
      </c>
      <c r="V687" s="102">
        <v>9</v>
      </c>
      <c r="W687" s="103">
        <v>150000</v>
      </c>
      <c r="X687" s="104">
        <f t="shared" si="37"/>
        <v>1350000</v>
      </c>
      <c r="Y687" s="104">
        <f t="shared" si="38"/>
        <v>1512000.0000000002</v>
      </c>
      <c r="Z687" s="100"/>
      <c r="AA687" s="23" t="s">
        <v>945</v>
      </c>
      <c r="AB687" s="99"/>
      <c r="AC687" s="107"/>
    </row>
    <row r="688" spans="1:29" s="42" customFormat="1" ht="89.25">
      <c r="A688" s="25" t="s">
        <v>2776</v>
      </c>
      <c r="B688" s="23" t="s">
        <v>143</v>
      </c>
      <c r="C688" s="23" t="s">
        <v>144</v>
      </c>
      <c r="D688" s="98" t="s">
        <v>2767</v>
      </c>
      <c r="E688" s="98" t="s">
        <v>2768</v>
      </c>
      <c r="F688" s="99"/>
      <c r="G688" s="98" t="s">
        <v>2769</v>
      </c>
      <c r="H688" s="99"/>
      <c r="I688" s="99"/>
      <c r="J688" s="99"/>
      <c r="K688" s="100" t="s">
        <v>154</v>
      </c>
      <c r="L688" s="101" t="s">
        <v>13</v>
      </c>
      <c r="M688" s="24" t="s">
        <v>921</v>
      </c>
      <c r="N688" s="100" t="s">
        <v>146</v>
      </c>
      <c r="O688" s="101" t="s">
        <v>434</v>
      </c>
      <c r="P688" s="100" t="s">
        <v>146</v>
      </c>
      <c r="Q688" s="100" t="s">
        <v>148</v>
      </c>
      <c r="R688" s="23" t="s">
        <v>166</v>
      </c>
      <c r="S688" s="23" t="s">
        <v>159</v>
      </c>
      <c r="T688" s="98">
        <v>796</v>
      </c>
      <c r="U688" s="98" t="s">
        <v>251</v>
      </c>
      <c r="V688" s="102">
        <v>10</v>
      </c>
      <c r="W688" s="103">
        <v>35000</v>
      </c>
      <c r="X688" s="104">
        <f t="shared" si="37"/>
        <v>350000</v>
      </c>
      <c r="Y688" s="104">
        <f t="shared" si="38"/>
        <v>392000.00000000006</v>
      </c>
      <c r="Z688" s="100"/>
      <c r="AA688" s="23" t="s">
        <v>945</v>
      </c>
      <c r="AB688" s="99"/>
      <c r="AC688" s="107"/>
    </row>
    <row r="689" spans="1:29" s="42" customFormat="1" ht="89.25">
      <c r="A689" s="25" t="s">
        <v>2781</v>
      </c>
      <c r="B689" s="23" t="s">
        <v>143</v>
      </c>
      <c r="C689" s="23" t="s">
        <v>144</v>
      </c>
      <c r="D689" s="98" t="s">
        <v>2770</v>
      </c>
      <c r="E689" s="98" t="s">
        <v>2771</v>
      </c>
      <c r="F689" s="99"/>
      <c r="G689" s="98" t="s">
        <v>2772</v>
      </c>
      <c r="H689" s="99"/>
      <c r="I689" s="99"/>
      <c r="J689" s="99"/>
      <c r="K689" s="100" t="s">
        <v>154</v>
      </c>
      <c r="L689" s="101" t="s">
        <v>13</v>
      </c>
      <c r="M689" s="24" t="s">
        <v>921</v>
      </c>
      <c r="N689" s="100" t="s">
        <v>146</v>
      </c>
      <c r="O689" s="101" t="s">
        <v>434</v>
      </c>
      <c r="P689" s="100" t="s">
        <v>146</v>
      </c>
      <c r="Q689" s="100" t="s">
        <v>148</v>
      </c>
      <c r="R689" s="23" t="s">
        <v>166</v>
      </c>
      <c r="S689" s="23" t="s">
        <v>159</v>
      </c>
      <c r="T689" s="98">
        <v>796</v>
      </c>
      <c r="U689" s="98" t="s">
        <v>251</v>
      </c>
      <c r="V689" s="102">
        <v>4</v>
      </c>
      <c r="W689" s="103">
        <v>30000</v>
      </c>
      <c r="X689" s="104">
        <f t="shared" si="37"/>
        <v>120000</v>
      </c>
      <c r="Y689" s="104">
        <f t="shared" si="38"/>
        <v>134400</v>
      </c>
      <c r="Z689" s="100"/>
      <c r="AA689" s="23" t="s">
        <v>945</v>
      </c>
      <c r="AB689" s="99"/>
      <c r="AC689" s="107"/>
    </row>
    <row r="690" spans="1:29" s="42" customFormat="1" ht="89.25">
      <c r="A690" s="25" t="s">
        <v>2783</v>
      </c>
      <c r="B690" s="23" t="s">
        <v>143</v>
      </c>
      <c r="C690" s="23" t="s">
        <v>144</v>
      </c>
      <c r="D690" s="98" t="s">
        <v>2774</v>
      </c>
      <c r="E690" s="98" t="s">
        <v>1004</v>
      </c>
      <c r="F690" s="99"/>
      <c r="G690" s="98" t="s">
        <v>2775</v>
      </c>
      <c r="H690" s="99"/>
      <c r="I690" s="99"/>
      <c r="J690" s="99"/>
      <c r="K690" s="100" t="s">
        <v>154</v>
      </c>
      <c r="L690" s="101" t="s">
        <v>13</v>
      </c>
      <c r="M690" s="24" t="s">
        <v>921</v>
      </c>
      <c r="N690" s="100" t="s">
        <v>146</v>
      </c>
      <c r="O690" s="101" t="s">
        <v>191</v>
      </c>
      <c r="P690" s="100" t="s">
        <v>146</v>
      </c>
      <c r="Q690" s="100" t="s">
        <v>148</v>
      </c>
      <c r="R690" s="23" t="s">
        <v>166</v>
      </c>
      <c r="S690" s="23" t="s">
        <v>159</v>
      </c>
      <c r="T690" s="98">
        <v>796</v>
      </c>
      <c r="U690" s="98" t="s">
        <v>251</v>
      </c>
      <c r="V690" s="102">
        <v>1</v>
      </c>
      <c r="W690" s="103">
        <v>100000</v>
      </c>
      <c r="X690" s="104">
        <f t="shared" si="37"/>
        <v>100000</v>
      </c>
      <c r="Y690" s="104">
        <f t="shared" si="38"/>
        <v>112000.00000000001</v>
      </c>
      <c r="Z690" s="100"/>
      <c r="AA690" s="23" t="s">
        <v>945</v>
      </c>
      <c r="AB690" s="99"/>
      <c r="AC690" s="107"/>
    </row>
    <row r="691" spans="1:29" s="42" customFormat="1" ht="178.5">
      <c r="A691" s="25" t="s">
        <v>2785</v>
      </c>
      <c r="B691" s="23" t="s">
        <v>143</v>
      </c>
      <c r="C691" s="23" t="s">
        <v>144</v>
      </c>
      <c r="D691" s="98" t="s">
        <v>2777</v>
      </c>
      <c r="E691" s="98" t="s">
        <v>2778</v>
      </c>
      <c r="F691" s="99" t="s">
        <v>340</v>
      </c>
      <c r="G691" s="100" t="s">
        <v>2779</v>
      </c>
      <c r="H691" s="99"/>
      <c r="I691" s="99" t="s">
        <v>2780</v>
      </c>
      <c r="J691" s="99"/>
      <c r="K691" s="100" t="s">
        <v>154</v>
      </c>
      <c r="L691" s="101" t="s">
        <v>13</v>
      </c>
      <c r="M691" s="24" t="s">
        <v>921</v>
      </c>
      <c r="N691" s="100" t="s">
        <v>146</v>
      </c>
      <c r="O691" s="101" t="s">
        <v>162</v>
      </c>
      <c r="P691" s="100" t="s">
        <v>146</v>
      </c>
      <c r="Q691" s="100" t="s">
        <v>148</v>
      </c>
      <c r="R691" s="23" t="s">
        <v>166</v>
      </c>
      <c r="S691" s="23" t="s">
        <v>159</v>
      </c>
      <c r="T691" s="98">
        <v>796</v>
      </c>
      <c r="U691" s="98" t="s">
        <v>251</v>
      </c>
      <c r="V691" s="102">
        <v>2</v>
      </c>
      <c r="W691" s="103">
        <v>50000</v>
      </c>
      <c r="X691" s="104">
        <f t="shared" si="37"/>
        <v>100000</v>
      </c>
      <c r="Y691" s="104">
        <f t="shared" si="38"/>
        <v>112000.00000000001</v>
      </c>
      <c r="Z691" s="100"/>
      <c r="AA691" s="23" t="s">
        <v>945</v>
      </c>
      <c r="AB691" s="99"/>
      <c r="AC691" s="107"/>
    </row>
    <row r="692" spans="1:29" s="42" customFormat="1" ht="89.25">
      <c r="A692" s="25" t="s">
        <v>2790</v>
      </c>
      <c r="B692" s="23" t="s">
        <v>143</v>
      </c>
      <c r="C692" s="23" t="s">
        <v>144</v>
      </c>
      <c r="D692" s="98" t="s">
        <v>2777</v>
      </c>
      <c r="E692" s="98" t="s">
        <v>2778</v>
      </c>
      <c r="F692" s="99"/>
      <c r="G692" s="100" t="s">
        <v>2779</v>
      </c>
      <c r="H692" s="106"/>
      <c r="I692" s="99" t="s">
        <v>2782</v>
      </c>
      <c r="J692" s="99"/>
      <c r="K692" s="100" t="s">
        <v>154</v>
      </c>
      <c r="L692" s="101" t="s">
        <v>13</v>
      </c>
      <c r="M692" s="24" t="s">
        <v>921</v>
      </c>
      <c r="N692" s="100" t="s">
        <v>146</v>
      </c>
      <c r="O692" s="101" t="s">
        <v>162</v>
      </c>
      <c r="P692" s="100" t="s">
        <v>146</v>
      </c>
      <c r="Q692" s="100" t="s">
        <v>148</v>
      </c>
      <c r="R692" s="23" t="s">
        <v>166</v>
      </c>
      <c r="S692" s="23" t="s">
        <v>159</v>
      </c>
      <c r="T692" s="98">
        <v>796</v>
      </c>
      <c r="U692" s="98" t="s">
        <v>251</v>
      </c>
      <c r="V692" s="102">
        <v>1</v>
      </c>
      <c r="W692" s="103">
        <v>302000</v>
      </c>
      <c r="X692" s="104">
        <f t="shared" si="37"/>
        <v>302000</v>
      </c>
      <c r="Y692" s="104">
        <f t="shared" si="38"/>
        <v>338240.00000000006</v>
      </c>
      <c r="Z692" s="100"/>
      <c r="AA692" s="23" t="s">
        <v>945</v>
      </c>
      <c r="AB692" s="99"/>
      <c r="AC692" s="107"/>
    </row>
    <row r="693" spans="1:29" s="42" customFormat="1" ht="89.25">
      <c r="A693" s="25" t="s">
        <v>2791</v>
      </c>
      <c r="B693" s="23" t="s">
        <v>143</v>
      </c>
      <c r="C693" s="23" t="s">
        <v>144</v>
      </c>
      <c r="D693" s="98" t="s">
        <v>2777</v>
      </c>
      <c r="E693" s="98" t="s">
        <v>2778</v>
      </c>
      <c r="F693" s="99"/>
      <c r="G693" s="100" t="s">
        <v>2779</v>
      </c>
      <c r="H693" s="106"/>
      <c r="I693" s="99" t="s">
        <v>2784</v>
      </c>
      <c r="J693" s="99"/>
      <c r="K693" s="100" t="s">
        <v>154</v>
      </c>
      <c r="L693" s="101" t="s">
        <v>13</v>
      </c>
      <c r="M693" s="24" t="s">
        <v>921</v>
      </c>
      <c r="N693" s="100" t="s">
        <v>146</v>
      </c>
      <c r="O693" s="101" t="s">
        <v>162</v>
      </c>
      <c r="P693" s="100" t="s">
        <v>146</v>
      </c>
      <c r="Q693" s="100" t="s">
        <v>148</v>
      </c>
      <c r="R693" s="23" t="s">
        <v>166</v>
      </c>
      <c r="S693" s="23" t="s">
        <v>159</v>
      </c>
      <c r="T693" s="98">
        <v>796</v>
      </c>
      <c r="U693" s="98" t="s">
        <v>251</v>
      </c>
      <c r="V693" s="102">
        <v>2</v>
      </c>
      <c r="W693" s="103">
        <v>184000</v>
      </c>
      <c r="X693" s="104">
        <f t="shared" si="37"/>
        <v>368000</v>
      </c>
      <c r="Y693" s="104">
        <f t="shared" si="38"/>
        <v>412160.00000000006</v>
      </c>
      <c r="Z693" s="100"/>
      <c r="AA693" s="23" t="s">
        <v>945</v>
      </c>
      <c r="AB693" s="99"/>
      <c r="AC693" s="107"/>
    </row>
    <row r="694" spans="1:29" s="42" customFormat="1" ht="89.25">
      <c r="A694" s="25" t="s">
        <v>2795</v>
      </c>
      <c r="B694" s="23" t="s">
        <v>143</v>
      </c>
      <c r="C694" s="23" t="s">
        <v>144</v>
      </c>
      <c r="D694" s="98" t="s">
        <v>2786</v>
      </c>
      <c r="E694" s="98" t="s">
        <v>2787</v>
      </c>
      <c r="F694" s="99"/>
      <c r="G694" s="98" t="s">
        <v>2788</v>
      </c>
      <c r="H694" s="99"/>
      <c r="I694" s="99" t="s">
        <v>2789</v>
      </c>
      <c r="J694" s="99"/>
      <c r="K694" s="100" t="s">
        <v>154</v>
      </c>
      <c r="L694" s="101" t="s">
        <v>13</v>
      </c>
      <c r="M694" s="24" t="s">
        <v>921</v>
      </c>
      <c r="N694" s="100" t="s">
        <v>146</v>
      </c>
      <c r="O694" s="101" t="s">
        <v>162</v>
      </c>
      <c r="P694" s="100" t="s">
        <v>146</v>
      </c>
      <c r="Q694" s="100" t="s">
        <v>148</v>
      </c>
      <c r="R694" s="23" t="s">
        <v>166</v>
      </c>
      <c r="S694" s="23" t="s">
        <v>159</v>
      </c>
      <c r="T694" s="98">
        <v>796</v>
      </c>
      <c r="U694" s="98" t="s">
        <v>251</v>
      </c>
      <c r="V694" s="102">
        <v>3</v>
      </c>
      <c r="W694" s="103">
        <v>50000</v>
      </c>
      <c r="X694" s="104">
        <f t="shared" si="37"/>
        <v>150000</v>
      </c>
      <c r="Y694" s="104">
        <f t="shared" si="38"/>
        <v>168000.00000000003</v>
      </c>
      <c r="Z694" s="100"/>
      <c r="AA694" s="23" t="s">
        <v>945</v>
      </c>
      <c r="AB694" s="99"/>
      <c r="AC694" s="107"/>
    </row>
    <row r="695" spans="1:29" s="20" customFormat="1" ht="89.25">
      <c r="A695" s="3" t="s">
        <v>2799</v>
      </c>
      <c r="B695" s="4" t="s">
        <v>143</v>
      </c>
      <c r="C695" s="4" t="s">
        <v>144</v>
      </c>
      <c r="D695" s="40" t="s">
        <v>2792</v>
      </c>
      <c r="E695" s="40" t="s">
        <v>2793</v>
      </c>
      <c r="F695" s="33"/>
      <c r="G695" s="40" t="s">
        <v>2794</v>
      </c>
      <c r="H695" s="33"/>
      <c r="I695" s="33"/>
      <c r="J695" s="33"/>
      <c r="K695" s="32" t="s">
        <v>154</v>
      </c>
      <c r="L695" s="36" t="s">
        <v>13</v>
      </c>
      <c r="M695" s="11" t="s">
        <v>921</v>
      </c>
      <c r="N695" s="32" t="s">
        <v>146</v>
      </c>
      <c r="O695" s="36" t="s">
        <v>191</v>
      </c>
      <c r="P695" s="32" t="s">
        <v>146</v>
      </c>
      <c r="Q695" s="32" t="s">
        <v>148</v>
      </c>
      <c r="R695" s="4" t="s">
        <v>166</v>
      </c>
      <c r="S695" s="4" t="s">
        <v>159</v>
      </c>
      <c r="T695" s="40">
        <v>796</v>
      </c>
      <c r="U695" s="40" t="s">
        <v>251</v>
      </c>
      <c r="V695" s="34">
        <v>1</v>
      </c>
      <c r="W695" s="22">
        <v>60000</v>
      </c>
      <c r="X695" s="38">
        <v>0</v>
      </c>
      <c r="Y695" s="38">
        <f t="shared" si="38"/>
        <v>0</v>
      </c>
      <c r="Z695" s="32"/>
      <c r="AA695" s="4" t="s">
        <v>945</v>
      </c>
      <c r="AB695" s="33">
        <v>11</v>
      </c>
      <c r="AC695" s="41"/>
    </row>
    <row r="696" spans="1:29" s="20" customFormat="1" ht="89.25">
      <c r="A696" s="3" t="s">
        <v>3008</v>
      </c>
      <c r="B696" s="4" t="s">
        <v>143</v>
      </c>
      <c r="C696" s="4" t="s">
        <v>144</v>
      </c>
      <c r="D696" s="40" t="s">
        <v>2792</v>
      </c>
      <c r="E696" s="40" t="s">
        <v>2793</v>
      </c>
      <c r="F696" s="33"/>
      <c r="G696" s="40" t="s">
        <v>2794</v>
      </c>
      <c r="H696" s="33"/>
      <c r="I696" s="33"/>
      <c r="J696" s="33"/>
      <c r="K696" s="32" t="s">
        <v>154</v>
      </c>
      <c r="L696" s="36" t="s">
        <v>13</v>
      </c>
      <c r="M696" s="11" t="s">
        <v>921</v>
      </c>
      <c r="N696" s="32" t="s">
        <v>146</v>
      </c>
      <c r="O696" s="36" t="s">
        <v>434</v>
      </c>
      <c r="P696" s="32" t="s">
        <v>146</v>
      </c>
      <c r="Q696" s="32" t="s">
        <v>148</v>
      </c>
      <c r="R696" s="4" t="s">
        <v>166</v>
      </c>
      <c r="S696" s="4" t="s">
        <v>159</v>
      </c>
      <c r="T696" s="40">
        <v>796</v>
      </c>
      <c r="U696" s="40" t="s">
        <v>251</v>
      </c>
      <c r="V696" s="34">
        <v>1</v>
      </c>
      <c r="W696" s="22">
        <v>60000</v>
      </c>
      <c r="X696" s="38">
        <f>W696*V696</f>
        <v>60000</v>
      </c>
      <c r="Y696" s="38">
        <f t="shared" si="38"/>
        <v>67200</v>
      </c>
      <c r="Z696" s="32"/>
      <c r="AA696" s="4" t="s">
        <v>945</v>
      </c>
      <c r="AB696" s="33"/>
      <c r="AC696" s="41"/>
    </row>
    <row r="697" spans="1:29" s="20" customFormat="1" ht="89.25">
      <c r="A697" s="3" t="s">
        <v>2802</v>
      </c>
      <c r="B697" s="4" t="s">
        <v>143</v>
      </c>
      <c r="C697" s="4" t="s">
        <v>144</v>
      </c>
      <c r="D697" s="40" t="s">
        <v>2796</v>
      </c>
      <c r="E697" s="40" t="s">
        <v>2797</v>
      </c>
      <c r="F697" s="33"/>
      <c r="G697" s="40" t="s">
        <v>2798</v>
      </c>
      <c r="H697" s="33"/>
      <c r="I697" s="33"/>
      <c r="J697" s="33"/>
      <c r="K697" s="32" t="s">
        <v>154</v>
      </c>
      <c r="L697" s="36" t="s">
        <v>13</v>
      </c>
      <c r="M697" s="11" t="s">
        <v>921</v>
      </c>
      <c r="N697" s="32" t="s">
        <v>146</v>
      </c>
      <c r="O697" s="36" t="s">
        <v>184</v>
      </c>
      <c r="P697" s="32" t="s">
        <v>146</v>
      </c>
      <c r="Q697" s="32" t="s">
        <v>148</v>
      </c>
      <c r="R697" s="4" t="s">
        <v>166</v>
      </c>
      <c r="S697" s="4" t="s">
        <v>159</v>
      </c>
      <c r="T697" s="40">
        <v>796</v>
      </c>
      <c r="U697" s="40" t="s">
        <v>251</v>
      </c>
      <c r="V697" s="34">
        <v>1</v>
      </c>
      <c r="W697" s="22">
        <v>25000</v>
      </c>
      <c r="X697" s="38">
        <v>0</v>
      </c>
      <c r="Y697" s="38">
        <f t="shared" si="38"/>
        <v>0</v>
      </c>
      <c r="Z697" s="32"/>
      <c r="AA697" s="4" t="s">
        <v>945</v>
      </c>
      <c r="AB697" s="33">
        <v>11</v>
      </c>
      <c r="AC697" s="41"/>
    </row>
    <row r="698" spans="1:29" s="20" customFormat="1" ht="89.25">
      <c r="A698" s="3" t="s">
        <v>3006</v>
      </c>
      <c r="B698" s="4" t="s">
        <v>143</v>
      </c>
      <c r="C698" s="4" t="s">
        <v>144</v>
      </c>
      <c r="D698" s="40" t="s">
        <v>2796</v>
      </c>
      <c r="E698" s="40" t="s">
        <v>2797</v>
      </c>
      <c r="F698" s="33"/>
      <c r="G698" s="40" t="s">
        <v>2798</v>
      </c>
      <c r="H698" s="33"/>
      <c r="I698" s="33"/>
      <c r="J698" s="33"/>
      <c r="K698" s="32" t="s">
        <v>154</v>
      </c>
      <c r="L698" s="36" t="s">
        <v>13</v>
      </c>
      <c r="M698" s="11" t="s">
        <v>921</v>
      </c>
      <c r="N698" s="32" t="s">
        <v>146</v>
      </c>
      <c r="O698" s="36" t="s">
        <v>434</v>
      </c>
      <c r="P698" s="32" t="s">
        <v>146</v>
      </c>
      <c r="Q698" s="32" t="s">
        <v>148</v>
      </c>
      <c r="R698" s="4" t="s">
        <v>166</v>
      </c>
      <c r="S698" s="4" t="s">
        <v>159</v>
      </c>
      <c r="T698" s="40">
        <v>796</v>
      </c>
      <c r="U698" s="40" t="s">
        <v>251</v>
      </c>
      <c r="V698" s="34">
        <v>1</v>
      </c>
      <c r="W698" s="22">
        <v>25000</v>
      </c>
      <c r="X698" s="38">
        <f>W698*V698</f>
        <v>25000</v>
      </c>
      <c r="Y698" s="38">
        <f t="shared" si="38"/>
        <v>28000.000000000004</v>
      </c>
      <c r="Z698" s="32"/>
      <c r="AA698" s="4" t="s">
        <v>945</v>
      </c>
      <c r="AB698" s="33"/>
      <c r="AC698" s="41"/>
    </row>
    <row r="699" spans="1:29" s="20" customFormat="1" ht="89.25">
      <c r="A699" s="3" t="s">
        <v>2806</v>
      </c>
      <c r="B699" s="4" t="s">
        <v>143</v>
      </c>
      <c r="C699" s="4" t="s">
        <v>144</v>
      </c>
      <c r="D699" s="40" t="s">
        <v>2800</v>
      </c>
      <c r="E699" s="40" t="s">
        <v>2793</v>
      </c>
      <c r="F699" s="33"/>
      <c r="G699" s="40" t="s">
        <v>2801</v>
      </c>
      <c r="H699" s="33"/>
      <c r="I699" s="33"/>
      <c r="J699" s="33"/>
      <c r="K699" s="32" t="s">
        <v>154</v>
      </c>
      <c r="L699" s="36" t="s">
        <v>13</v>
      </c>
      <c r="M699" s="11" t="s">
        <v>921</v>
      </c>
      <c r="N699" s="32" t="s">
        <v>146</v>
      </c>
      <c r="O699" s="36" t="s">
        <v>191</v>
      </c>
      <c r="P699" s="32" t="s">
        <v>146</v>
      </c>
      <c r="Q699" s="32" t="s">
        <v>148</v>
      </c>
      <c r="R699" s="4" t="s">
        <v>166</v>
      </c>
      <c r="S699" s="4" t="s">
        <v>159</v>
      </c>
      <c r="T699" s="40">
        <v>796</v>
      </c>
      <c r="U699" s="40" t="s">
        <v>251</v>
      </c>
      <c r="V699" s="34">
        <v>5</v>
      </c>
      <c r="W699" s="22">
        <v>35000</v>
      </c>
      <c r="X699" s="38">
        <v>0</v>
      </c>
      <c r="Y699" s="38">
        <f t="shared" si="38"/>
        <v>0</v>
      </c>
      <c r="Z699" s="32"/>
      <c r="AA699" s="4" t="s">
        <v>945</v>
      </c>
      <c r="AB699" s="33"/>
      <c r="AC699" s="41"/>
    </row>
    <row r="700" spans="1:29" s="20" customFormat="1" ht="89.25">
      <c r="A700" s="3" t="s">
        <v>3009</v>
      </c>
      <c r="B700" s="4" t="s">
        <v>143</v>
      </c>
      <c r="C700" s="4" t="s">
        <v>144</v>
      </c>
      <c r="D700" s="40" t="s">
        <v>2800</v>
      </c>
      <c r="E700" s="40" t="s">
        <v>2793</v>
      </c>
      <c r="F700" s="33"/>
      <c r="G700" s="40" t="s">
        <v>2801</v>
      </c>
      <c r="H700" s="33"/>
      <c r="I700" s="33"/>
      <c r="J700" s="33"/>
      <c r="K700" s="32" t="s">
        <v>154</v>
      </c>
      <c r="L700" s="36" t="s">
        <v>13</v>
      </c>
      <c r="M700" s="11" t="s">
        <v>921</v>
      </c>
      <c r="N700" s="32" t="s">
        <v>146</v>
      </c>
      <c r="O700" s="36" t="s">
        <v>434</v>
      </c>
      <c r="P700" s="32" t="s">
        <v>146</v>
      </c>
      <c r="Q700" s="32" t="s">
        <v>148</v>
      </c>
      <c r="R700" s="4" t="s">
        <v>166</v>
      </c>
      <c r="S700" s="4" t="s">
        <v>159</v>
      </c>
      <c r="T700" s="40">
        <v>796</v>
      </c>
      <c r="U700" s="40" t="s">
        <v>251</v>
      </c>
      <c r="V700" s="34">
        <v>5</v>
      </c>
      <c r="W700" s="22">
        <v>35000</v>
      </c>
      <c r="X700" s="38">
        <f>W700*V700</f>
        <v>175000</v>
      </c>
      <c r="Y700" s="38">
        <f t="shared" si="38"/>
        <v>196000.00000000003</v>
      </c>
      <c r="Z700" s="32"/>
      <c r="AA700" s="4" t="s">
        <v>945</v>
      </c>
      <c r="AB700" s="33"/>
      <c r="AC700" s="41"/>
    </row>
    <row r="701" spans="1:29" s="20" customFormat="1" ht="89.25">
      <c r="A701" s="3" t="s">
        <v>2810</v>
      </c>
      <c r="B701" s="4" t="s">
        <v>143</v>
      </c>
      <c r="C701" s="4" t="s">
        <v>144</v>
      </c>
      <c r="D701" s="40" t="s">
        <v>2803</v>
      </c>
      <c r="E701" s="40" t="s">
        <v>2804</v>
      </c>
      <c r="F701" s="33"/>
      <c r="G701" s="40" t="s">
        <v>2805</v>
      </c>
      <c r="H701" s="33"/>
      <c r="I701" s="33"/>
      <c r="J701" s="33"/>
      <c r="K701" s="32" t="s">
        <v>154</v>
      </c>
      <c r="L701" s="36" t="s">
        <v>13</v>
      </c>
      <c r="M701" s="11" t="s">
        <v>921</v>
      </c>
      <c r="N701" s="32" t="s">
        <v>146</v>
      </c>
      <c r="O701" s="36" t="s">
        <v>191</v>
      </c>
      <c r="P701" s="32" t="s">
        <v>146</v>
      </c>
      <c r="Q701" s="32" t="s">
        <v>148</v>
      </c>
      <c r="R701" s="4" t="s">
        <v>166</v>
      </c>
      <c r="S701" s="4" t="s">
        <v>159</v>
      </c>
      <c r="T701" s="40">
        <v>796</v>
      </c>
      <c r="U701" s="40" t="s">
        <v>251</v>
      </c>
      <c r="V701" s="34">
        <v>1</v>
      </c>
      <c r="W701" s="22">
        <v>30000</v>
      </c>
      <c r="X701" s="38">
        <v>0</v>
      </c>
      <c r="Y701" s="38">
        <f t="shared" si="38"/>
        <v>0</v>
      </c>
      <c r="Z701" s="32"/>
      <c r="AA701" s="4" t="s">
        <v>945</v>
      </c>
      <c r="AB701" s="33">
        <v>11</v>
      </c>
      <c r="AC701" s="41"/>
    </row>
    <row r="702" spans="1:29" s="20" customFormat="1" ht="89.25">
      <c r="A702" s="3" t="s">
        <v>3007</v>
      </c>
      <c r="B702" s="4" t="s">
        <v>143</v>
      </c>
      <c r="C702" s="4" t="s">
        <v>144</v>
      </c>
      <c r="D702" s="40" t="s">
        <v>2803</v>
      </c>
      <c r="E702" s="40" t="s">
        <v>2804</v>
      </c>
      <c r="F702" s="33"/>
      <c r="G702" s="40" t="s">
        <v>2805</v>
      </c>
      <c r="H702" s="33"/>
      <c r="I702" s="33"/>
      <c r="J702" s="33"/>
      <c r="K702" s="32" t="s">
        <v>154</v>
      </c>
      <c r="L702" s="36" t="s">
        <v>13</v>
      </c>
      <c r="M702" s="11" t="s">
        <v>921</v>
      </c>
      <c r="N702" s="32" t="s">
        <v>146</v>
      </c>
      <c r="O702" s="36" t="s">
        <v>434</v>
      </c>
      <c r="P702" s="32" t="s">
        <v>146</v>
      </c>
      <c r="Q702" s="32" t="s">
        <v>148</v>
      </c>
      <c r="R702" s="4" t="s">
        <v>166</v>
      </c>
      <c r="S702" s="4" t="s">
        <v>159</v>
      </c>
      <c r="T702" s="40">
        <v>796</v>
      </c>
      <c r="U702" s="40" t="s">
        <v>251</v>
      </c>
      <c r="V702" s="34">
        <v>1</v>
      </c>
      <c r="W702" s="22">
        <v>30000</v>
      </c>
      <c r="X702" s="38">
        <f>W702*V702</f>
        <v>30000</v>
      </c>
      <c r="Y702" s="38">
        <f t="shared" si="38"/>
        <v>33600</v>
      </c>
      <c r="Z702" s="32"/>
      <c r="AA702" s="4" t="s">
        <v>945</v>
      </c>
      <c r="AB702" s="33"/>
      <c r="AC702" s="41"/>
    </row>
    <row r="703" spans="1:29" s="20" customFormat="1" ht="89.25">
      <c r="A703" s="3" t="s">
        <v>2813</v>
      </c>
      <c r="B703" s="4" t="s">
        <v>143</v>
      </c>
      <c r="C703" s="4" t="s">
        <v>144</v>
      </c>
      <c r="D703" s="40" t="s">
        <v>2807</v>
      </c>
      <c r="E703" s="40" t="s">
        <v>2808</v>
      </c>
      <c r="F703" s="33"/>
      <c r="G703" s="40" t="s">
        <v>2809</v>
      </c>
      <c r="H703" s="33"/>
      <c r="I703" s="33"/>
      <c r="J703" s="33"/>
      <c r="K703" s="32" t="s">
        <v>154</v>
      </c>
      <c r="L703" s="36" t="s">
        <v>13</v>
      </c>
      <c r="M703" s="11" t="s">
        <v>921</v>
      </c>
      <c r="N703" s="32" t="s">
        <v>146</v>
      </c>
      <c r="O703" s="36" t="s">
        <v>191</v>
      </c>
      <c r="P703" s="32" t="s">
        <v>146</v>
      </c>
      <c r="Q703" s="32" t="s">
        <v>148</v>
      </c>
      <c r="R703" s="4" t="s">
        <v>166</v>
      </c>
      <c r="S703" s="4" t="s">
        <v>159</v>
      </c>
      <c r="T703" s="40">
        <v>796</v>
      </c>
      <c r="U703" s="40" t="s">
        <v>251</v>
      </c>
      <c r="V703" s="34">
        <v>1</v>
      </c>
      <c r="W703" s="22">
        <v>40000</v>
      </c>
      <c r="X703" s="38">
        <v>0</v>
      </c>
      <c r="Y703" s="38">
        <f t="shared" si="38"/>
        <v>0</v>
      </c>
      <c r="Z703" s="32"/>
      <c r="AA703" s="4" t="s">
        <v>945</v>
      </c>
      <c r="AB703" s="33">
        <v>11</v>
      </c>
      <c r="AC703" s="41"/>
    </row>
    <row r="704" spans="1:29" s="20" customFormat="1" ht="89.25">
      <c r="A704" s="3" t="s">
        <v>3010</v>
      </c>
      <c r="B704" s="4" t="s">
        <v>143</v>
      </c>
      <c r="C704" s="4" t="s">
        <v>144</v>
      </c>
      <c r="D704" s="40" t="s">
        <v>2807</v>
      </c>
      <c r="E704" s="40" t="s">
        <v>2808</v>
      </c>
      <c r="F704" s="33"/>
      <c r="G704" s="40" t="s">
        <v>2809</v>
      </c>
      <c r="H704" s="33"/>
      <c r="I704" s="33"/>
      <c r="J704" s="33"/>
      <c r="K704" s="32" t="s">
        <v>154</v>
      </c>
      <c r="L704" s="36" t="s">
        <v>13</v>
      </c>
      <c r="M704" s="11" t="s">
        <v>921</v>
      </c>
      <c r="N704" s="32" t="s">
        <v>146</v>
      </c>
      <c r="O704" s="36" t="s">
        <v>434</v>
      </c>
      <c r="P704" s="32" t="s">
        <v>146</v>
      </c>
      <c r="Q704" s="32" t="s">
        <v>148</v>
      </c>
      <c r="R704" s="4" t="s">
        <v>166</v>
      </c>
      <c r="S704" s="4" t="s">
        <v>159</v>
      </c>
      <c r="T704" s="40">
        <v>796</v>
      </c>
      <c r="U704" s="40" t="s">
        <v>251</v>
      </c>
      <c r="V704" s="34">
        <v>1</v>
      </c>
      <c r="W704" s="22">
        <v>40000</v>
      </c>
      <c r="X704" s="38">
        <f>W704*V704</f>
        <v>40000</v>
      </c>
      <c r="Y704" s="38">
        <f t="shared" si="38"/>
        <v>44800.00000000001</v>
      </c>
      <c r="Z704" s="32"/>
      <c r="AA704" s="4" t="s">
        <v>945</v>
      </c>
      <c r="AB704" s="33"/>
      <c r="AC704" s="41"/>
    </row>
    <row r="705" spans="1:29" s="42" customFormat="1" ht="89.25">
      <c r="A705" s="25" t="s">
        <v>2817</v>
      </c>
      <c r="B705" s="23" t="s">
        <v>143</v>
      </c>
      <c r="C705" s="23" t="s">
        <v>144</v>
      </c>
      <c r="D705" s="98" t="s">
        <v>2811</v>
      </c>
      <c r="E705" s="98" t="s">
        <v>2797</v>
      </c>
      <c r="F705" s="99"/>
      <c r="G705" s="98" t="s">
        <v>2812</v>
      </c>
      <c r="H705" s="99"/>
      <c r="I705" s="99"/>
      <c r="J705" s="99"/>
      <c r="K705" s="100" t="s">
        <v>154</v>
      </c>
      <c r="L705" s="101" t="s">
        <v>13</v>
      </c>
      <c r="M705" s="24" t="s">
        <v>921</v>
      </c>
      <c r="N705" s="100" t="s">
        <v>146</v>
      </c>
      <c r="O705" s="101" t="s">
        <v>430</v>
      </c>
      <c r="P705" s="100" t="s">
        <v>146</v>
      </c>
      <c r="Q705" s="100" t="s">
        <v>148</v>
      </c>
      <c r="R705" s="23" t="s">
        <v>166</v>
      </c>
      <c r="S705" s="23" t="s">
        <v>159</v>
      </c>
      <c r="T705" s="98">
        <v>796</v>
      </c>
      <c r="U705" s="98" t="s">
        <v>251</v>
      </c>
      <c r="V705" s="102">
        <v>7</v>
      </c>
      <c r="W705" s="103">
        <v>5000</v>
      </c>
      <c r="X705" s="104">
        <f t="shared" si="37"/>
        <v>35000</v>
      </c>
      <c r="Y705" s="104">
        <f t="shared" si="38"/>
        <v>39200.00000000001</v>
      </c>
      <c r="Z705" s="100"/>
      <c r="AA705" s="23" t="s">
        <v>945</v>
      </c>
      <c r="AB705" s="99"/>
      <c r="AC705" s="107"/>
    </row>
    <row r="706" spans="1:29" s="42" customFormat="1" ht="89.25">
      <c r="A706" s="25" t="s">
        <v>2818</v>
      </c>
      <c r="B706" s="23" t="s">
        <v>143</v>
      </c>
      <c r="C706" s="23" t="s">
        <v>144</v>
      </c>
      <c r="D706" s="98" t="s">
        <v>2823</v>
      </c>
      <c r="E706" s="98" t="s">
        <v>2824</v>
      </c>
      <c r="F706" s="99"/>
      <c r="G706" s="98" t="s">
        <v>2825</v>
      </c>
      <c r="H706" s="99"/>
      <c r="I706" s="99" t="s">
        <v>2826</v>
      </c>
      <c r="J706" s="99"/>
      <c r="K706" s="100" t="s">
        <v>154</v>
      </c>
      <c r="L706" s="101" t="s">
        <v>13</v>
      </c>
      <c r="M706" s="24" t="s">
        <v>921</v>
      </c>
      <c r="N706" s="100" t="s">
        <v>146</v>
      </c>
      <c r="O706" s="101" t="s">
        <v>451</v>
      </c>
      <c r="P706" s="100" t="s">
        <v>146</v>
      </c>
      <c r="Q706" s="100" t="s">
        <v>148</v>
      </c>
      <c r="R706" s="23" t="s">
        <v>166</v>
      </c>
      <c r="S706" s="23" t="s">
        <v>159</v>
      </c>
      <c r="T706" s="98">
        <v>796</v>
      </c>
      <c r="U706" s="98" t="s">
        <v>251</v>
      </c>
      <c r="V706" s="102">
        <v>1</v>
      </c>
      <c r="W706" s="103">
        <v>750000</v>
      </c>
      <c r="X706" s="104">
        <f t="shared" si="37"/>
        <v>750000</v>
      </c>
      <c r="Y706" s="104">
        <f t="shared" si="38"/>
        <v>840000.0000000001</v>
      </c>
      <c r="Z706" s="100"/>
      <c r="AA706" s="23" t="s">
        <v>945</v>
      </c>
      <c r="AB706" s="99"/>
      <c r="AC706" s="107"/>
    </row>
    <row r="707" spans="1:29" s="42" customFormat="1" ht="153">
      <c r="A707" s="25" t="s">
        <v>2819</v>
      </c>
      <c r="B707" s="23" t="s">
        <v>143</v>
      </c>
      <c r="C707" s="23" t="s">
        <v>144</v>
      </c>
      <c r="D707" s="98" t="s">
        <v>2827</v>
      </c>
      <c r="E707" s="98" t="s">
        <v>272</v>
      </c>
      <c r="F707" s="99"/>
      <c r="G707" s="98" t="s">
        <v>2828</v>
      </c>
      <c r="H707" s="99"/>
      <c r="I707" s="99" t="s">
        <v>2829</v>
      </c>
      <c r="J707" s="99"/>
      <c r="K707" s="100" t="s">
        <v>154</v>
      </c>
      <c r="L707" s="101" t="s">
        <v>13</v>
      </c>
      <c r="M707" s="24" t="s">
        <v>921</v>
      </c>
      <c r="N707" s="100" t="s">
        <v>146</v>
      </c>
      <c r="O707" s="101" t="s">
        <v>157</v>
      </c>
      <c r="P707" s="100" t="s">
        <v>146</v>
      </c>
      <c r="Q707" s="100" t="s">
        <v>148</v>
      </c>
      <c r="R707" s="23" t="s">
        <v>166</v>
      </c>
      <c r="S707" s="23" t="s">
        <v>159</v>
      </c>
      <c r="T707" s="98">
        <v>872</v>
      </c>
      <c r="U707" s="98" t="s">
        <v>206</v>
      </c>
      <c r="V707" s="102">
        <v>1</v>
      </c>
      <c r="W707" s="103">
        <v>2000</v>
      </c>
      <c r="X707" s="104">
        <f>W707*V707</f>
        <v>2000</v>
      </c>
      <c r="Y707" s="104">
        <f>X707*1.12</f>
        <v>2240</v>
      </c>
      <c r="Z707" s="100"/>
      <c r="AA707" s="23" t="s">
        <v>945</v>
      </c>
      <c r="AB707" s="99"/>
      <c r="AC707" s="107"/>
    </row>
    <row r="708" spans="1:29" s="42" customFormat="1" ht="50.25" customHeight="1">
      <c r="A708" s="25" t="s">
        <v>2831</v>
      </c>
      <c r="B708" s="23" t="s">
        <v>404</v>
      </c>
      <c r="C708" s="23" t="s">
        <v>144</v>
      </c>
      <c r="D708" s="25" t="s">
        <v>2379</v>
      </c>
      <c r="E708" s="25" t="s">
        <v>1453</v>
      </c>
      <c r="F708" s="25"/>
      <c r="G708" s="25" t="s">
        <v>2380</v>
      </c>
      <c r="H708" s="25"/>
      <c r="I708" s="25" t="s">
        <v>2942</v>
      </c>
      <c r="J708" s="24"/>
      <c r="K708" s="24" t="s">
        <v>145</v>
      </c>
      <c r="L708" s="23">
        <v>0</v>
      </c>
      <c r="M708" s="23">
        <v>231010000</v>
      </c>
      <c r="N708" s="24" t="s">
        <v>406</v>
      </c>
      <c r="O708" s="24" t="s">
        <v>157</v>
      </c>
      <c r="P708" s="23" t="s">
        <v>16</v>
      </c>
      <c r="Q708" s="43" t="s">
        <v>148</v>
      </c>
      <c r="R708" s="43" t="s">
        <v>166</v>
      </c>
      <c r="S708" s="43" t="s">
        <v>159</v>
      </c>
      <c r="T708" s="43">
        <v>796</v>
      </c>
      <c r="U708" s="43" t="s">
        <v>156</v>
      </c>
      <c r="V708" s="27">
        <v>4</v>
      </c>
      <c r="W708" s="27">
        <v>3125</v>
      </c>
      <c r="X708" s="44">
        <f aca="true" t="shared" si="39" ref="X708:X727">W708*V708</f>
        <v>12500</v>
      </c>
      <c r="Y708" s="44">
        <f aca="true" t="shared" si="40" ref="Y708:Y734">X708*1.12</f>
        <v>14000.000000000002</v>
      </c>
      <c r="Z708" s="45"/>
      <c r="AA708" s="25" t="s">
        <v>945</v>
      </c>
      <c r="AB708" s="46"/>
      <c r="AC708" s="47"/>
    </row>
    <row r="709" spans="1:29" s="42" customFormat="1" ht="50.25" customHeight="1">
      <c r="A709" s="25" t="s">
        <v>2832</v>
      </c>
      <c r="B709" s="23" t="s">
        <v>404</v>
      </c>
      <c r="C709" s="23" t="s">
        <v>144</v>
      </c>
      <c r="D709" s="25" t="s">
        <v>2379</v>
      </c>
      <c r="E709" s="25" t="s">
        <v>1453</v>
      </c>
      <c r="F709" s="25"/>
      <c r="G709" s="25" t="s">
        <v>2380</v>
      </c>
      <c r="H709" s="25"/>
      <c r="I709" s="25" t="s">
        <v>2941</v>
      </c>
      <c r="J709" s="24"/>
      <c r="K709" s="24" t="s">
        <v>145</v>
      </c>
      <c r="L709" s="23">
        <v>0</v>
      </c>
      <c r="M709" s="23">
        <v>231010000</v>
      </c>
      <c r="N709" s="24" t="s">
        <v>406</v>
      </c>
      <c r="O709" s="24" t="s">
        <v>157</v>
      </c>
      <c r="P709" s="23" t="s">
        <v>16</v>
      </c>
      <c r="Q709" s="43" t="s">
        <v>148</v>
      </c>
      <c r="R709" s="43" t="s">
        <v>166</v>
      </c>
      <c r="S709" s="43" t="s">
        <v>159</v>
      </c>
      <c r="T709" s="43">
        <v>796</v>
      </c>
      <c r="U709" s="43" t="s">
        <v>156</v>
      </c>
      <c r="V709" s="27">
        <v>6</v>
      </c>
      <c r="W709" s="27">
        <v>2678.6</v>
      </c>
      <c r="X709" s="44">
        <f>W709*V709</f>
        <v>16071.599999999999</v>
      </c>
      <c r="Y709" s="44">
        <f t="shared" si="40"/>
        <v>18000.192</v>
      </c>
      <c r="Z709" s="45"/>
      <c r="AA709" s="25" t="s">
        <v>945</v>
      </c>
      <c r="AB709" s="46"/>
      <c r="AC709" s="47"/>
    </row>
    <row r="710" spans="1:29" s="42" customFormat="1" ht="50.25" customHeight="1">
      <c r="A710" s="25" t="s">
        <v>2833</v>
      </c>
      <c r="B710" s="23" t="s">
        <v>404</v>
      </c>
      <c r="C710" s="23" t="s">
        <v>144</v>
      </c>
      <c r="D710" s="25" t="s">
        <v>2379</v>
      </c>
      <c r="E710" s="25" t="s">
        <v>1453</v>
      </c>
      <c r="F710" s="25"/>
      <c r="G710" s="25" t="s">
        <v>2380</v>
      </c>
      <c r="H710" s="25"/>
      <c r="I710" s="25" t="s">
        <v>2943</v>
      </c>
      <c r="J710" s="24"/>
      <c r="K710" s="24" t="s">
        <v>145</v>
      </c>
      <c r="L710" s="23">
        <v>0</v>
      </c>
      <c r="M710" s="23">
        <v>231010000</v>
      </c>
      <c r="N710" s="24" t="s">
        <v>406</v>
      </c>
      <c r="O710" s="24" t="s">
        <v>157</v>
      </c>
      <c r="P710" s="23" t="s">
        <v>16</v>
      </c>
      <c r="Q710" s="43" t="s">
        <v>148</v>
      </c>
      <c r="R710" s="43" t="s">
        <v>166</v>
      </c>
      <c r="S710" s="43" t="s">
        <v>159</v>
      </c>
      <c r="T710" s="43">
        <v>796</v>
      </c>
      <c r="U710" s="43" t="s">
        <v>156</v>
      </c>
      <c r="V710" s="27">
        <v>2</v>
      </c>
      <c r="W710" s="27">
        <v>16696.4</v>
      </c>
      <c r="X710" s="44">
        <f t="shared" si="39"/>
        <v>33392.8</v>
      </c>
      <c r="Y710" s="44">
        <f t="shared" si="40"/>
        <v>37399.93600000001</v>
      </c>
      <c r="Z710" s="45"/>
      <c r="AA710" s="25" t="s">
        <v>945</v>
      </c>
      <c r="AB710" s="46"/>
      <c r="AC710" s="47"/>
    </row>
    <row r="711" spans="1:29" s="42" customFormat="1" ht="50.25" customHeight="1">
      <c r="A711" s="25" t="s">
        <v>2834</v>
      </c>
      <c r="B711" s="23" t="s">
        <v>404</v>
      </c>
      <c r="C711" s="23" t="s">
        <v>144</v>
      </c>
      <c r="D711" s="25" t="s">
        <v>2379</v>
      </c>
      <c r="E711" s="25" t="s">
        <v>1453</v>
      </c>
      <c r="F711" s="25"/>
      <c r="G711" s="25" t="s">
        <v>2380</v>
      </c>
      <c r="H711" s="25"/>
      <c r="I711" s="25" t="s">
        <v>2944</v>
      </c>
      <c r="J711" s="24"/>
      <c r="K711" s="24" t="s">
        <v>145</v>
      </c>
      <c r="L711" s="23">
        <v>0</v>
      </c>
      <c r="M711" s="23">
        <v>231010000</v>
      </c>
      <c r="N711" s="24" t="s">
        <v>406</v>
      </c>
      <c r="O711" s="24" t="s">
        <v>157</v>
      </c>
      <c r="P711" s="23" t="s">
        <v>16</v>
      </c>
      <c r="Q711" s="43" t="s">
        <v>148</v>
      </c>
      <c r="R711" s="43" t="s">
        <v>166</v>
      </c>
      <c r="S711" s="43" t="s">
        <v>159</v>
      </c>
      <c r="T711" s="43">
        <v>796</v>
      </c>
      <c r="U711" s="43" t="s">
        <v>156</v>
      </c>
      <c r="V711" s="27">
        <v>2</v>
      </c>
      <c r="W711" s="27">
        <v>53571.4</v>
      </c>
      <c r="X711" s="44">
        <f t="shared" si="39"/>
        <v>107142.8</v>
      </c>
      <c r="Y711" s="44">
        <f t="shared" si="40"/>
        <v>119999.93600000002</v>
      </c>
      <c r="Z711" s="45"/>
      <c r="AA711" s="25" t="s">
        <v>945</v>
      </c>
      <c r="AB711" s="46"/>
      <c r="AC711" s="47"/>
    </row>
    <row r="712" spans="1:29" s="42" customFormat="1" ht="78.75" customHeight="1">
      <c r="A712" s="25" t="s">
        <v>2861</v>
      </c>
      <c r="B712" s="23" t="s">
        <v>404</v>
      </c>
      <c r="C712" s="23" t="s">
        <v>144</v>
      </c>
      <c r="D712" s="25" t="s">
        <v>2915</v>
      </c>
      <c r="E712" s="25" t="s">
        <v>1388</v>
      </c>
      <c r="F712" s="25"/>
      <c r="G712" s="25" t="s">
        <v>2916</v>
      </c>
      <c r="H712" s="25"/>
      <c r="I712" s="25" t="s">
        <v>2967</v>
      </c>
      <c r="J712" s="24"/>
      <c r="K712" s="24" t="s">
        <v>154</v>
      </c>
      <c r="L712" s="23">
        <v>0</v>
      </c>
      <c r="M712" s="23">
        <v>231010000</v>
      </c>
      <c r="N712" s="24" t="s">
        <v>406</v>
      </c>
      <c r="O712" s="24" t="s">
        <v>157</v>
      </c>
      <c r="P712" s="23" t="s">
        <v>16</v>
      </c>
      <c r="Q712" s="43" t="s">
        <v>148</v>
      </c>
      <c r="R712" s="43" t="s">
        <v>166</v>
      </c>
      <c r="S712" s="43" t="s">
        <v>159</v>
      </c>
      <c r="T712" s="43">
        <v>796</v>
      </c>
      <c r="U712" s="43" t="s">
        <v>251</v>
      </c>
      <c r="V712" s="27">
        <v>20</v>
      </c>
      <c r="W712" s="27">
        <v>250</v>
      </c>
      <c r="X712" s="44">
        <f t="shared" si="39"/>
        <v>5000</v>
      </c>
      <c r="Y712" s="44">
        <f t="shared" si="40"/>
        <v>5600.000000000001</v>
      </c>
      <c r="Z712" s="45"/>
      <c r="AA712" s="25" t="s">
        <v>945</v>
      </c>
      <c r="AB712" s="46"/>
      <c r="AC712" s="47"/>
    </row>
    <row r="713" spans="1:29" s="42" customFormat="1" ht="62.25" customHeight="1">
      <c r="A713" s="25" t="s">
        <v>2864</v>
      </c>
      <c r="B713" s="23" t="s">
        <v>404</v>
      </c>
      <c r="C713" s="23" t="s">
        <v>144</v>
      </c>
      <c r="D713" s="25" t="s">
        <v>2860</v>
      </c>
      <c r="E713" s="25" t="s">
        <v>2862</v>
      </c>
      <c r="F713" s="25"/>
      <c r="G713" s="25" t="s">
        <v>2863</v>
      </c>
      <c r="H713" s="25"/>
      <c r="I713" s="25"/>
      <c r="J713" s="24"/>
      <c r="K713" s="24" t="s">
        <v>154</v>
      </c>
      <c r="L713" s="23">
        <v>0</v>
      </c>
      <c r="M713" s="23">
        <v>231010000</v>
      </c>
      <c r="N713" s="24" t="s">
        <v>406</v>
      </c>
      <c r="O713" s="24" t="s">
        <v>157</v>
      </c>
      <c r="P713" s="23" t="s">
        <v>16</v>
      </c>
      <c r="Q713" s="43" t="s">
        <v>148</v>
      </c>
      <c r="R713" s="43" t="s">
        <v>166</v>
      </c>
      <c r="S713" s="43" t="s">
        <v>159</v>
      </c>
      <c r="T713" s="43">
        <v>872</v>
      </c>
      <c r="U713" s="43" t="s">
        <v>206</v>
      </c>
      <c r="V713" s="27">
        <v>1</v>
      </c>
      <c r="W713" s="27">
        <v>1000</v>
      </c>
      <c r="X713" s="44">
        <f t="shared" si="39"/>
        <v>1000</v>
      </c>
      <c r="Y713" s="44">
        <f t="shared" si="40"/>
        <v>1120</v>
      </c>
      <c r="Z713" s="45"/>
      <c r="AA713" s="25" t="s">
        <v>945</v>
      </c>
      <c r="AB713" s="46"/>
      <c r="AC713" s="47"/>
    </row>
    <row r="714" spans="1:29" s="42" customFormat="1" ht="62.25" customHeight="1">
      <c r="A714" s="25" t="s">
        <v>2865</v>
      </c>
      <c r="B714" s="23" t="s">
        <v>404</v>
      </c>
      <c r="C714" s="23" t="s">
        <v>144</v>
      </c>
      <c r="D714" s="25" t="s">
        <v>2866</v>
      </c>
      <c r="E714" s="25" t="s">
        <v>2867</v>
      </c>
      <c r="F714" s="25"/>
      <c r="G714" s="25" t="s">
        <v>1366</v>
      </c>
      <c r="H714" s="25"/>
      <c r="I714" s="25" t="s">
        <v>2945</v>
      </c>
      <c r="J714" s="24"/>
      <c r="K714" s="24" t="s">
        <v>154</v>
      </c>
      <c r="L714" s="23">
        <v>0</v>
      </c>
      <c r="M714" s="23">
        <v>231010000</v>
      </c>
      <c r="N714" s="24" t="s">
        <v>406</v>
      </c>
      <c r="O714" s="24" t="s">
        <v>157</v>
      </c>
      <c r="P714" s="23" t="s">
        <v>16</v>
      </c>
      <c r="Q714" s="43" t="s">
        <v>148</v>
      </c>
      <c r="R714" s="43" t="s">
        <v>166</v>
      </c>
      <c r="S714" s="43" t="s">
        <v>159</v>
      </c>
      <c r="T714" s="43">
        <v>778</v>
      </c>
      <c r="U714" s="43" t="s">
        <v>182</v>
      </c>
      <c r="V714" s="27">
        <v>2</v>
      </c>
      <c r="W714" s="27">
        <v>350</v>
      </c>
      <c r="X714" s="44">
        <f t="shared" si="39"/>
        <v>700</v>
      </c>
      <c r="Y714" s="44">
        <f t="shared" si="40"/>
        <v>784.0000000000001</v>
      </c>
      <c r="Z714" s="45"/>
      <c r="AA714" s="25" t="s">
        <v>945</v>
      </c>
      <c r="AB714" s="46"/>
      <c r="AC714" s="47"/>
    </row>
    <row r="715" spans="1:29" s="42" customFormat="1" ht="62.25" customHeight="1">
      <c r="A715" s="25" t="s">
        <v>2868</v>
      </c>
      <c r="B715" s="23" t="s">
        <v>404</v>
      </c>
      <c r="C715" s="23" t="s">
        <v>144</v>
      </c>
      <c r="D715" s="25" t="s">
        <v>2869</v>
      </c>
      <c r="E715" s="25" t="s">
        <v>1396</v>
      </c>
      <c r="F715" s="25"/>
      <c r="G715" s="25" t="s">
        <v>1355</v>
      </c>
      <c r="H715" s="25"/>
      <c r="I715" s="25" t="s">
        <v>2917</v>
      </c>
      <c r="J715" s="24"/>
      <c r="K715" s="24" t="s">
        <v>154</v>
      </c>
      <c r="L715" s="23">
        <v>0</v>
      </c>
      <c r="M715" s="23">
        <v>231010000</v>
      </c>
      <c r="N715" s="24" t="s">
        <v>406</v>
      </c>
      <c r="O715" s="24" t="s">
        <v>157</v>
      </c>
      <c r="P715" s="23" t="s">
        <v>16</v>
      </c>
      <c r="Q715" s="43" t="s">
        <v>148</v>
      </c>
      <c r="R715" s="43" t="s">
        <v>166</v>
      </c>
      <c r="S715" s="43" t="s">
        <v>159</v>
      </c>
      <c r="T715" s="43">
        <v>778</v>
      </c>
      <c r="U715" s="43" t="s">
        <v>182</v>
      </c>
      <c r="V715" s="27">
        <v>3</v>
      </c>
      <c r="W715" s="27">
        <v>360</v>
      </c>
      <c r="X715" s="44">
        <f t="shared" si="39"/>
        <v>1080</v>
      </c>
      <c r="Y715" s="44">
        <f t="shared" si="40"/>
        <v>1209.6000000000001</v>
      </c>
      <c r="Z715" s="45"/>
      <c r="AA715" s="25" t="s">
        <v>945</v>
      </c>
      <c r="AB715" s="46"/>
      <c r="AC715" s="47"/>
    </row>
    <row r="716" spans="1:29" s="42" customFormat="1" ht="62.25" customHeight="1">
      <c r="A716" s="25" t="s">
        <v>2870</v>
      </c>
      <c r="B716" s="23" t="s">
        <v>404</v>
      </c>
      <c r="C716" s="23" t="s">
        <v>144</v>
      </c>
      <c r="D716" s="25" t="s">
        <v>2871</v>
      </c>
      <c r="E716" s="25" t="s">
        <v>2872</v>
      </c>
      <c r="F716" s="25"/>
      <c r="G716" s="25" t="s">
        <v>1355</v>
      </c>
      <c r="H716" s="25"/>
      <c r="I716" s="25" t="s">
        <v>2873</v>
      </c>
      <c r="J716" s="24"/>
      <c r="K716" s="24" t="s">
        <v>154</v>
      </c>
      <c r="L716" s="23">
        <v>0</v>
      </c>
      <c r="M716" s="23">
        <v>231010000</v>
      </c>
      <c r="N716" s="24" t="s">
        <v>406</v>
      </c>
      <c r="O716" s="24" t="s">
        <v>157</v>
      </c>
      <c r="P716" s="23" t="s">
        <v>16</v>
      </c>
      <c r="Q716" s="43" t="s">
        <v>148</v>
      </c>
      <c r="R716" s="43" t="s">
        <v>166</v>
      </c>
      <c r="S716" s="43" t="s">
        <v>159</v>
      </c>
      <c r="T716" s="43">
        <v>778</v>
      </c>
      <c r="U716" s="43" t="s">
        <v>182</v>
      </c>
      <c r="V716" s="27">
        <v>2</v>
      </c>
      <c r="W716" s="27">
        <v>800</v>
      </c>
      <c r="X716" s="44">
        <f t="shared" si="39"/>
        <v>1600</v>
      </c>
      <c r="Y716" s="44">
        <f t="shared" si="40"/>
        <v>1792.0000000000002</v>
      </c>
      <c r="Z716" s="45"/>
      <c r="AA716" s="25" t="s">
        <v>945</v>
      </c>
      <c r="AB716" s="46"/>
      <c r="AC716" s="47"/>
    </row>
    <row r="717" spans="1:29" s="42" customFormat="1" ht="62.25" customHeight="1">
      <c r="A717" s="25" t="s">
        <v>2874</v>
      </c>
      <c r="B717" s="23" t="s">
        <v>404</v>
      </c>
      <c r="C717" s="23" t="s">
        <v>144</v>
      </c>
      <c r="D717" s="25" t="s">
        <v>2875</v>
      </c>
      <c r="E717" s="25" t="s">
        <v>2876</v>
      </c>
      <c r="F717" s="25"/>
      <c r="G717" s="25" t="s">
        <v>1355</v>
      </c>
      <c r="H717" s="25"/>
      <c r="I717" s="25" t="s">
        <v>2877</v>
      </c>
      <c r="J717" s="24"/>
      <c r="K717" s="24" t="s">
        <v>154</v>
      </c>
      <c r="L717" s="23">
        <v>0</v>
      </c>
      <c r="M717" s="23">
        <v>231010000</v>
      </c>
      <c r="N717" s="24" t="s">
        <v>406</v>
      </c>
      <c r="O717" s="24" t="s">
        <v>157</v>
      </c>
      <c r="P717" s="23" t="s">
        <v>16</v>
      </c>
      <c r="Q717" s="43" t="s">
        <v>148</v>
      </c>
      <c r="R717" s="43" t="s">
        <v>166</v>
      </c>
      <c r="S717" s="43" t="s">
        <v>159</v>
      </c>
      <c r="T717" s="43">
        <v>778</v>
      </c>
      <c r="U717" s="43" t="s">
        <v>182</v>
      </c>
      <c r="V717" s="27">
        <v>3</v>
      </c>
      <c r="W717" s="27">
        <v>500</v>
      </c>
      <c r="X717" s="44">
        <f t="shared" si="39"/>
        <v>1500</v>
      </c>
      <c r="Y717" s="44">
        <f t="shared" si="40"/>
        <v>1680.0000000000002</v>
      </c>
      <c r="Z717" s="45"/>
      <c r="AA717" s="25" t="s">
        <v>945</v>
      </c>
      <c r="AB717" s="46"/>
      <c r="AC717" s="47"/>
    </row>
    <row r="718" spans="1:29" s="42" customFormat="1" ht="62.25" customHeight="1">
      <c r="A718" s="25" t="s">
        <v>2878</v>
      </c>
      <c r="B718" s="23" t="s">
        <v>404</v>
      </c>
      <c r="C718" s="23" t="s">
        <v>144</v>
      </c>
      <c r="D718" s="25" t="s">
        <v>2879</v>
      </c>
      <c r="E718" s="25" t="s">
        <v>2880</v>
      </c>
      <c r="F718" s="25"/>
      <c r="G718" s="25" t="s">
        <v>1366</v>
      </c>
      <c r="H718" s="25"/>
      <c r="I718" s="25"/>
      <c r="J718" s="24"/>
      <c r="K718" s="24" t="s">
        <v>154</v>
      </c>
      <c r="L718" s="23">
        <v>0</v>
      </c>
      <c r="M718" s="23">
        <v>231010000</v>
      </c>
      <c r="N718" s="24" t="s">
        <v>406</v>
      </c>
      <c r="O718" s="24" t="s">
        <v>157</v>
      </c>
      <c r="P718" s="23" t="s">
        <v>16</v>
      </c>
      <c r="Q718" s="43" t="s">
        <v>148</v>
      </c>
      <c r="R718" s="43" t="s">
        <v>166</v>
      </c>
      <c r="S718" s="43" t="s">
        <v>159</v>
      </c>
      <c r="T718" s="43">
        <v>872</v>
      </c>
      <c r="U718" s="43" t="s">
        <v>206</v>
      </c>
      <c r="V718" s="27">
        <v>30</v>
      </c>
      <c r="W718" s="27">
        <v>50</v>
      </c>
      <c r="X718" s="44">
        <f t="shared" si="39"/>
        <v>1500</v>
      </c>
      <c r="Y718" s="44">
        <f t="shared" si="40"/>
        <v>1680.0000000000002</v>
      </c>
      <c r="Z718" s="45"/>
      <c r="AA718" s="25" t="s">
        <v>945</v>
      </c>
      <c r="AB718" s="46"/>
      <c r="AC718" s="47"/>
    </row>
    <row r="719" spans="1:29" s="42" customFormat="1" ht="62.25" customHeight="1">
      <c r="A719" s="25" t="s">
        <v>2882</v>
      </c>
      <c r="B719" s="23" t="s">
        <v>404</v>
      </c>
      <c r="C719" s="23" t="s">
        <v>144</v>
      </c>
      <c r="D719" s="25" t="s">
        <v>2881</v>
      </c>
      <c r="E719" s="25" t="s">
        <v>2883</v>
      </c>
      <c r="F719" s="25"/>
      <c r="G719" s="25" t="s">
        <v>1366</v>
      </c>
      <c r="H719" s="25"/>
      <c r="I719" s="25" t="s">
        <v>2884</v>
      </c>
      <c r="J719" s="24"/>
      <c r="K719" s="24" t="s">
        <v>154</v>
      </c>
      <c r="L719" s="23">
        <v>0</v>
      </c>
      <c r="M719" s="23">
        <v>231010000</v>
      </c>
      <c r="N719" s="24" t="s">
        <v>406</v>
      </c>
      <c r="O719" s="24" t="s">
        <v>157</v>
      </c>
      <c r="P719" s="23" t="s">
        <v>16</v>
      </c>
      <c r="Q719" s="43" t="s">
        <v>148</v>
      </c>
      <c r="R719" s="43" t="s">
        <v>166</v>
      </c>
      <c r="S719" s="43" t="s">
        <v>159</v>
      </c>
      <c r="T719" s="43">
        <v>778</v>
      </c>
      <c r="U719" s="43" t="s">
        <v>182</v>
      </c>
      <c r="V719" s="27">
        <v>2</v>
      </c>
      <c r="W719" s="27">
        <v>300</v>
      </c>
      <c r="X719" s="44">
        <f t="shared" si="39"/>
        <v>600</v>
      </c>
      <c r="Y719" s="44">
        <f t="shared" si="40"/>
        <v>672.0000000000001</v>
      </c>
      <c r="Z719" s="45"/>
      <c r="AA719" s="25" t="s">
        <v>945</v>
      </c>
      <c r="AB719" s="46"/>
      <c r="AC719" s="47"/>
    </row>
    <row r="720" spans="1:29" s="42" customFormat="1" ht="62.25" customHeight="1">
      <c r="A720" s="25" t="s">
        <v>2885</v>
      </c>
      <c r="B720" s="23" t="s">
        <v>404</v>
      </c>
      <c r="C720" s="23" t="s">
        <v>144</v>
      </c>
      <c r="D720" s="25" t="s">
        <v>1395</v>
      </c>
      <c r="E720" s="25" t="s">
        <v>1396</v>
      </c>
      <c r="F720" s="25"/>
      <c r="G720" s="25" t="s">
        <v>1361</v>
      </c>
      <c r="H720" s="25"/>
      <c r="I720" s="25" t="s">
        <v>2892</v>
      </c>
      <c r="J720" s="24"/>
      <c r="K720" s="24" t="s">
        <v>154</v>
      </c>
      <c r="L720" s="23">
        <v>0</v>
      </c>
      <c r="M720" s="23">
        <v>231010000</v>
      </c>
      <c r="N720" s="24" t="s">
        <v>406</v>
      </c>
      <c r="O720" s="24" t="s">
        <v>157</v>
      </c>
      <c r="P720" s="23" t="s">
        <v>16</v>
      </c>
      <c r="Q720" s="43" t="s">
        <v>148</v>
      </c>
      <c r="R720" s="43" t="s">
        <v>166</v>
      </c>
      <c r="S720" s="43" t="s">
        <v>159</v>
      </c>
      <c r="T720" s="43">
        <v>778</v>
      </c>
      <c r="U720" s="43" t="s">
        <v>182</v>
      </c>
      <c r="V720" s="27">
        <v>3</v>
      </c>
      <c r="W720" s="27">
        <v>1800</v>
      </c>
      <c r="X720" s="44">
        <f t="shared" si="39"/>
        <v>5400</v>
      </c>
      <c r="Y720" s="44">
        <f t="shared" si="40"/>
        <v>6048.000000000001</v>
      </c>
      <c r="Z720" s="45"/>
      <c r="AA720" s="25" t="s">
        <v>945</v>
      </c>
      <c r="AB720" s="46"/>
      <c r="AC720" s="47"/>
    </row>
    <row r="721" spans="1:29" s="42" customFormat="1" ht="62.25" customHeight="1">
      <c r="A721" s="25" t="s">
        <v>2887</v>
      </c>
      <c r="B721" s="23" t="s">
        <v>404</v>
      </c>
      <c r="C721" s="23" t="s">
        <v>144</v>
      </c>
      <c r="D721" s="25" t="s">
        <v>1395</v>
      </c>
      <c r="E721" s="25" t="s">
        <v>1396</v>
      </c>
      <c r="F721" s="25"/>
      <c r="G721" s="25" t="s">
        <v>1361</v>
      </c>
      <c r="H721" s="25"/>
      <c r="I721" s="25" t="s">
        <v>2886</v>
      </c>
      <c r="J721" s="24"/>
      <c r="K721" s="24" t="s">
        <v>154</v>
      </c>
      <c r="L721" s="23">
        <v>0</v>
      </c>
      <c r="M721" s="23">
        <v>231010000</v>
      </c>
      <c r="N721" s="24" t="s">
        <v>406</v>
      </c>
      <c r="O721" s="24" t="s">
        <v>157</v>
      </c>
      <c r="P721" s="23" t="s">
        <v>16</v>
      </c>
      <c r="Q721" s="43" t="s">
        <v>148</v>
      </c>
      <c r="R721" s="43" t="s">
        <v>166</v>
      </c>
      <c r="S721" s="43" t="s">
        <v>159</v>
      </c>
      <c r="T721" s="43">
        <v>778</v>
      </c>
      <c r="U721" s="43" t="s">
        <v>182</v>
      </c>
      <c r="V721" s="27">
        <v>3</v>
      </c>
      <c r="W721" s="27">
        <v>750</v>
      </c>
      <c r="X721" s="44">
        <f t="shared" si="39"/>
        <v>2250</v>
      </c>
      <c r="Y721" s="44">
        <f t="shared" si="40"/>
        <v>2520.0000000000005</v>
      </c>
      <c r="Z721" s="45"/>
      <c r="AA721" s="25" t="s">
        <v>945</v>
      </c>
      <c r="AB721" s="46"/>
      <c r="AC721" s="47"/>
    </row>
    <row r="722" spans="1:29" s="42" customFormat="1" ht="62.25" customHeight="1">
      <c r="A722" s="25" t="s">
        <v>2888</v>
      </c>
      <c r="B722" s="23" t="s">
        <v>404</v>
      </c>
      <c r="C722" s="23" t="s">
        <v>144</v>
      </c>
      <c r="D722" s="25" t="s">
        <v>2889</v>
      </c>
      <c r="E722" s="25" t="s">
        <v>2890</v>
      </c>
      <c r="F722" s="25"/>
      <c r="G722" s="25" t="s">
        <v>1366</v>
      </c>
      <c r="H722" s="25"/>
      <c r="I722" s="25" t="s">
        <v>2891</v>
      </c>
      <c r="J722" s="24"/>
      <c r="K722" s="24" t="s">
        <v>154</v>
      </c>
      <c r="L722" s="23">
        <v>0</v>
      </c>
      <c r="M722" s="23">
        <v>231010000</v>
      </c>
      <c r="N722" s="24" t="s">
        <v>406</v>
      </c>
      <c r="O722" s="24" t="s">
        <v>157</v>
      </c>
      <c r="P722" s="23" t="s">
        <v>16</v>
      </c>
      <c r="Q722" s="43" t="s">
        <v>148</v>
      </c>
      <c r="R722" s="43" t="s">
        <v>166</v>
      </c>
      <c r="S722" s="43" t="s">
        <v>159</v>
      </c>
      <c r="T722" s="43">
        <v>778</v>
      </c>
      <c r="U722" s="43" t="s">
        <v>182</v>
      </c>
      <c r="V722" s="27">
        <v>10</v>
      </c>
      <c r="W722" s="27">
        <v>350</v>
      </c>
      <c r="X722" s="44">
        <f t="shared" si="39"/>
        <v>3500</v>
      </c>
      <c r="Y722" s="44">
        <f t="shared" si="40"/>
        <v>3920.0000000000005</v>
      </c>
      <c r="Z722" s="45"/>
      <c r="AA722" s="25" t="s">
        <v>945</v>
      </c>
      <c r="AB722" s="46"/>
      <c r="AC722" s="47"/>
    </row>
    <row r="723" spans="1:29" s="42" customFormat="1" ht="62.25" customHeight="1">
      <c r="A723" s="25" t="s">
        <v>2893</v>
      </c>
      <c r="B723" s="23" t="s">
        <v>404</v>
      </c>
      <c r="C723" s="23" t="s">
        <v>144</v>
      </c>
      <c r="D723" s="25" t="s">
        <v>2894</v>
      </c>
      <c r="E723" s="25" t="s">
        <v>2895</v>
      </c>
      <c r="F723" s="25"/>
      <c r="G723" s="25" t="s">
        <v>2896</v>
      </c>
      <c r="H723" s="25"/>
      <c r="I723" s="25" t="s">
        <v>2897</v>
      </c>
      <c r="J723" s="24"/>
      <c r="K723" s="24" t="s">
        <v>154</v>
      </c>
      <c r="L723" s="23">
        <v>0</v>
      </c>
      <c r="M723" s="23">
        <v>231010000</v>
      </c>
      <c r="N723" s="24" t="s">
        <v>406</v>
      </c>
      <c r="O723" s="24" t="s">
        <v>157</v>
      </c>
      <c r="P723" s="23" t="s">
        <v>16</v>
      </c>
      <c r="Q723" s="43" t="s">
        <v>148</v>
      </c>
      <c r="R723" s="43" t="s">
        <v>166</v>
      </c>
      <c r="S723" s="43" t="s">
        <v>159</v>
      </c>
      <c r="T723" s="43">
        <v>778</v>
      </c>
      <c r="U723" s="43" t="s">
        <v>182</v>
      </c>
      <c r="V723" s="27">
        <v>3</v>
      </c>
      <c r="W723" s="27">
        <v>350</v>
      </c>
      <c r="X723" s="44">
        <f t="shared" si="39"/>
        <v>1050</v>
      </c>
      <c r="Y723" s="44">
        <f t="shared" si="40"/>
        <v>1176</v>
      </c>
      <c r="Z723" s="45"/>
      <c r="AA723" s="25" t="s">
        <v>945</v>
      </c>
      <c r="AB723" s="46"/>
      <c r="AC723" s="47"/>
    </row>
    <row r="724" spans="1:29" s="42" customFormat="1" ht="62.25" customHeight="1">
      <c r="A724" s="25" t="s">
        <v>2898</v>
      </c>
      <c r="B724" s="23" t="s">
        <v>404</v>
      </c>
      <c r="C724" s="23" t="s">
        <v>144</v>
      </c>
      <c r="D724" s="25" t="s">
        <v>2899</v>
      </c>
      <c r="E724" s="25" t="s">
        <v>2900</v>
      </c>
      <c r="F724" s="25"/>
      <c r="G724" s="25" t="s">
        <v>1366</v>
      </c>
      <c r="H724" s="25"/>
      <c r="I724" s="25" t="s">
        <v>2901</v>
      </c>
      <c r="J724" s="24"/>
      <c r="K724" s="24" t="s">
        <v>154</v>
      </c>
      <c r="L724" s="23">
        <v>0</v>
      </c>
      <c r="M724" s="23">
        <v>231010000</v>
      </c>
      <c r="N724" s="24" t="s">
        <v>406</v>
      </c>
      <c r="O724" s="24" t="s">
        <v>157</v>
      </c>
      <c r="P724" s="23" t="s">
        <v>16</v>
      </c>
      <c r="Q724" s="43" t="s">
        <v>148</v>
      </c>
      <c r="R724" s="43" t="s">
        <v>166</v>
      </c>
      <c r="S724" s="43" t="s">
        <v>159</v>
      </c>
      <c r="T724" s="43">
        <v>872</v>
      </c>
      <c r="U724" s="43" t="s">
        <v>206</v>
      </c>
      <c r="V724" s="27">
        <v>10</v>
      </c>
      <c r="W724" s="27">
        <v>120</v>
      </c>
      <c r="X724" s="44">
        <f t="shared" si="39"/>
        <v>1200</v>
      </c>
      <c r="Y724" s="44">
        <f t="shared" si="40"/>
        <v>1344.0000000000002</v>
      </c>
      <c r="Z724" s="45"/>
      <c r="AA724" s="25" t="s">
        <v>945</v>
      </c>
      <c r="AB724" s="46"/>
      <c r="AC724" s="47"/>
    </row>
    <row r="725" spans="1:29" s="42" customFormat="1" ht="62.25" customHeight="1">
      <c r="A725" s="25" t="s">
        <v>2902</v>
      </c>
      <c r="B725" s="23" t="s">
        <v>404</v>
      </c>
      <c r="C725" s="23" t="s">
        <v>144</v>
      </c>
      <c r="D725" s="25" t="s">
        <v>2903</v>
      </c>
      <c r="E725" s="25" t="s">
        <v>2904</v>
      </c>
      <c r="F725" s="25"/>
      <c r="G725" s="25" t="s">
        <v>1366</v>
      </c>
      <c r="H725" s="25"/>
      <c r="I725" s="25" t="s">
        <v>2968</v>
      </c>
      <c r="J725" s="24"/>
      <c r="K725" s="24" t="s">
        <v>154</v>
      </c>
      <c r="L725" s="23">
        <v>0</v>
      </c>
      <c r="M725" s="23">
        <v>231010000</v>
      </c>
      <c r="N725" s="24" t="s">
        <v>406</v>
      </c>
      <c r="O725" s="24" t="s">
        <v>157</v>
      </c>
      <c r="P725" s="23" t="s">
        <v>16</v>
      </c>
      <c r="Q725" s="43" t="s">
        <v>148</v>
      </c>
      <c r="R725" s="43" t="s">
        <v>166</v>
      </c>
      <c r="S725" s="43" t="s">
        <v>159</v>
      </c>
      <c r="T725" s="43">
        <v>872</v>
      </c>
      <c r="U725" s="43" t="s">
        <v>206</v>
      </c>
      <c r="V725" s="27">
        <v>10</v>
      </c>
      <c r="W725" s="27">
        <v>90</v>
      </c>
      <c r="X725" s="44">
        <f t="shared" si="39"/>
        <v>900</v>
      </c>
      <c r="Y725" s="44">
        <f t="shared" si="40"/>
        <v>1008.0000000000001</v>
      </c>
      <c r="Z725" s="45"/>
      <c r="AA725" s="25" t="s">
        <v>945</v>
      </c>
      <c r="AB725" s="46"/>
      <c r="AC725" s="47"/>
    </row>
    <row r="726" spans="1:29" s="42" customFormat="1" ht="62.25" customHeight="1">
      <c r="A726" s="25" t="s">
        <v>2905</v>
      </c>
      <c r="B726" s="23" t="s">
        <v>404</v>
      </c>
      <c r="C726" s="23" t="s">
        <v>144</v>
      </c>
      <c r="D726" s="25" t="s">
        <v>2906</v>
      </c>
      <c r="E726" s="25" t="s">
        <v>2907</v>
      </c>
      <c r="F726" s="25"/>
      <c r="G726" s="25" t="s">
        <v>1366</v>
      </c>
      <c r="H726" s="25"/>
      <c r="I726" s="25" t="s">
        <v>2908</v>
      </c>
      <c r="J726" s="24"/>
      <c r="K726" s="24" t="s">
        <v>154</v>
      </c>
      <c r="L726" s="23">
        <v>0</v>
      </c>
      <c r="M726" s="23">
        <v>231010000</v>
      </c>
      <c r="N726" s="24" t="s">
        <v>406</v>
      </c>
      <c r="O726" s="24" t="s">
        <v>157</v>
      </c>
      <c r="P726" s="23" t="s">
        <v>16</v>
      </c>
      <c r="Q726" s="43" t="s">
        <v>148</v>
      </c>
      <c r="R726" s="43" t="s">
        <v>166</v>
      </c>
      <c r="S726" s="43" t="s">
        <v>159</v>
      </c>
      <c r="T726" s="43">
        <v>872</v>
      </c>
      <c r="U726" s="43" t="s">
        <v>206</v>
      </c>
      <c r="V726" s="27">
        <v>3</v>
      </c>
      <c r="W726" s="27">
        <v>150</v>
      </c>
      <c r="X726" s="44">
        <f t="shared" si="39"/>
        <v>450</v>
      </c>
      <c r="Y726" s="44">
        <f t="shared" si="40"/>
        <v>504.00000000000006</v>
      </c>
      <c r="Z726" s="45"/>
      <c r="AA726" s="25" t="s">
        <v>945</v>
      </c>
      <c r="AB726" s="46"/>
      <c r="AC726" s="47"/>
    </row>
    <row r="727" spans="1:29" s="42" customFormat="1" ht="62.25" customHeight="1">
      <c r="A727" s="25" t="s">
        <v>2909</v>
      </c>
      <c r="B727" s="23" t="s">
        <v>404</v>
      </c>
      <c r="C727" s="23" t="s">
        <v>144</v>
      </c>
      <c r="D727" s="25" t="s">
        <v>2910</v>
      </c>
      <c r="E727" s="25" t="s">
        <v>2911</v>
      </c>
      <c r="F727" s="25"/>
      <c r="G727" s="25" t="s">
        <v>1366</v>
      </c>
      <c r="H727" s="25"/>
      <c r="I727" s="25" t="s">
        <v>2912</v>
      </c>
      <c r="J727" s="24"/>
      <c r="K727" s="24" t="s">
        <v>154</v>
      </c>
      <c r="L727" s="23">
        <v>0</v>
      </c>
      <c r="M727" s="23">
        <v>231010000</v>
      </c>
      <c r="N727" s="24" t="s">
        <v>406</v>
      </c>
      <c r="O727" s="24" t="s">
        <v>157</v>
      </c>
      <c r="P727" s="23" t="s">
        <v>16</v>
      </c>
      <c r="Q727" s="43" t="s">
        <v>148</v>
      </c>
      <c r="R727" s="43" t="s">
        <v>166</v>
      </c>
      <c r="S727" s="43" t="s">
        <v>159</v>
      </c>
      <c r="T727" s="43">
        <v>872</v>
      </c>
      <c r="U727" s="43" t="s">
        <v>206</v>
      </c>
      <c r="V727" s="27">
        <v>5</v>
      </c>
      <c r="W727" s="27">
        <v>120</v>
      </c>
      <c r="X727" s="44">
        <f t="shared" si="39"/>
        <v>600</v>
      </c>
      <c r="Y727" s="44">
        <f t="shared" si="40"/>
        <v>672.0000000000001</v>
      </c>
      <c r="Z727" s="45"/>
      <c r="AA727" s="25" t="s">
        <v>945</v>
      </c>
      <c r="AB727" s="46"/>
      <c r="AC727" s="47"/>
    </row>
    <row r="728" spans="1:29" s="55" customFormat="1" ht="123" customHeight="1">
      <c r="A728" s="25" t="s">
        <v>2923</v>
      </c>
      <c r="B728" s="23" t="s">
        <v>363</v>
      </c>
      <c r="C728" s="23" t="s">
        <v>144</v>
      </c>
      <c r="D728" s="51" t="s">
        <v>2687</v>
      </c>
      <c r="E728" s="23" t="s">
        <v>2688</v>
      </c>
      <c r="F728" s="23"/>
      <c r="G728" s="23" t="s">
        <v>2689</v>
      </c>
      <c r="H728" s="23"/>
      <c r="I728" s="52" t="s">
        <v>2937</v>
      </c>
      <c r="J728" s="23"/>
      <c r="K728" s="23" t="s">
        <v>145</v>
      </c>
      <c r="L728" s="23" t="s">
        <v>13</v>
      </c>
      <c r="M728" s="24">
        <v>231010000</v>
      </c>
      <c r="N728" s="23" t="s">
        <v>146</v>
      </c>
      <c r="O728" s="50" t="s">
        <v>157</v>
      </c>
      <c r="P728" s="23" t="s">
        <v>146</v>
      </c>
      <c r="Q728" s="23" t="s">
        <v>148</v>
      </c>
      <c r="R728" s="25" t="s">
        <v>480</v>
      </c>
      <c r="S728" s="29" t="s">
        <v>149</v>
      </c>
      <c r="T728" s="23">
        <v>796</v>
      </c>
      <c r="U728" s="23" t="s">
        <v>251</v>
      </c>
      <c r="V728" s="53">
        <v>2</v>
      </c>
      <c r="W728" s="26">
        <v>55250</v>
      </c>
      <c r="X728" s="27">
        <f aca="true" t="shared" si="41" ref="X728:X734">V728*W728</f>
        <v>110500</v>
      </c>
      <c r="Y728" s="27">
        <f t="shared" si="40"/>
        <v>123760.00000000001</v>
      </c>
      <c r="Z728" s="26"/>
      <c r="AA728" s="23" t="s">
        <v>945</v>
      </c>
      <c r="AB728" s="23"/>
      <c r="AC728" s="54"/>
    </row>
    <row r="729" spans="1:29" s="55" customFormat="1" ht="123" customHeight="1">
      <c r="A729" s="25" t="s">
        <v>2925</v>
      </c>
      <c r="B729" s="23" t="s">
        <v>363</v>
      </c>
      <c r="C729" s="23" t="s">
        <v>144</v>
      </c>
      <c r="D729" s="51" t="s">
        <v>2687</v>
      </c>
      <c r="E729" s="23" t="s">
        <v>2688</v>
      </c>
      <c r="F729" s="23"/>
      <c r="G729" s="23" t="s">
        <v>2689</v>
      </c>
      <c r="H729" s="23"/>
      <c r="I729" s="52" t="s">
        <v>2940</v>
      </c>
      <c r="J729" s="23"/>
      <c r="K729" s="23" t="s">
        <v>145</v>
      </c>
      <c r="L729" s="23" t="s">
        <v>13</v>
      </c>
      <c r="M729" s="24">
        <v>231010000</v>
      </c>
      <c r="N729" s="23" t="s">
        <v>146</v>
      </c>
      <c r="O729" s="50" t="s">
        <v>157</v>
      </c>
      <c r="P729" s="23" t="s">
        <v>146</v>
      </c>
      <c r="Q729" s="23" t="s">
        <v>148</v>
      </c>
      <c r="R729" s="25" t="s">
        <v>480</v>
      </c>
      <c r="S729" s="29" t="s">
        <v>149</v>
      </c>
      <c r="T729" s="23">
        <v>796</v>
      </c>
      <c r="U729" s="23" t="s">
        <v>251</v>
      </c>
      <c r="V729" s="53">
        <v>2</v>
      </c>
      <c r="W729" s="26">
        <v>4505</v>
      </c>
      <c r="X729" s="27">
        <f t="shared" si="41"/>
        <v>9010</v>
      </c>
      <c r="Y729" s="27">
        <f t="shared" si="40"/>
        <v>10091.2</v>
      </c>
      <c r="Z729" s="26"/>
      <c r="AA729" s="23" t="s">
        <v>945</v>
      </c>
      <c r="AB729" s="23"/>
      <c r="AC729" s="54"/>
    </row>
    <row r="730" spans="1:29" s="55" customFormat="1" ht="52.5" customHeight="1">
      <c r="A730" s="25" t="s">
        <v>2926</v>
      </c>
      <c r="B730" s="23" t="s">
        <v>363</v>
      </c>
      <c r="C730" s="23" t="s">
        <v>144</v>
      </c>
      <c r="D730" s="51" t="s">
        <v>2687</v>
      </c>
      <c r="E730" s="23" t="s">
        <v>2688</v>
      </c>
      <c r="F730" s="23"/>
      <c r="G730" s="23" t="s">
        <v>2689</v>
      </c>
      <c r="H730" s="23"/>
      <c r="I730" s="52" t="s">
        <v>2938</v>
      </c>
      <c r="J730" s="23"/>
      <c r="K730" s="23" t="s">
        <v>145</v>
      </c>
      <c r="L730" s="23" t="s">
        <v>13</v>
      </c>
      <c r="M730" s="24">
        <v>231010000</v>
      </c>
      <c r="N730" s="23" t="s">
        <v>146</v>
      </c>
      <c r="O730" s="50" t="s">
        <v>157</v>
      </c>
      <c r="P730" s="23" t="s">
        <v>146</v>
      </c>
      <c r="Q730" s="23" t="s">
        <v>148</v>
      </c>
      <c r="R730" s="25" t="s">
        <v>480</v>
      </c>
      <c r="S730" s="29" t="s">
        <v>149</v>
      </c>
      <c r="T730" s="23">
        <v>796</v>
      </c>
      <c r="U730" s="23" t="s">
        <v>251</v>
      </c>
      <c r="V730" s="53">
        <v>2</v>
      </c>
      <c r="W730" s="26">
        <v>3850</v>
      </c>
      <c r="X730" s="27">
        <f t="shared" si="41"/>
        <v>7700</v>
      </c>
      <c r="Y730" s="27">
        <f t="shared" si="40"/>
        <v>8624</v>
      </c>
      <c r="Z730" s="26"/>
      <c r="AA730" s="23" t="s">
        <v>945</v>
      </c>
      <c r="AB730" s="23"/>
      <c r="AC730" s="54"/>
    </row>
    <row r="731" spans="1:29" s="55" customFormat="1" ht="52.5" customHeight="1">
      <c r="A731" s="25" t="s">
        <v>2927</v>
      </c>
      <c r="B731" s="23" t="s">
        <v>363</v>
      </c>
      <c r="C731" s="23" t="s">
        <v>144</v>
      </c>
      <c r="D731" s="51" t="s">
        <v>2673</v>
      </c>
      <c r="E731" s="23" t="s">
        <v>317</v>
      </c>
      <c r="F731" s="23"/>
      <c r="G731" s="23" t="s">
        <v>2674</v>
      </c>
      <c r="H731" s="23"/>
      <c r="I731" s="52" t="s">
        <v>2924</v>
      </c>
      <c r="J731" s="23"/>
      <c r="K731" s="23" t="s">
        <v>145</v>
      </c>
      <c r="L731" s="23" t="s">
        <v>13</v>
      </c>
      <c r="M731" s="24">
        <v>231010000</v>
      </c>
      <c r="N731" s="23" t="s">
        <v>146</v>
      </c>
      <c r="O731" s="50" t="s">
        <v>157</v>
      </c>
      <c r="P731" s="23" t="s">
        <v>146</v>
      </c>
      <c r="Q731" s="23" t="s">
        <v>148</v>
      </c>
      <c r="R731" s="25" t="s">
        <v>480</v>
      </c>
      <c r="S731" s="29" t="s">
        <v>149</v>
      </c>
      <c r="T731" s="23" t="s">
        <v>2489</v>
      </c>
      <c r="U731" s="23" t="s">
        <v>1550</v>
      </c>
      <c r="V731" s="53">
        <v>305</v>
      </c>
      <c r="W731" s="26">
        <v>142</v>
      </c>
      <c r="X731" s="27">
        <f t="shared" si="41"/>
        <v>43310</v>
      </c>
      <c r="Y731" s="27">
        <f t="shared" si="40"/>
        <v>48507.200000000004</v>
      </c>
      <c r="Z731" s="26"/>
      <c r="AA731" s="23" t="s">
        <v>945</v>
      </c>
      <c r="AB731" s="23"/>
      <c r="AC731" s="54"/>
    </row>
    <row r="732" spans="1:29" s="55" customFormat="1" ht="52.5" customHeight="1">
      <c r="A732" s="25" t="s">
        <v>2928</v>
      </c>
      <c r="B732" s="23" t="s">
        <v>363</v>
      </c>
      <c r="C732" s="23" t="s">
        <v>144</v>
      </c>
      <c r="D732" s="51" t="s">
        <v>2930</v>
      </c>
      <c r="E732" s="23" t="s">
        <v>317</v>
      </c>
      <c r="F732" s="23"/>
      <c r="G732" s="23" t="s">
        <v>2931</v>
      </c>
      <c r="H732" s="23"/>
      <c r="I732" s="52" t="s">
        <v>2932</v>
      </c>
      <c r="J732" s="23"/>
      <c r="K732" s="23" t="s">
        <v>145</v>
      </c>
      <c r="L732" s="23" t="s">
        <v>13</v>
      </c>
      <c r="M732" s="24">
        <v>231010000</v>
      </c>
      <c r="N732" s="23" t="s">
        <v>146</v>
      </c>
      <c r="O732" s="50" t="s">
        <v>157</v>
      </c>
      <c r="P732" s="23" t="s">
        <v>146</v>
      </c>
      <c r="Q732" s="23" t="s">
        <v>148</v>
      </c>
      <c r="R732" s="25" t="s">
        <v>480</v>
      </c>
      <c r="S732" s="29" t="s">
        <v>149</v>
      </c>
      <c r="T732" s="23" t="s">
        <v>2489</v>
      </c>
      <c r="U732" s="23" t="s">
        <v>1550</v>
      </c>
      <c r="V732" s="53">
        <v>305</v>
      </c>
      <c r="W732" s="26">
        <v>175</v>
      </c>
      <c r="X732" s="27">
        <f t="shared" si="41"/>
        <v>53375</v>
      </c>
      <c r="Y732" s="27">
        <f t="shared" si="40"/>
        <v>59780.00000000001</v>
      </c>
      <c r="Z732" s="26"/>
      <c r="AA732" s="23" t="s">
        <v>945</v>
      </c>
      <c r="AB732" s="23"/>
      <c r="AC732" s="54"/>
    </row>
    <row r="733" spans="1:29" s="55" customFormat="1" ht="52.5" customHeight="1">
      <c r="A733" s="25" t="s">
        <v>2929</v>
      </c>
      <c r="B733" s="23" t="s">
        <v>363</v>
      </c>
      <c r="C733" s="23" t="s">
        <v>144</v>
      </c>
      <c r="D733" s="51" t="s">
        <v>2676</v>
      </c>
      <c r="E733" s="23" t="s">
        <v>2677</v>
      </c>
      <c r="F733" s="23"/>
      <c r="G733" s="23" t="s">
        <v>2678</v>
      </c>
      <c r="H733" s="23"/>
      <c r="I733" s="52" t="s">
        <v>2939</v>
      </c>
      <c r="J733" s="23"/>
      <c r="K733" s="23" t="s">
        <v>145</v>
      </c>
      <c r="L733" s="23" t="s">
        <v>13</v>
      </c>
      <c r="M733" s="24">
        <v>231010000</v>
      </c>
      <c r="N733" s="23" t="s">
        <v>146</v>
      </c>
      <c r="O733" s="50" t="s">
        <v>157</v>
      </c>
      <c r="P733" s="23" t="s">
        <v>146</v>
      </c>
      <c r="Q733" s="23" t="s">
        <v>148</v>
      </c>
      <c r="R733" s="25" t="s">
        <v>480</v>
      </c>
      <c r="S733" s="29" t="s">
        <v>149</v>
      </c>
      <c r="T733" s="23">
        <v>796</v>
      </c>
      <c r="U733" s="23" t="s">
        <v>251</v>
      </c>
      <c r="V733" s="53">
        <v>50</v>
      </c>
      <c r="W733" s="26">
        <v>50</v>
      </c>
      <c r="X733" s="27">
        <f t="shared" si="41"/>
        <v>2500</v>
      </c>
      <c r="Y733" s="27">
        <f t="shared" si="40"/>
        <v>2800.0000000000005</v>
      </c>
      <c r="Z733" s="26"/>
      <c r="AA733" s="23" t="s">
        <v>945</v>
      </c>
      <c r="AB733" s="23"/>
      <c r="AC733" s="54"/>
    </row>
    <row r="734" spans="1:29" s="55" customFormat="1" ht="97.5" customHeight="1">
      <c r="A734" s="25" t="s">
        <v>2933</v>
      </c>
      <c r="B734" s="23" t="s">
        <v>363</v>
      </c>
      <c r="C734" s="23" t="s">
        <v>144</v>
      </c>
      <c r="D734" s="51" t="s">
        <v>2934</v>
      </c>
      <c r="E734" s="23" t="s">
        <v>2935</v>
      </c>
      <c r="F734" s="23"/>
      <c r="G734" s="23" t="s">
        <v>2936</v>
      </c>
      <c r="H734" s="23"/>
      <c r="I734" s="52"/>
      <c r="J734" s="23"/>
      <c r="K734" s="23" t="s">
        <v>145</v>
      </c>
      <c r="L734" s="23" t="s">
        <v>13</v>
      </c>
      <c r="M734" s="24">
        <v>231010000</v>
      </c>
      <c r="N734" s="23" t="s">
        <v>146</v>
      </c>
      <c r="O734" s="50" t="s">
        <v>157</v>
      </c>
      <c r="P734" s="23" t="s">
        <v>146</v>
      </c>
      <c r="Q734" s="23" t="s">
        <v>148</v>
      </c>
      <c r="R734" s="25" t="s">
        <v>166</v>
      </c>
      <c r="S734" s="29" t="s">
        <v>159</v>
      </c>
      <c r="T734" s="23">
        <v>796</v>
      </c>
      <c r="U734" s="23" t="s">
        <v>156</v>
      </c>
      <c r="V734" s="53">
        <v>20</v>
      </c>
      <c r="W734" s="26">
        <v>1339.3</v>
      </c>
      <c r="X734" s="27">
        <f t="shared" si="41"/>
        <v>26786</v>
      </c>
      <c r="Y734" s="27">
        <f t="shared" si="40"/>
        <v>30000.320000000003</v>
      </c>
      <c r="Z734" s="26"/>
      <c r="AA734" s="23" t="s">
        <v>945</v>
      </c>
      <c r="AB734" s="23"/>
      <c r="AC734" s="54"/>
    </row>
    <row r="735" spans="1:29" s="55" customFormat="1" ht="120.75" customHeight="1">
      <c r="A735" s="25" t="s">
        <v>2972</v>
      </c>
      <c r="B735" s="23" t="s">
        <v>143</v>
      </c>
      <c r="C735" s="23" t="s">
        <v>144</v>
      </c>
      <c r="D735" s="25" t="s">
        <v>1712</v>
      </c>
      <c r="E735" s="25" t="s">
        <v>1683</v>
      </c>
      <c r="F735" s="28"/>
      <c r="G735" s="25" t="s">
        <v>1713</v>
      </c>
      <c r="H735" s="28"/>
      <c r="I735" s="25" t="s">
        <v>193</v>
      </c>
      <c r="J735" s="25"/>
      <c r="K735" s="116" t="s">
        <v>145</v>
      </c>
      <c r="L735" s="25">
        <v>100</v>
      </c>
      <c r="M735" s="24" t="s">
        <v>921</v>
      </c>
      <c r="N735" s="23" t="s">
        <v>146</v>
      </c>
      <c r="O735" s="25" t="s">
        <v>157</v>
      </c>
      <c r="P735" s="23" t="s">
        <v>146</v>
      </c>
      <c r="Q735" s="23" t="s">
        <v>148</v>
      </c>
      <c r="R735" s="50" t="s">
        <v>2211</v>
      </c>
      <c r="S735" s="23" t="s">
        <v>159</v>
      </c>
      <c r="T735" s="117" t="s">
        <v>196</v>
      </c>
      <c r="U735" s="117" t="s">
        <v>197</v>
      </c>
      <c r="V735" s="27">
        <v>1500</v>
      </c>
      <c r="W735" s="118">
        <v>147322</v>
      </c>
      <c r="X735" s="119">
        <f>W735*V735</f>
        <v>220983000</v>
      </c>
      <c r="Y735" s="119">
        <f aca="true" t="shared" si="42" ref="Y735:Y742">X735*1.12</f>
        <v>247500960.00000003</v>
      </c>
      <c r="Z735" s="23" t="s">
        <v>2393</v>
      </c>
      <c r="AA735" s="23" t="s">
        <v>945</v>
      </c>
      <c r="AB735" s="23"/>
      <c r="AC735" s="120"/>
    </row>
    <row r="736" spans="1:31" s="19" customFormat="1" ht="102">
      <c r="A736" s="3" t="s">
        <v>3013</v>
      </c>
      <c r="B736" s="4" t="s">
        <v>143</v>
      </c>
      <c r="C736" s="4" t="s">
        <v>144</v>
      </c>
      <c r="D736" s="227" t="s">
        <v>1679</v>
      </c>
      <c r="E736" s="8" t="s">
        <v>204</v>
      </c>
      <c r="F736" s="9"/>
      <c r="G736" s="9" t="s">
        <v>1680</v>
      </c>
      <c r="H736" s="9"/>
      <c r="I736" s="3"/>
      <c r="J736" s="3"/>
      <c r="K736" s="4" t="s">
        <v>154</v>
      </c>
      <c r="L736" s="3">
        <v>99.5</v>
      </c>
      <c r="M736" s="3">
        <v>231010000</v>
      </c>
      <c r="N736" s="4" t="s">
        <v>146</v>
      </c>
      <c r="O736" s="3" t="s">
        <v>434</v>
      </c>
      <c r="P736" s="4" t="s">
        <v>146</v>
      </c>
      <c r="Q736" s="4" t="s">
        <v>148</v>
      </c>
      <c r="R736" s="4" t="s">
        <v>1601</v>
      </c>
      <c r="S736" s="4" t="s">
        <v>149</v>
      </c>
      <c r="T736" s="11" t="s">
        <v>52</v>
      </c>
      <c r="U736" s="8" t="s">
        <v>53</v>
      </c>
      <c r="V736" s="14">
        <v>69000</v>
      </c>
      <c r="W736" s="18">
        <v>83</v>
      </c>
      <c r="X736" s="13">
        <f>W736*V736</f>
        <v>5727000</v>
      </c>
      <c r="Y736" s="13">
        <f t="shared" si="42"/>
        <v>6414240.000000001</v>
      </c>
      <c r="Z736" s="4"/>
      <c r="AA736" s="4" t="s">
        <v>945</v>
      </c>
      <c r="AB736" s="15"/>
      <c r="AC736" s="35"/>
      <c r="AD736" s="7"/>
      <c r="AE736" s="229"/>
    </row>
    <row r="737" spans="1:31" s="19" customFormat="1" ht="102">
      <c r="A737" s="3" t="s">
        <v>3029</v>
      </c>
      <c r="B737" s="4" t="s">
        <v>143</v>
      </c>
      <c r="C737" s="4" t="s">
        <v>144</v>
      </c>
      <c r="D737" s="227" t="s">
        <v>1679</v>
      </c>
      <c r="E737" s="8" t="s">
        <v>204</v>
      </c>
      <c r="F737" s="9"/>
      <c r="G737" s="9" t="s">
        <v>1680</v>
      </c>
      <c r="H737" s="9"/>
      <c r="I737" s="3"/>
      <c r="J737" s="3"/>
      <c r="K737" s="4" t="s">
        <v>145</v>
      </c>
      <c r="L737" s="3">
        <v>99.5</v>
      </c>
      <c r="M737" s="3">
        <v>231010000</v>
      </c>
      <c r="N737" s="4" t="s">
        <v>146</v>
      </c>
      <c r="O737" s="3" t="s">
        <v>434</v>
      </c>
      <c r="P737" s="4" t="s">
        <v>146</v>
      </c>
      <c r="Q737" s="4" t="s">
        <v>148</v>
      </c>
      <c r="R737" s="4" t="s">
        <v>1601</v>
      </c>
      <c r="S737" s="4" t="s">
        <v>149</v>
      </c>
      <c r="T737" s="11" t="s">
        <v>52</v>
      </c>
      <c r="U737" s="8" t="s">
        <v>53</v>
      </c>
      <c r="V737" s="14">
        <v>4000</v>
      </c>
      <c r="W737" s="18">
        <v>83</v>
      </c>
      <c r="X737" s="13">
        <f>W737*V737</f>
        <v>332000</v>
      </c>
      <c r="Y737" s="13">
        <f t="shared" si="42"/>
        <v>371840.00000000006</v>
      </c>
      <c r="Z737" s="4"/>
      <c r="AA737" s="4" t="s">
        <v>945</v>
      </c>
      <c r="AB737" s="15"/>
      <c r="AC737" s="35"/>
      <c r="AD737" s="7"/>
      <c r="AE737" s="229"/>
    </row>
    <row r="738" spans="1:31" s="19" customFormat="1" ht="102">
      <c r="A738" s="3" t="s">
        <v>3030</v>
      </c>
      <c r="B738" s="4" t="s">
        <v>143</v>
      </c>
      <c r="C738" s="4" t="s">
        <v>144</v>
      </c>
      <c r="D738" s="227" t="s">
        <v>3026</v>
      </c>
      <c r="E738" s="8" t="s">
        <v>3027</v>
      </c>
      <c r="F738" s="9"/>
      <c r="G738" s="9" t="s">
        <v>3028</v>
      </c>
      <c r="H738" s="9"/>
      <c r="I738" s="3" t="s">
        <v>3025</v>
      </c>
      <c r="J738" s="3"/>
      <c r="K738" s="4" t="s">
        <v>154</v>
      </c>
      <c r="L738" s="3">
        <v>0</v>
      </c>
      <c r="M738" s="3">
        <v>231010000</v>
      </c>
      <c r="N738" s="4" t="s">
        <v>146</v>
      </c>
      <c r="O738" s="3" t="s">
        <v>451</v>
      </c>
      <c r="P738" s="4" t="s">
        <v>146</v>
      </c>
      <c r="Q738" s="4" t="s">
        <v>148</v>
      </c>
      <c r="R738" s="31" t="s">
        <v>166</v>
      </c>
      <c r="S738" s="11" t="s">
        <v>408</v>
      </c>
      <c r="T738" s="11" t="s">
        <v>37</v>
      </c>
      <c r="U738" s="11" t="s">
        <v>251</v>
      </c>
      <c r="V738" s="14">
        <v>1</v>
      </c>
      <c r="W738" s="18">
        <v>5854000</v>
      </c>
      <c r="X738" s="13">
        <f>W738*V738</f>
        <v>5854000</v>
      </c>
      <c r="Y738" s="13">
        <f t="shared" si="42"/>
        <v>6556480.000000001</v>
      </c>
      <c r="Z738" s="4"/>
      <c r="AA738" s="4" t="s">
        <v>945</v>
      </c>
      <c r="AB738" s="15"/>
      <c r="AC738" s="35"/>
      <c r="AD738" s="7"/>
      <c r="AE738" s="229"/>
    </row>
    <row r="739" spans="1:31" s="19" customFormat="1" ht="102">
      <c r="A739" s="3" t="s">
        <v>3035</v>
      </c>
      <c r="B739" s="4" t="s">
        <v>143</v>
      </c>
      <c r="C739" s="4" t="s">
        <v>144</v>
      </c>
      <c r="D739" s="227" t="s">
        <v>3031</v>
      </c>
      <c r="E739" s="8" t="s">
        <v>3032</v>
      </c>
      <c r="F739" s="9"/>
      <c r="G739" s="9" t="s">
        <v>3033</v>
      </c>
      <c r="H739" s="9"/>
      <c r="I739" s="3" t="s">
        <v>3025</v>
      </c>
      <c r="J739" s="3"/>
      <c r="K739" s="4" t="s">
        <v>145</v>
      </c>
      <c r="L739" s="3">
        <v>0</v>
      </c>
      <c r="M739" s="3">
        <v>231010000</v>
      </c>
      <c r="N739" s="4" t="s">
        <v>146</v>
      </c>
      <c r="O739" s="3" t="s">
        <v>434</v>
      </c>
      <c r="P739" s="4" t="s">
        <v>146</v>
      </c>
      <c r="Q739" s="4" t="s">
        <v>148</v>
      </c>
      <c r="R739" s="31" t="s">
        <v>166</v>
      </c>
      <c r="S739" s="11" t="s">
        <v>3034</v>
      </c>
      <c r="T739" s="11" t="s">
        <v>37</v>
      </c>
      <c r="U739" s="11" t="s">
        <v>251</v>
      </c>
      <c r="V739" s="14">
        <v>12</v>
      </c>
      <c r="W739" s="18">
        <v>15000</v>
      </c>
      <c r="X739" s="13">
        <f>W739*V739</f>
        <v>180000</v>
      </c>
      <c r="Y739" s="13">
        <f t="shared" si="42"/>
        <v>201600.00000000003</v>
      </c>
      <c r="Z739" s="4"/>
      <c r="AA739" s="4" t="s">
        <v>945</v>
      </c>
      <c r="AB739" s="15"/>
      <c r="AC739" s="35"/>
      <c r="AD739" s="7"/>
      <c r="AE739" s="229"/>
    </row>
    <row r="740" spans="1:31" s="19" customFormat="1" ht="89.25">
      <c r="A740" s="3" t="s">
        <v>3040</v>
      </c>
      <c r="B740" s="4" t="s">
        <v>143</v>
      </c>
      <c r="C740" s="4" t="s">
        <v>144</v>
      </c>
      <c r="D740" s="227" t="s">
        <v>3043</v>
      </c>
      <c r="E740" s="8" t="s">
        <v>3044</v>
      </c>
      <c r="F740" s="9"/>
      <c r="G740" s="9" t="s">
        <v>3045</v>
      </c>
      <c r="H740" s="9"/>
      <c r="I740" s="3" t="s">
        <v>3046</v>
      </c>
      <c r="J740" s="3"/>
      <c r="K740" s="4" t="s">
        <v>154</v>
      </c>
      <c r="L740" s="3">
        <v>0</v>
      </c>
      <c r="M740" s="3">
        <v>231010000</v>
      </c>
      <c r="N740" s="4" t="s">
        <v>146</v>
      </c>
      <c r="O740" s="3" t="s">
        <v>434</v>
      </c>
      <c r="P740" s="4" t="s">
        <v>146</v>
      </c>
      <c r="Q740" s="4" t="s">
        <v>148</v>
      </c>
      <c r="R740" s="31" t="s">
        <v>3049</v>
      </c>
      <c r="S740" s="11" t="s">
        <v>408</v>
      </c>
      <c r="T740" s="11" t="s">
        <v>37</v>
      </c>
      <c r="U740" s="11" t="s">
        <v>251</v>
      </c>
      <c r="V740" s="14">
        <v>1</v>
      </c>
      <c r="W740" s="228">
        <v>173000</v>
      </c>
      <c r="X740" s="13">
        <v>173000</v>
      </c>
      <c r="Y740" s="13">
        <f t="shared" si="42"/>
        <v>193760.00000000003</v>
      </c>
      <c r="Z740" s="4"/>
      <c r="AA740" s="4" t="s">
        <v>945</v>
      </c>
      <c r="AB740" s="15"/>
      <c r="AC740" s="35"/>
      <c r="AD740" s="7"/>
      <c r="AE740" s="229"/>
    </row>
    <row r="741" spans="1:31" s="19" customFormat="1" ht="89.25">
      <c r="A741" s="3" t="s">
        <v>3041</v>
      </c>
      <c r="B741" s="4" t="s">
        <v>143</v>
      </c>
      <c r="C741" s="4" t="s">
        <v>144</v>
      </c>
      <c r="D741" s="227" t="s">
        <v>3043</v>
      </c>
      <c r="E741" s="8" t="s">
        <v>3044</v>
      </c>
      <c r="F741" s="9"/>
      <c r="G741" s="9" t="s">
        <v>3045</v>
      </c>
      <c r="H741" s="9"/>
      <c r="I741" s="3" t="s">
        <v>3047</v>
      </c>
      <c r="J741" s="3"/>
      <c r="K741" s="4" t="s">
        <v>154</v>
      </c>
      <c r="L741" s="3">
        <v>0</v>
      </c>
      <c r="M741" s="3">
        <v>231010000</v>
      </c>
      <c r="N741" s="4" t="s">
        <v>146</v>
      </c>
      <c r="O741" s="3" t="s">
        <v>434</v>
      </c>
      <c r="P741" s="4" t="s">
        <v>146</v>
      </c>
      <c r="Q741" s="4" t="s">
        <v>148</v>
      </c>
      <c r="R741" s="31" t="s">
        <v>3049</v>
      </c>
      <c r="S741" s="11" t="s">
        <v>408</v>
      </c>
      <c r="T741" s="11" t="s">
        <v>37</v>
      </c>
      <c r="U741" s="11" t="s">
        <v>251</v>
      </c>
      <c r="V741" s="14">
        <v>1</v>
      </c>
      <c r="W741" s="228">
        <v>130000</v>
      </c>
      <c r="X741" s="13">
        <f>W741*V741</f>
        <v>130000</v>
      </c>
      <c r="Y741" s="13">
        <f t="shared" si="42"/>
        <v>145600</v>
      </c>
      <c r="Z741" s="4"/>
      <c r="AA741" s="4" t="s">
        <v>945</v>
      </c>
      <c r="AB741" s="15"/>
      <c r="AC741" s="35"/>
      <c r="AD741" s="7"/>
      <c r="AE741" s="229"/>
    </row>
    <row r="742" spans="1:31" s="19" customFormat="1" ht="89.25">
      <c r="A742" s="3" t="s">
        <v>3042</v>
      </c>
      <c r="B742" s="4" t="s">
        <v>143</v>
      </c>
      <c r="C742" s="4" t="s">
        <v>144</v>
      </c>
      <c r="D742" s="227" t="s">
        <v>3043</v>
      </c>
      <c r="E742" s="8" t="s">
        <v>3044</v>
      </c>
      <c r="F742" s="9"/>
      <c r="G742" s="9" t="s">
        <v>3045</v>
      </c>
      <c r="H742" s="9"/>
      <c r="I742" s="3" t="s">
        <v>3048</v>
      </c>
      <c r="J742" s="3"/>
      <c r="K742" s="4" t="s">
        <v>154</v>
      </c>
      <c r="L742" s="3">
        <v>0</v>
      </c>
      <c r="M742" s="3">
        <v>231010000</v>
      </c>
      <c r="N742" s="4" t="s">
        <v>146</v>
      </c>
      <c r="O742" s="3" t="s">
        <v>434</v>
      </c>
      <c r="P742" s="4" t="s">
        <v>146</v>
      </c>
      <c r="Q742" s="4" t="s">
        <v>148</v>
      </c>
      <c r="R742" s="31" t="s">
        <v>3049</v>
      </c>
      <c r="S742" s="11" t="s">
        <v>408</v>
      </c>
      <c r="T742" s="11" t="s">
        <v>37</v>
      </c>
      <c r="U742" s="11" t="s">
        <v>251</v>
      </c>
      <c r="V742" s="14">
        <v>1</v>
      </c>
      <c r="W742" s="228">
        <v>145000</v>
      </c>
      <c r="X742" s="13">
        <f>W742*V742</f>
        <v>145000</v>
      </c>
      <c r="Y742" s="13">
        <f t="shared" si="42"/>
        <v>162400.00000000003</v>
      </c>
      <c r="Z742" s="4"/>
      <c r="AA742" s="4" t="s">
        <v>945</v>
      </c>
      <c r="AB742" s="15"/>
      <c r="AC742" s="35"/>
      <c r="AD742" s="7"/>
      <c r="AE742" s="229"/>
    </row>
    <row r="743" spans="1:29" ht="12.75">
      <c r="A743" s="240" t="s">
        <v>335</v>
      </c>
      <c r="B743" s="241"/>
      <c r="C743" s="241"/>
      <c r="D743" s="241"/>
      <c r="E743" s="241"/>
      <c r="F743" s="242"/>
      <c r="G743" s="100"/>
      <c r="H743" s="100"/>
      <c r="I743" s="100"/>
      <c r="J743" s="100"/>
      <c r="K743" s="23"/>
      <c r="L743" s="23"/>
      <c r="M743" s="24"/>
      <c r="N743" s="23"/>
      <c r="O743" s="50"/>
      <c r="P743" s="23"/>
      <c r="Q743" s="23"/>
      <c r="R743" s="23"/>
      <c r="S743" s="23"/>
      <c r="T743" s="23"/>
      <c r="U743" s="23"/>
      <c r="V743" s="26"/>
      <c r="W743" s="26"/>
      <c r="X743" s="194">
        <f>SUM(X22:X742)</f>
        <v>948254556.4842855</v>
      </c>
      <c r="Y743" s="194">
        <f>SUM(Y22:Y742)</f>
        <v>1061555107.9824</v>
      </c>
      <c r="Z743" s="23"/>
      <c r="AA743" s="23"/>
      <c r="AB743" s="23"/>
      <c r="AC743" s="47"/>
    </row>
    <row r="744" spans="1:31" ht="133.5" customHeight="1">
      <c r="A744" s="25" t="s">
        <v>483</v>
      </c>
      <c r="B744" s="25" t="s">
        <v>143</v>
      </c>
      <c r="C744" s="25" t="s">
        <v>144</v>
      </c>
      <c r="D744" s="58" t="s">
        <v>1485</v>
      </c>
      <c r="E744" s="141" t="s">
        <v>1486</v>
      </c>
      <c r="F744" s="141"/>
      <c r="G744" s="141" t="s">
        <v>1486</v>
      </c>
      <c r="H744" s="23"/>
      <c r="I744" s="25" t="s">
        <v>973</v>
      </c>
      <c r="J744" s="25"/>
      <c r="K744" s="23" t="s">
        <v>2205</v>
      </c>
      <c r="L744" s="25">
        <v>70</v>
      </c>
      <c r="M744" s="23">
        <v>231010000</v>
      </c>
      <c r="N744" s="23" t="s">
        <v>16</v>
      </c>
      <c r="O744" s="25" t="s">
        <v>162</v>
      </c>
      <c r="P744" s="23" t="s">
        <v>16</v>
      </c>
      <c r="Q744" s="23"/>
      <c r="R744" s="23" t="s">
        <v>974</v>
      </c>
      <c r="S744" s="29" t="s">
        <v>1487</v>
      </c>
      <c r="T744" s="24"/>
      <c r="U744" s="25" t="s">
        <v>36</v>
      </c>
      <c r="V744" s="27"/>
      <c r="W744" s="26"/>
      <c r="X744" s="27">
        <v>11350500</v>
      </c>
      <c r="Y744" s="27">
        <f aca="true" t="shared" si="43" ref="Y744:Y755">X744*1.12</f>
        <v>12712560.000000002</v>
      </c>
      <c r="Z744" s="23"/>
      <c r="AA744" s="23" t="s">
        <v>945</v>
      </c>
      <c r="AB744" s="23"/>
      <c r="AC744" s="54"/>
      <c r="AE744" s="68"/>
    </row>
    <row r="745" spans="1:29" ht="126" customHeight="1">
      <c r="A745" s="25" t="s">
        <v>484</v>
      </c>
      <c r="B745" s="25" t="s">
        <v>143</v>
      </c>
      <c r="C745" s="25" t="s">
        <v>144</v>
      </c>
      <c r="D745" s="58" t="s">
        <v>1488</v>
      </c>
      <c r="E745" s="141" t="s">
        <v>1489</v>
      </c>
      <c r="F745" s="141"/>
      <c r="G745" s="141" t="s">
        <v>1489</v>
      </c>
      <c r="H745" s="25"/>
      <c r="I745" s="25" t="s">
        <v>975</v>
      </c>
      <c r="J745" s="25"/>
      <c r="K745" s="23" t="s">
        <v>2205</v>
      </c>
      <c r="L745" s="25">
        <v>70</v>
      </c>
      <c r="M745" s="23">
        <v>231010000</v>
      </c>
      <c r="N745" s="23" t="s">
        <v>16</v>
      </c>
      <c r="O745" s="25" t="s">
        <v>162</v>
      </c>
      <c r="P745" s="23" t="s">
        <v>16</v>
      </c>
      <c r="Q745" s="23"/>
      <c r="R745" s="23" t="s">
        <v>974</v>
      </c>
      <c r="S745" s="29" t="s">
        <v>1487</v>
      </c>
      <c r="T745" s="24"/>
      <c r="U745" s="25" t="s">
        <v>36</v>
      </c>
      <c r="V745" s="27"/>
      <c r="W745" s="26"/>
      <c r="X745" s="27">
        <v>10714286</v>
      </c>
      <c r="Y745" s="27">
        <f t="shared" si="43"/>
        <v>12000000.32</v>
      </c>
      <c r="Z745" s="23"/>
      <c r="AA745" s="23" t="s">
        <v>945</v>
      </c>
      <c r="AB745" s="49"/>
      <c r="AC745" s="54"/>
    </row>
    <row r="746" spans="1:30" ht="97.5" customHeight="1">
      <c r="A746" s="25" t="s">
        <v>485</v>
      </c>
      <c r="B746" s="23" t="s">
        <v>143</v>
      </c>
      <c r="C746" s="23" t="s">
        <v>144</v>
      </c>
      <c r="D746" s="91" t="s">
        <v>1433</v>
      </c>
      <c r="E746" s="23" t="s">
        <v>1434</v>
      </c>
      <c r="F746" s="23"/>
      <c r="G746" s="23" t="s">
        <v>1435</v>
      </c>
      <c r="H746" s="25"/>
      <c r="I746" s="25" t="s">
        <v>293</v>
      </c>
      <c r="J746" s="25"/>
      <c r="K746" s="23" t="s">
        <v>145</v>
      </c>
      <c r="L746" s="23">
        <v>100</v>
      </c>
      <c r="M746" s="24" t="s">
        <v>921</v>
      </c>
      <c r="N746" s="23" t="s">
        <v>16</v>
      </c>
      <c r="O746" s="50" t="s">
        <v>426</v>
      </c>
      <c r="P746" s="23" t="s">
        <v>16</v>
      </c>
      <c r="Q746" s="23"/>
      <c r="R746" s="23" t="s">
        <v>2223</v>
      </c>
      <c r="S746" s="23" t="s">
        <v>149</v>
      </c>
      <c r="T746" s="23"/>
      <c r="U746" s="25"/>
      <c r="V746" s="44"/>
      <c r="W746" s="62"/>
      <c r="X746" s="27">
        <v>0</v>
      </c>
      <c r="Y746" s="86">
        <f t="shared" si="43"/>
        <v>0</v>
      </c>
      <c r="Z746" s="23"/>
      <c r="AA746" s="23" t="s">
        <v>945</v>
      </c>
      <c r="AB746" s="49">
        <v>20.21</v>
      </c>
      <c r="AC746" s="47"/>
      <c r="AD746" s="42"/>
    </row>
    <row r="747" spans="1:30" ht="78" customHeight="1">
      <c r="A747" s="25" t="s">
        <v>2432</v>
      </c>
      <c r="B747" s="23" t="s">
        <v>143</v>
      </c>
      <c r="C747" s="23" t="s">
        <v>144</v>
      </c>
      <c r="D747" s="91" t="s">
        <v>1433</v>
      </c>
      <c r="E747" s="23" t="s">
        <v>1434</v>
      </c>
      <c r="F747" s="23"/>
      <c r="G747" s="23" t="s">
        <v>1435</v>
      </c>
      <c r="H747" s="25"/>
      <c r="I747" s="25" t="s">
        <v>293</v>
      </c>
      <c r="J747" s="25"/>
      <c r="K747" s="23" t="s">
        <v>145</v>
      </c>
      <c r="L747" s="23">
        <v>100</v>
      </c>
      <c r="M747" s="24" t="s">
        <v>921</v>
      </c>
      <c r="N747" s="23" t="s">
        <v>16</v>
      </c>
      <c r="O747" s="50" t="s">
        <v>426</v>
      </c>
      <c r="P747" s="23" t="s">
        <v>16</v>
      </c>
      <c r="Q747" s="23"/>
      <c r="R747" s="23" t="s">
        <v>2223</v>
      </c>
      <c r="S747" s="23" t="s">
        <v>149</v>
      </c>
      <c r="T747" s="23"/>
      <c r="U747" s="25"/>
      <c r="V747" s="44"/>
      <c r="W747" s="62"/>
      <c r="X747" s="27">
        <v>741072</v>
      </c>
      <c r="Y747" s="86">
        <f t="shared" si="43"/>
        <v>830000.6400000001</v>
      </c>
      <c r="Z747" s="23"/>
      <c r="AA747" s="23" t="s">
        <v>945</v>
      </c>
      <c r="AB747" s="49"/>
      <c r="AC747" s="47"/>
      <c r="AD747" s="42"/>
    </row>
    <row r="748" spans="1:28" s="64" customFormat="1" ht="117.75" customHeight="1">
      <c r="A748" s="25" t="s">
        <v>269</v>
      </c>
      <c r="B748" s="23" t="s">
        <v>143</v>
      </c>
      <c r="C748" s="23" t="s">
        <v>144</v>
      </c>
      <c r="D748" s="25" t="s">
        <v>2207</v>
      </c>
      <c r="E748" s="25" t="s">
        <v>2208</v>
      </c>
      <c r="F748" s="25"/>
      <c r="G748" s="25" t="s">
        <v>2208</v>
      </c>
      <c r="H748" s="25"/>
      <c r="I748" s="23" t="s">
        <v>2210</v>
      </c>
      <c r="J748" s="45"/>
      <c r="K748" s="45" t="s">
        <v>145</v>
      </c>
      <c r="L748" s="45">
        <v>100</v>
      </c>
      <c r="M748" s="25">
        <v>231010000</v>
      </c>
      <c r="N748" s="23" t="s">
        <v>146</v>
      </c>
      <c r="O748" s="50" t="s">
        <v>426</v>
      </c>
      <c r="P748" s="23" t="s">
        <v>146</v>
      </c>
      <c r="Q748" s="23"/>
      <c r="R748" s="24" t="s">
        <v>1724</v>
      </c>
      <c r="S748" s="23" t="s">
        <v>472</v>
      </c>
      <c r="T748" s="101"/>
      <c r="U748" s="101"/>
      <c r="V748" s="27"/>
      <c r="W748" s="44"/>
      <c r="X748" s="37">
        <v>1071430</v>
      </c>
      <c r="Y748" s="44">
        <f t="shared" si="43"/>
        <v>1200001.6</v>
      </c>
      <c r="Z748" s="25"/>
      <c r="AA748" s="23" t="s">
        <v>945</v>
      </c>
      <c r="AB748" s="65"/>
    </row>
    <row r="749" spans="1:29" ht="142.5" customHeight="1">
      <c r="A749" s="25" t="s">
        <v>486</v>
      </c>
      <c r="B749" s="23" t="s">
        <v>143</v>
      </c>
      <c r="C749" s="23" t="s">
        <v>144</v>
      </c>
      <c r="D749" s="25" t="s">
        <v>1714</v>
      </c>
      <c r="E749" s="100" t="s">
        <v>1715</v>
      </c>
      <c r="F749" s="25"/>
      <c r="G749" s="25" t="s">
        <v>1715</v>
      </c>
      <c r="H749" s="67"/>
      <c r="I749" s="25" t="s">
        <v>456</v>
      </c>
      <c r="J749" s="23"/>
      <c r="K749" s="23" t="s">
        <v>154</v>
      </c>
      <c r="L749" s="25">
        <v>100</v>
      </c>
      <c r="M749" s="25" t="s">
        <v>921</v>
      </c>
      <c r="N749" s="23" t="s">
        <v>16</v>
      </c>
      <c r="O749" s="25" t="s">
        <v>184</v>
      </c>
      <c r="P749" s="23" t="s">
        <v>16</v>
      </c>
      <c r="Q749" s="23"/>
      <c r="R749" s="24" t="s">
        <v>1724</v>
      </c>
      <c r="S749" s="23" t="s">
        <v>472</v>
      </c>
      <c r="T749" s="24"/>
      <c r="U749" s="122" t="s">
        <v>36</v>
      </c>
      <c r="V749" s="27"/>
      <c r="W749" s="26"/>
      <c r="X749" s="27">
        <v>500000</v>
      </c>
      <c r="Y749" s="27">
        <f t="shared" si="43"/>
        <v>560000</v>
      </c>
      <c r="Z749" s="23"/>
      <c r="AA749" s="23" t="s">
        <v>945</v>
      </c>
      <c r="AB749" s="23"/>
      <c r="AC749" s="54"/>
    </row>
    <row r="750" spans="1:28" s="42" customFormat="1" ht="104.25" customHeight="1">
      <c r="A750" s="25" t="s">
        <v>487</v>
      </c>
      <c r="B750" s="100" t="s">
        <v>143</v>
      </c>
      <c r="C750" s="100" t="s">
        <v>144</v>
      </c>
      <c r="D750" s="100" t="s">
        <v>1916</v>
      </c>
      <c r="E750" s="100" t="s">
        <v>1917</v>
      </c>
      <c r="F750" s="99"/>
      <c r="G750" s="100" t="s">
        <v>1917</v>
      </c>
      <c r="H750" s="100"/>
      <c r="I750" s="100" t="s">
        <v>1080</v>
      </c>
      <c r="J750" s="100"/>
      <c r="K750" s="99" t="s">
        <v>145</v>
      </c>
      <c r="L750" s="99">
        <v>90</v>
      </c>
      <c r="M750" s="99">
        <v>231010000</v>
      </c>
      <c r="N750" s="100" t="s">
        <v>917</v>
      </c>
      <c r="O750" s="99" t="s">
        <v>426</v>
      </c>
      <c r="P750" s="100" t="s">
        <v>146</v>
      </c>
      <c r="Q750" s="100"/>
      <c r="R750" s="100" t="s">
        <v>1081</v>
      </c>
      <c r="S750" s="100" t="s">
        <v>423</v>
      </c>
      <c r="T750" s="108"/>
      <c r="U750" s="109"/>
      <c r="V750" s="110"/>
      <c r="W750" s="111"/>
      <c r="X750" s="112">
        <v>0</v>
      </c>
      <c r="Y750" s="102">
        <f>X750*1.12</f>
        <v>0</v>
      </c>
      <c r="Z750" s="113"/>
      <c r="AA750" s="109" t="s">
        <v>945</v>
      </c>
      <c r="AB750" s="43">
        <v>11</v>
      </c>
    </row>
    <row r="751" spans="1:28" s="42" customFormat="1" ht="57.75" customHeight="1">
      <c r="A751" s="25" t="s">
        <v>2997</v>
      </c>
      <c r="B751" s="100" t="s">
        <v>143</v>
      </c>
      <c r="C751" s="100" t="s">
        <v>144</v>
      </c>
      <c r="D751" s="100" t="s">
        <v>1916</v>
      </c>
      <c r="E751" s="100" t="s">
        <v>1917</v>
      </c>
      <c r="F751" s="99"/>
      <c r="G751" s="100" t="s">
        <v>1917</v>
      </c>
      <c r="H751" s="100"/>
      <c r="I751" s="100" t="s">
        <v>1080</v>
      </c>
      <c r="J751" s="100"/>
      <c r="K751" s="99" t="s">
        <v>145</v>
      </c>
      <c r="L751" s="99">
        <v>90</v>
      </c>
      <c r="M751" s="99">
        <v>231010000</v>
      </c>
      <c r="N751" s="100" t="s">
        <v>917</v>
      </c>
      <c r="O751" s="99" t="s">
        <v>184</v>
      </c>
      <c r="P751" s="100" t="s">
        <v>146</v>
      </c>
      <c r="Q751" s="100"/>
      <c r="R751" s="100" t="s">
        <v>1081</v>
      </c>
      <c r="S751" s="100" t="s">
        <v>423</v>
      </c>
      <c r="T751" s="108"/>
      <c r="U751" s="109"/>
      <c r="V751" s="110"/>
      <c r="W751" s="111"/>
      <c r="X751" s="112">
        <v>0</v>
      </c>
      <c r="Y751" s="102">
        <f>X751*1.12</f>
        <v>0</v>
      </c>
      <c r="Z751" s="113"/>
      <c r="AA751" s="109" t="s">
        <v>945</v>
      </c>
      <c r="AB751" s="43" t="s">
        <v>2550</v>
      </c>
    </row>
    <row r="752" spans="1:28" s="42" customFormat="1" ht="57.75" customHeight="1">
      <c r="A752" s="25" t="s">
        <v>2996</v>
      </c>
      <c r="B752" s="100" t="s">
        <v>143</v>
      </c>
      <c r="C752" s="100" t="s">
        <v>144</v>
      </c>
      <c r="D752" s="100" t="s">
        <v>1916</v>
      </c>
      <c r="E752" s="100" t="s">
        <v>1917</v>
      </c>
      <c r="F752" s="99"/>
      <c r="G752" s="100" t="s">
        <v>1917</v>
      </c>
      <c r="H752" s="100"/>
      <c r="I752" s="100" t="s">
        <v>1080</v>
      </c>
      <c r="J752" s="100"/>
      <c r="K752" s="99" t="s">
        <v>145</v>
      </c>
      <c r="L752" s="99">
        <v>90</v>
      </c>
      <c r="M752" s="99">
        <v>231010000</v>
      </c>
      <c r="N752" s="100" t="s">
        <v>917</v>
      </c>
      <c r="O752" s="99" t="s">
        <v>157</v>
      </c>
      <c r="P752" s="100" t="s">
        <v>146</v>
      </c>
      <c r="Q752" s="100"/>
      <c r="R752" s="100" t="s">
        <v>1081</v>
      </c>
      <c r="S752" s="100" t="s">
        <v>423</v>
      </c>
      <c r="T752" s="108"/>
      <c r="U752" s="109"/>
      <c r="V752" s="110"/>
      <c r="W752" s="111"/>
      <c r="X752" s="112">
        <v>537500</v>
      </c>
      <c r="Y752" s="102">
        <f>X752*1.12</f>
        <v>602000</v>
      </c>
      <c r="Z752" s="113"/>
      <c r="AA752" s="109" t="s">
        <v>945</v>
      </c>
      <c r="AB752" s="43"/>
    </row>
    <row r="753" spans="1:28" s="42" customFormat="1" ht="57.75" customHeight="1">
      <c r="A753" s="25" t="s">
        <v>918</v>
      </c>
      <c r="B753" s="100" t="s">
        <v>143</v>
      </c>
      <c r="C753" s="100" t="s">
        <v>144</v>
      </c>
      <c r="D753" s="100" t="s">
        <v>1916</v>
      </c>
      <c r="E753" s="100" t="s">
        <v>1917</v>
      </c>
      <c r="F753" s="99"/>
      <c r="G753" s="100" t="s">
        <v>1917</v>
      </c>
      <c r="H753" s="100"/>
      <c r="I753" s="100" t="s">
        <v>1083</v>
      </c>
      <c r="J753" s="100"/>
      <c r="K753" s="99" t="s">
        <v>154</v>
      </c>
      <c r="L753" s="99">
        <v>90</v>
      </c>
      <c r="M753" s="99">
        <v>231010000</v>
      </c>
      <c r="N753" s="100" t="s">
        <v>917</v>
      </c>
      <c r="O753" s="99" t="s">
        <v>155</v>
      </c>
      <c r="P753" s="100" t="s">
        <v>146</v>
      </c>
      <c r="Q753" s="100"/>
      <c r="R753" s="100" t="s">
        <v>1081</v>
      </c>
      <c r="S753" s="100" t="s">
        <v>423</v>
      </c>
      <c r="T753" s="108"/>
      <c r="U753" s="109"/>
      <c r="V753" s="110"/>
      <c r="W753" s="111"/>
      <c r="X753" s="112">
        <v>0</v>
      </c>
      <c r="Y753" s="102">
        <f>X753*1.12</f>
        <v>0</v>
      </c>
      <c r="Z753" s="113"/>
      <c r="AA753" s="109" t="s">
        <v>945</v>
      </c>
      <c r="AB753" s="43">
        <v>20.21</v>
      </c>
    </row>
    <row r="754" spans="1:28" s="42" customFormat="1" ht="57.75" customHeight="1">
      <c r="A754" s="25" t="s">
        <v>2948</v>
      </c>
      <c r="B754" s="100" t="s">
        <v>143</v>
      </c>
      <c r="C754" s="100" t="s">
        <v>144</v>
      </c>
      <c r="D754" s="100" t="s">
        <v>1916</v>
      </c>
      <c r="E754" s="100" t="s">
        <v>1917</v>
      </c>
      <c r="F754" s="99"/>
      <c r="G754" s="100" t="s">
        <v>1917</v>
      </c>
      <c r="H754" s="100"/>
      <c r="I754" s="100" t="s">
        <v>1083</v>
      </c>
      <c r="J754" s="100"/>
      <c r="K754" s="99" t="s">
        <v>154</v>
      </c>
      <c r="L754" s="99">
        <v>90</v>
      </c>
      <c r="M754" s="99">
        <v>231010000</v>
      </c>
      <c r="N754" s="100" t="s">
        <v>917</v>
      </c>
      <c r="O754" s="99" t="s">
        <v>155</v>
      </c>
      <c r="P754" s="100" t="s">
        <v>146</v>
      </c>
      <c r="Q754" s="100"/>
      <c r="R754" s="100" t="s">
        <v>1081</v>
      </c>
      <c r="S754" s="100" t="s">
        <v>423</v>
      </c>
      <c r="T754" s="108"/>
      <c r="U754" s="109"/>
      <c r="V754" s="110"/>
      <c r="W754" s="111"/>
      <c r="X754" s="112">
        <v>283929</v>
      </c>
      <c r="Y754" s="102">
        <f>X754*1.12</f>
        <v>318000.48000000004</v>
      </c>
      <c r="Z754" s="113"/>
      <c r="AA754" s="109" t="s">
        <v>945</v>
      </c>
      <c r="AB754" s="43"/>
    </row>
    <row r="755" spans="1:255" s="176" customFormat="1" ht="113.25" customHeight="1">
      <c r="A755" s="25" t="s">
        <v>2361</v>
      </c>
      <c r="B755" s="23" t="s">
        <v>143</v>
      </c>
      <c r="C755" s="23" t="s">
        <v>144</v>
      </c>
      <c r="D755" s="23" t="s">
        <v>1607</v>
      </c>
      <c r="E755" s="23" t="s">
        <v>1608</v>
      </c>
      <c r="F755" s="23"/>
      <c r="G755" s="23" t="s">
        <v>1608</v>
      </c>
      <c r="H755" s="23"/>
      <c r="I755" s="23" t="s">
        <v>2201</v>
      </c>
      <c r="J755" s="165"/>
      <c r="K755" s="23" t="s">
        <v>145</v>
      </c>
      <c r="L755" s="29">
        <v>100</v>
      </c>
      <c r="M755" s="24" t="s">
        <v>921</v>
      </c>
      <c r="N755" s="23" t="s">
        <v>146</v>
      </c>
      <c r="O755" s="174" t="s">
        <v>164</v>
      </c>
      <c r="P755" s="23" t="s">
        <v>146</v>
      </c>
      <c r="Q755" s="23"/>
      <c r="R755" s="23" t="s">
        <v>977</v>
      </c>
      <c r="S755" s="29" t="s">
        <v>396</v>
      </c>
      <c r="T755" s="175"/>
      <c r="U755" s="25"/>
      <c r="V755" s="62"/>
      <c r="W755" s="44"/>
      <c r="X755" s="62">
        <v>312499.99999999994</v>
      </c>
      <c r="Y755" s="27">
        <f t="shared" si="43"/>
        <v>349999.99999999994</v>
      </c>
      <c r="Z755" s="45"/>
      <c r="AA755" s="23" t="s">
        <v>945</v>
      </c>
      <c r="AB755" s="23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  <c r="CA755" s="66"/>
      <c r="CB755" s="66"/>
      <c r="CC755" s="66"/>
      <c r="CD755" s="66"/>
      <c r="CE755" s="66"/>
      <c r="CF755" s="66"/>
      <c r="CG755" s="66"/>
      <c r="CH755" s="66"/>
      <c r="CI755" s="66"/>
      <c r="CJ755" s="66"/>
      <c r="CK755" s="66"/>
      <c r="CL755" s="66"/>
      <c r="CM755" s="66"/>
      <c r="CN755" s="66"/>
      <c r="CO755" s="66"/>
      <c r="CP755" s="66"/>
      <c r="CQ755" s="66"/>
      <c r="CR755" s="66"/>
      <c r="CS755" s="66"/>
      <c r="CT755" s="66"/>
      <c r="CU755" s="66"/>
      <c r="CV755" s="66"/>
      <c r="CW755" s="66"/>
      <c r="CX755" s="66"/>
      <c r="CY755" s="66"/>
      <c r="CZ755" s="66"/>
      <c r="DA755" s="66"/>
      <c r="DB755" s="66"/>
      <c r="DC755" s="66"/>
      <c r="DD755" s="66"/>
      <c r="DE755" s="66"/>
      <c r="DF755" s="66"/>
      <c r="DG755" s="66"/>
      <c r="DH755" s="66"/>
      <c r="DI755" s="66"/>
      <c r="DJ755" s="66"/>
      <c r="DK755" s="66"/>
      <c r="DL755" s="66"/>
      <c r="DM755" s="66"/>
      <c r="DN755" s="66"/>
      <c r="DO755" s="66"/>
      <c r="DP755" s="66"/>
      <c r="DQ755" s="66"/>
      <c r="DR755" s="66"/>
      <c r="DS755" s="66"/>
      <c r="DT755" s="66"/>
      <c r="DU755" s="66"/>
      <c r="DV755" s="66"/>
      <c r="DW755" s="66"/>
      <c r="DX755" s="66"/>
      <c r="DY755" s="66"/>
      <c r="DZ755" s="66"/>
      <c r="EA755" s="66"/>
      <c r="EB755" s="66"/>
      <c r="EC755" s="66"/>
      <c r="ED755" s="66"/>
      <c r="EE755" s="66"/>
      <c r="EF755" s="66"/>
      <c r="EG755" s="66"/>
      <c r="EH755" s="66"/>
      <c r="EI755" s="66"/>
      <c r="EJ755" s="66"/>
      <c r="EK755" s="66"/>
      <c r="EL755" s="66"/>
      <c r="EM755" s="66"/>
      <c r="EN755" s="66"/>
      <c r="EO755" s="66"/>
      <c r="EP755" s="66"/>
      <c r="EQ755" s="66"/>
      <c r="ER755" s="66"/>
      <c r="ES755" s="66"/>
      <c r="ET755" s="66"/>
      <c r="EU755" s="66"/>
      <c r="EV755" s="66"/>
      <c r="EW755" s="66"/>
      <c r="EX755" s="66"/>
      <c r="EY755" s="66"/>
      <c r="EZ755" s="66"/>
      <c r="FA755" s="66"/>
      <c r="FB755" s="66"/>
      <c r="FC755" s="66"/>
      <c r="FD755" s="66"/>
      <c r="FE755" s="66"/>
      <c r="FF755" s="66"/>
      <c r="FG755" s="66"/>
      <c r="FH755" s="66"/>
      <c r="FI755" s="66"/>
      <c r="FJ755" s="66"/>
      <c r="FK755" s="66"/>
      <c r="FL755" s="66"/>
      <c r="FM755" s="66"/>
      <c r="FN755" s="66"/>
      <c r="FO755" s="66"/>
      <c r="FP755" s="66"/>
      <c r="FQ755" s="66"/>
      <c r="FR755" s="66"/>
      <c r="FS755" s="66"/>
      <c r="FT755" s="66"/>
      <c r="FU755" s="66"/>
      <c r="FV755" s="66"/>
      <c r="FW755" s="66"/>
      <c r="FX755" s="66"/>
      <c r="FY755" s="66"/>
      <c r="FZ755" s="66"/>
      <c r="GA755" s="66"/>
      <c r="GB755" s="66"/>
      <c r="GC755" s="66"/>
      <c r="GD755" s="66"/>
      <c r="GE755" s="66"/>
      <c r="GF755" s="66"/>
      <c r="GG755" s="66"/>
      <c r="GH755" s="66"/>
      <c r="GI755" s="66"/>
      <c r="GJ755" s="66"/>
      <c r="GK755" s="66"/>
      <c r="GL755" s="66"/>
      <c r="GM755" s="66"/>
      <c r="GN755" s="66"/>
      <c r="GO755" s="66"/>
      <c r="GP755" s="66"/>
      <c r="GQ755" s="66"/>
      <c r="GR755" s="66"/>
      <c r="GS755" s="66"/>
      <c r="GT755" s="66"/>
      <c r="GU755" s="66"/>
      <c r="GV755" s="66"/>
      <c r="GW755" s="66"/>
      <c r="GX755" s="66"/>
      <c r="GY755" s="66"/>
      <c r="GZ755" s="66"/>
      <c r="HA755" s="66"/>
      <c r="HB755" s="66"/>
      <c r="HC755" s="66"/>
      <c r="HD755" s="66"/>
      <c r="HE755" s="66"/>
      <c r="HF755" s="66"/>
      <c r="HG755" s="66"/>
      <c r="HH755" s="66"/>
      <c r="HI755" s="66"/>
      <c r="HJ755" s="66"/>
      <c r="HK755" s="66"/>
      <c r="HL755" s="66"/>
      <c r="HM755" s="66"/>
      <c r="HN755" s="66"/>
      <c r="HO755" s="66"/>
      <c r="HP755" s="66"/>
      <c r="HQ755" s="66"/>
      <c r="HR755" s="66"/>
      <c r="HS755" s="66"/>
      <c r="HT755" s="66"/>
      <c r="HU755" s="66"/>
      <c r="HV755" s="66"/>
      <c r="HW755" s="66"/>
      <c r="HX755" s="66"/>
      <c r="HY755" s="66"/>
      <c r="HZ755" s="66"/>
      <c r="IA755" s="66"/>
      <c r="IB755" s="66"/>
      <c r="IC755" s="66"/>
      <c r="ID755" s="66"/>
      <c r="IE755" s="66"/>
      <c r="IF755" s="66"/>
      <c r="IG755" s="66"/>
      <c r="IH755" s="66"/>
      <c r="II755" s="66"/>
      <c r="IJ755" s="66"/>
      <c r="IK755" s="66"/>
      <c r="IL755" s="66"/>
      <c r="IM755" s="66"/>
      <c r="IN755" s="66"/>
      <c r="IO755" s="66"/>
      <c r="IP755" s="66"/>
      <c r="IQ755" s="66"/>
      <c r="IR755" s="66"/>
      <c r="IS755" s="66"/>
      <c r="IT755" s="66"/>
      <c r="IU755" s="66"/>
    </row>
    <row r="756" spans="1:29" ht="76.5">
      <c r="A756" s="25" t="s">
        <v>2390</v>
      </c>
      <c r="B756" s="23" t="s">
        <v>143</v>
      </c>
      <c r="C756" s="23" t="s">
        <v>144</v>
      </c>
      <c r="D756" s="23" t="s">
        <v>1262</v>
      </c>
      <c r="E756" s="23" t="s">
        <v>1263</v>
      </c>
      <c r="F756" s="23"/>
      <c r="G756" s="23" t="s">
        <v>1263</v>
      </c>
      <c r="H756" s="23"/>
      <c r="I756" s="25" t="s">
        <v>23</v>
      </c>
      <c r="J756" s="25"/>
      <c r="K756" s="23" t="s">
        <v>145</v>
      </c>
      <c r="L756" s="23">
        <v>100</v>
      </c>
      <c r="M756" s="24" t="s">
        <v>921</v>
      </c>
      <c r="N756" s="23" t="s">
        <v>146</v>
      </c>
      <c r="O756" s="50" t="s">
        <v>426</v>
      </c>
      <c r="P756" s="23" t="s">
        <v>146</v>
      </c>
      <c r="Q756" s="23"/>
      <c r="R756" s="29" t="s">
        <v>977</v>
      </c>
      <c r="S756" s="29" t="s">
        <v>20</v>
      </c>
      <c r="T756" s="24"/>
      <c r="U756" s="25" t="s">
        <v>36</v>
      </c>
      <c r="V756" s="27"/>
      <c r="W756" s="26"/>
      <c r="X756" s="27">
        <v>767654</v>
      </c>
      <c r="Y756" s="27">
        <f>X756*1.12</f>
        <v>859772.4800000001</v>
      </c>
      <c r="Z756" s="23"/>
      <c r="AA756" s="23" t="s">
        <v>945</v>
      </c>
      <c r="AB756" s="23"/>
      <c r="AC756" s="60"/>
    </row>
    <row r="757" spans="1:256" ht="138.75" customHeight="1">
      <c r="A757" s="25" t="s">
        <v>2467</v>
      </c>
      <c r="B757" s="100" t="s">
        <v>363</v>
      </c>
      <c r="C757" s="100" t="s">
        <v>364</v>
      </c>
      <c r="D757" s="99" t="s">
        <v>2463</v>
      </c>
      <c r="E757" s="100" t="s">
        <v>2464</v>
      </c>
      <c r="F757" s="99"/>
      <c r="G757" s="99" t="s">
        <v>2464</v>
      </c>
      <c r="H757" s="106"/>
      <c r="I757" s="99" t="s">
        <v>2466</v>
      </c>
      <c r="J757" s="99"/>
      <c r="K757" s="100" t="s">
        <v>145</v>
      </c>
      <c r="L757" s="101" t="s">
        <v>368</v>
      </c>
      <c r="M757" s="24" t="s">
        <v>921</v>
      </c>
      <c r="N757" s="43" t="s">
        <v>146</v>
      </c>
      <c r="O757" s="101" t="s">
        <v>164</v>
      </c>
      <c r="P757" s="100" t="s">
        <v>16</v>
      </c>
      <c r="Q757" s="100"/>
      <c r="R757" s="23" t="s">
        <v>2465</v>
      </c>
      <c r="S757" s="100" t="s">
        <v>475</v>
      </c>
      <c r="T757" s="101"/>
      <c r="U757" s="100"/>
      <c r="V757" s="102"/>
      <c r="W757" s="103"/>
      <c r="X757" s="102">
        <v>64350</v>
      </c>
      <c r="Y757" s="102">
        <f>X757*(1+12%)</f>
        <v>72072</v>
      </c>
      <c r="Z757" s="100"/>
      <c r="AA757" s="23" t="s">
        <v>945</v>
      </c>
      <c r="AB757" s="99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  <c r="CC757" s="81"/>
      <c r="CD757" s="81"/>
      <c r="CE757" s="81"/>
      <c r="CF757" s="81"/>
      <c r="CG757" s="81"/>
      <c r="CH757" s="81"/>
      <c r="CI757" s="81"/>
      <c r="CJ757" s="81"/>
      <c r="CK757" s="81"/>
      <c r="CL757" s="81"/>
      <c r="CM757" s="81"/>
      <c r="CN757" s="81"/>
      <c r="CO757" s="81"/>
      <c r="CP757" s="81"/>
      <c r="CQ757" s="81"/>
      <c r="CR757" s="81"/>
      <c r="CS757" s="81"/>
      <c r="CT757" s="81"/>
      <c r="CU757" s="81"/>
      <c r="CV757" s="81"/>
      <c r="CW757" s="81"/>
      <c r="CX757" s="81"/>
      <c r="CY757" s="81"/>
      <c r="CZ757" s="81"/>
      <c r="DA757" s="81"/>
      <c r="DB757" s="81"/>
      <c r="DC757" s="81"/>
      <c r="DD757" s="81"/>
      <c r="DE757" s="81"/>
      <c r="DF757" s="81"/>
      <c r="DG757" s="81"/>
      <c r="DH757" s="81"/>
      <c r="DI757" s="81"/>
      <c r="DJ757" s="81"/>
      <c r="DK757" s="81"/>
      <c r="DL757" s="81"/>
      <c r="DM757" s="81"/>
      <c r="DN757" s="81"/>
      <c r="DO757" s="81"/>
      <c r="DP757" s="81"/>
      <c r="DQ757" s="81"/>
      <c r="DR757" s="81"/>
      <c r="DS757" s="81"/>
      <c r="DT757" s="81"/>
      <c r="DU757" s="81"/>
      <c r="DV757" s="81"/>
      <c r="DW757" s="81"/>
      <c r="DX757" s="81"/>
      <c r="DY757" s="81"/>
      <c r="DZ757" s="81"/>
      <c r="EA757" s="81"/>
      <c r="EB757" s="81"/>
      <c r="EC757" s="81"/>
      <c r="ED757" s="81"/>
      <c r="EE757" s="81"/>
      <c r="EF757" s="81"/>
      <c r="EG757" s="81"/>
      <c r="EH757" s="81"/>
      <c r="EI757" s="81"/>
      <c r="EJ757" s="81"/>
      <c r="EK757" s="81"/>
      <c r="EL757" s="81"/>
      <c r="EM757" s="81"/>
      <c r="EN757" s="81"/>
      <c r="EO757" s="81"/>
      <c r="EP757" s="81"/>
      <c r="EQ757" s="81"/>
      <c r="ER757" s="81"/>
      <c r="ES757" s="81"/>
      <c r="ET757" s="81"/>
      <c r="EU757" s="81"/>
      <c r="EV757" s="81"/>
      <c r="EW757" s="81"/>
      <c r="EX757" s="81"/>
      <c r="EY757" s="81"/>
      <c r="EZ757" s="81"/>
      <c r="FA757" s="81"/>
      <c r="FB757" s="81"/>
      <c r="FC757" s="81"/>
      <c r="FD757" s="81"/>
      <c r="FE757" s="81"/>
      <c r="FF757" s="81"/>
      <c r="FG757" s="81"/>
      <c r="FH757" s="81"/>
      <c r="FI757" s="81"/>
      <c r="FJ757" s="81"/>
      <c r="FK757" s="81"/>
      <c r="FL757" s="81"/>
      <c r="FM757" s="81"/>
      <c r="FN757" s="81"/>
      <c r="FO757" s="81"/>
      <c r="FP757" s="81"/>
      <c r="FQ757" s="81"/>
      <c r="FR757" s="81"/>
      <c r="FS757" s="81"/>
      <c r="FT757" s="81"/>
      <c r="FU757" s="81"/>
      <c r="FV757" s="81"/>
      <c r="FW757" s="81"/>
      <c r="FX757" s="81"/>
      <c r="FY757" s="81"/>
      <c r="FZ757" s="81"/>
      <c r="GA757" s="81"/>
      <c r="GB757" s="81"/>
      <c r="GC757" s="81"/>
      <c r="GD757" s="81"/>
      <c r="GE757" s="81"/>
      <c r="GF757" s="81"/>
      <c r="GG757" s="81"/>
      <c r="GH757" s="81"/>
      <c r="GI757" s="81"/>
      <c r="GJ757" s="81"/>
      <c r="GK757" s="81"/>
      <c r="GL757" s="81"/>
      <c r="GM757" s="81"/>
      <c r="GN757" s="81"/>
      <c r="GO757" s="81"/>
      <c r="GP757" s="81"/>
      <c r="GQ757" s="81"/>
      <c r="GR757" s="81"/>
      <c r="GS757" s="81"/>
      <c r="GT757" s="81"/>
      <c r="GU757" s="81"/>
      <c r="GV757" s="81"/>
      <c r="GW757" s="81"/>
      <c r="GX757" s="81"/>
      <c r="GY757" s="81"/>
      <c r="GZ757" s="81"/>
      <c r="HA757" s="81"/>
      <c r="HB757" s="81"/>
      <c r="HC757" s="81"/>
      <c r="HD757" s="81"/>
      <c r="HE757" s="81"/>
      <c r="HF757" s="81"/>
      <c r="HG757" s="81"/>
      <c r="HH757" s="81"/>
      <c r="HI757" s="81"/>
      <c r="HJ757" s="81"/>
      <c r="HK757" s="81"/>
      <c r="HL757" s="81"/>
      <c r="HM757" s="81"/>
      <c r="HN757" s="81"/>
      <c r="HO757" s="81"/>
      <c r="HP757" s="81"/>
      <c r="HQ757" s="81"/>
      <c r="HR757" s="81"/>
      <c r="HS757" s="81"/>
      <c r="HT757" s="81"/>
      <c r="HU757" s="81"/>
      <c r="HV757" s="81"/>
      <c r="HW757" s="81"/>
      <c r="HX757" s="81"/>
      <c r="HY757" s="81"/>
      <c r="HZ757" s="81"/>
      <c r="IA757" s="81"/>
      <c r="IB757" s="81"/>
      <c r="IC757" s="81"/>
      <c r="ID757" s="81"/>
      <c r="IE757" s="81"/>
      <c r="IF757" s="81"/>
      <c r="IG757" s="81"/>
      <c r="IH757" s="81"/>
      <c r="II757" s="81"/>
      <c r="IJ757" s="81"/>
      <c r="IK757" s="81"/>
      <c r="IL757" s="81"/>
      <c r="IM757" s="81"/>
      <c r="IN757" s="81"/>
      <c r="IO757" s="81"/>
      <c r="IP757" s="81"/>
      <c r="IQ757" s="81"/>
      <c r="IR757" s="81"/>
      <c r="IS757" s="81"/>
      <c r="IT757" s="81"/>
      <c r="IU757" s="81"/>
      <c r="IV757" s="81"/>
    </row>
    <row r="758" spans="1:29" s="55" customFormat="1" ht="123" customHeight="1">
      <c r="A758" s="25" t="s">
        <v>2691</v>
      </c>
      <c r="B758" s="23" t="s">
        <v>363</v>
      </c>
      <c r="C758" s="23" t="s">
        <v>364</v>
      </c>
      <c r="D758" s="51" t="s">
        <v>2692</v>
      </c>
      <c r="E758" s="23" t="s">
        <v>2693</v>
      </c>
      <c r="F758" s="23"/>
      <c r="G758" s="23" t="s">
        <v>2693</v>
      </c>
      <c r="H758" s="23"/>
      <c r="I758" s="52" t="s">
        <v>2694</v>
      </c>
      <c r="J758" s="23"/>
      <c r="K758" s="23" t="s">
        <v>145</v>
      </c>
      <c r="L758" s="23">
        <v>70</v>
      </c>
      <c r="M758" s="24" t="s">
        <v>921</v>
      </c>
      <c r="N758" s="23" t="s">
        <v>146</v>
      </c>
      <c r="O758" s="50" t="s">
        <v>401</v>
      </c>
      <c r="P758" s="23" t="s">
        <v>146</v>
      </c>
      <c r="Q758" s="23"/>
      <c r="R758" s="25" t="s">
        <v>974</v>
      </c>
      <c r="S758" s="23" t="s">
        <v>472</v>
      </c>
      <c r="T758" s="23"/>
      <c r="U758" s="23"/>
      <c r="V758" s="53"/>
      <c r="W758" s="26"/>
      <c r="X758" s="27">
        <f>Y758/1.12</f>
        <v>4730825</v>
      </c>
      <c r="Y758" s="27">
        <v>5298524</v>
      </c>
      <c r="Z758" s="26"/>
      <c r="AA758" s="23" t="s">
        <v>945</v>
      </c>
      <c r="AB758" s="23"/>
      <c r="AC758" s="54"/>
    </row>
    <row r="759" spans="1:29" ht="18" customHeight="1">
      <c r="A759" s="240" t="s">
        <v>2200</v>
      </c>
      <c r="B759" s="241"/>
      <c r="C759" s="241"/>
      <c r="D759" s="241"/>
      <c r="E759" s="241"/>
      <c r="I759" s="100"/>
      <c r="J759" s="23"/>
      <c r="K759" s="23"/>
      <c r="L759" s="23"/>
      <c r="M759" s="24"/>
      <c r="N759" s="23"/>
      <c r="O759" s="50"/>
      <c r="P759" s="23"/>
      <c r="Q759" s="23"/>
      <c r="R759" s="23"/>
      <c r="S759" s="23"/>
      <c r="T759" s="23"/>
      <c r="U759" s="23"/>
      <c r="V759" s="26"/>
      <c r="W759" s="26"/>
      <c r="X759" s="194">
        <f>SUM(X744:X758)</f>
        <v>31074046</v>
      </c>
      <c r="Y759" s="194">
        <f>SUM(Y744:Y758)</f>
        <v>34802931.52</v>
      </c>
      <c r="Z759" s="23"/>
      <c r="AA759" s="23"/>
      <c r="AB759" s="23"/>
      <c r="AC759" s="47"/>
    </row>
    <row r="760" spans="1:29" ht="140.25">
      <c r="A760" s="25" t="s">
        <v>262</v>
      </c>
      <c r="B760" s="23" t="s">
        <v>143</v>
      </c>
      <c r="C760" s="23" t="s">
        <v>144</v>
      </c>
      <c r="D760" s="23" t="s">
        <v>1259</v>
      </c>
      <c r="E760" s="23" t="s">
        <v>1260</v>
      </c>
      <c r="F760" s="23"/>
      <c r="G760" s="23" t="s">
        <v>1260</v>
      </c>
      <c r="H760" s="23"/>
      <c r="I760" s="25" t="s">
        <v>1020</v>
      </c>
      <c r="J760" s="25"/>
      <c r="K760" s="23" t="s">
        <v>145</v>
      </c>
      <c r="L760" s="23">
        <v>100</v>
      </c>
      <c r="M760" s="24" t="s">
        <v>921</v>
      </c>
      <c r="N760" s="23" t="s">
        <v>146</v>
      </c>
      <c r="O760" s="50" t="s">
        <v>221</v>
      </c>
      <c r="P760" s="23" t="s">
        <v>146</v>
      </c>
      <c r="Q760" s="23"/>
      <c r="R760" s="29" t="s">
        <v>977</v>
      </c>
      <c r="S760" s="23" t="s">
        <v>149</v>
      </c>
      <c r="T760" s="24"/>
      <c r="U760" s="122"/>
      <c r="V760" s="27"/>
      <c r="W760" s="26"/>
      <c r="X760" s="27">
        <v>196428</v>
      </c>
      <c r="Y760" s="27">
        <f aca="true" t="shared" si="44" ref="Y760:Y768">X760*1.12</f>
        <v>219999.36000000002</v>
      </c>
      <c r="Z760" s="25"/>
      <c r="AA760" s="23" t="s">
        <v>945</v>
      </c>
      <c r="AB760" s="23"/>
      <c r="AC760" s="60"/>
    </row>
    <row r="761" spans="1:29" ht="140.25">
      <c r="A761" s="25" t="s">
        <v>488</v>
      </c>
      <c r="B761" s="23" t="s">
        <v>143</v>
      </c>
      <c r="C761" s="23" t="s">
        <v>144</v>
      </c>
      <c r="D761" s="23" t="s">
        <v>1259</v>
      </c>
      <c r="E761" s="23" t="s">
        <v>1260</v>
      </c>
      <c r="F761" s="23"/>
      <c r="G761" s="23" t="s">
        <v>1260</v>
      </c>
      <c r="H761" s="23"/>
      <c r="I761" s="25" t="s">
        <v>1021</v>
      </c>
      <c r="J761" s="25"/>
      <c r="K761" s="23" t="s">
        <v>145</v>
      </c>
      <c r="L761" s="23">
        <v>100</v>
      </c>
      <c r="M761" s="24" t="s">
        <v>921</v>
      </c>
      <c r="N761" s="23" t="s">
        <v>146</v>
      </c>
      <c r="O761" s="50" t="s">
        <v>221</v>
      </c>
      <c r="P761" s="23" t="s">
        <v>146</v>
      </c>
      <c r="Q761" s="23"/>
      <c r="R761" s="29" t="s">
        <v>977</v>
      </c>
      <c r="S761" s="23" t="s">
        <v>149</v>
      </c>
      <c r="T761" s="24"/>
      <c r="U761" s="122"/>
      <c r="V761" s="27"/>
      <c r="W761" s="26"/>
      <c r="X761" s="27">
        <v>196428</v>
      </c>
      <c r="Y761" s="27">
        <f t="shared" si="44"/>
        <v>219999.36000000002</v>
      </c>
      <c r="Z761" s="25"/>
      <c r="AA761" s="23" t="s">
        <v>945</v>
      </c>
      <c r="AB761" s="23"/>
      <c r="AC761" s="60"/>
    </row>
    <row r="762" spans="1:29" ht="127.5">
      <c r="A762" s="25" t="s">
        <v>328</v>
      </c>
      <c r="B762" s="23" t="s">
        <v>143</v>
      </c>
      <c r="C762" s="23" t="s">
        <v>144</v>
      </c>
      <c r="D762" s="23" t="s">
        <v>1261</v>
      </c>
      <c r="E762" s="23" t="s">
        <v>21</v>
      </c>
      <c r="F762" s="23"/>
      <c r="G762" s="23" t="s">
        <v>22</v>
      </c>
      <c r="H762" s="23"/>
      <c r="I762" s="25"/>
      <c r="J762" s="25"/>
      <c r="K762" s="23" t="s">
        <v>145</v>
      </c>
      <c r="L762" s="23">
        <v>100</v>
      </c>
      <c r="M762" s="24" t="s">
        <v>921</v>
      </c>
      <c r="N762" s="23" t="s">
        <v>146</v>
      </c>
      <c r="O762" s="50" t="s">
        <v>426</v>
      </c>
      <c r="P762" s="23" t="s">
        <v>146</v>
      </c>
      <c r="Q762" s="23"/>
      <c r="R762" s="29" t="s">
        <v>977</v>
      </c>
      <c r="S762" s="29" t="s">
        <v>20</v>
      </c>
      <c r="T762" s="24"/>
      <c r="U762" s="25" t="s">
        <v>36</v>
      </c>
      <c r="V762" s="27"/>
      <c r="W762" s="26"/>
      <c r="X762" s="27">
        <v>1851054</v>
      </c>
      <c r="Y762" s="27">
        <f>X762*1.12</f>
        <v>2073180.4800000002</v>
      </c>
      <c r="Z762" s="23"/>
      <c r="AA762" s="23" t="s">
        <v>945</v>
      </c>
      <c r="AB762" s="23"/>
      <c r="AC762" s="60"/>
    </row>
    <row r="763" spans="1:29" ht="76.5">
      <c r="A763" s="25" t="s">
        <v>329</v>
      </c>
      <c r="B763" s="23" t="s">
        <v>143</v>
      </c>
      <c r="C763" s="23" t="s">
        <v>144</v>
      </c>
      <c r="D763" s="23" t="s">
        <v>1264</v>
      </c>
      <c r="E763" s="23" t="s">
        <v>1265</v>
      </c>
      <c r="F763" s="23"/>
      <c r="G763" s="23" t="s">
        <v>1265</v>
      </c>
      <c r="H763" s="23"/>
      <c r="I763" s="25"/>
      <c r="J763" s="25"/>
      <c r="K763" s="23" t="s">
        <v>154</v>
      </c>
      <c r="L763" s="25">
        <v>100</v>
      </c>
      <c r="M763" s="24" t="s">
        <v>921</v>
      </c>
      <c r="N763" s="23" t="s">
        <v>146</v>
      </c>
      <c r="O763" s="25" t="s">
        <v>401</v>
      </c>
      <c r="P763" s="23" t="s">
        <v>146</v>
      </c>
      <c r="Q763" s="23"/>
      <c r="R763" s="29" t="s">
        <v>977</v>
      </c>
      <c r="S763" s="29" t="s">
        <v>20</v>
      </c>
      <c r="T763" s="195"/>
      <c r="U763" s="124"/>
      <c r="V763" s="27"/>
      <c r="W763" s="26"/>
      <c r="X763" s="27">
        <v>178571.42857142855</v>
      </c>
      <c r="Y763" s="27">
        <f t="shared" si="44"/>
        <v>200000</v>
      </c>
      <c r="Z763" s="23"/>
      <c r="AA763" s="23" t="s">
        <v>945</v>
      </c>
      <c r="AB763" s="23"/>
      <c r="AC763" s="60"/>
    </row>
    <row r="764" spans="1:29" ht="76.5">
      <c r="A764" s="25" t="s">
        <v>489</v>
      </c>
      <c r="B764" s="23" t="s">
        <v>143</v>
      </c>
      <c r="C764" s="23" t="s">
        <v>144</v>
      </c>
      <c r="D764" s="23" t="s">
        <v>1264</v>
      </c>
      <c r="E764" s="23" t="s">
        <v>1265</v>
      </c>
      <c r="F764" s="23"/>
      <c r="G764" s="23" t="s">
        <v>1265</v>
      </c>
      <c r="H764" s="25"/>
      <c r="I764" s="25"/>
      <c r="J764" s="25"/>
      <c r="K764" s="23" t="s">
        <v>154</v>
      </c>
      <c r="L764" s="25">
        <v>100</v>
      </c>
      <c r="M764" s="24" t="s">
        <v>921</v>
      </c>
      <c r="N764" s="23" t="s">
        <v>146</v>
      </c>
      <c r="O764" s="25" t="s">
        <v>401</v>
      </c>
      <c r="P764" s="23" t="s">
        <v>146</v>
      </c>
      <c r="Q764" s="23"/>
      <c r="R764" s="29" t="s">
        <v>977</v>
      </c>
      <c r="S764" s="29" t="s">
        <v>20</v>
      </c>
      <c r="T764" s="195"/>
      <c r="U764" s="124"/>
      <c r="V764" s="27"/>
      <c r="W764" s="26"/>
      <c r="X764" s="27">
        <v>267857.14285714284</v>
      </c>
      <c r="Y764" s="27">
        <f t="shared" si="44"/>
        <v>300000</v>
      </c>
      <c r="Z764" s="23"/>
      <c r="AA764" s="23" t="s">
        <v>945</v>
      </c>
      <c r="AB764" s="23"/>
      <c r="AC764" s="60"/>
    </row>
    <row r="765" spans="1:29" ht="114.75">
      <c r="A765" s="25" t="s">
        <v>17</v>
      </c>
      <c r="B765" s="23" t="s">
        <v>143</v>
      </c>
      <c r="C765" s="23" t="s">
        <v>144</v>
      </c>
      <c r="D765" s="23" t="s">
        <v>1266</v>
      </c>
      <c r="E765" s="23" t="s">
        <v>1267</v>
      </c>
      <c r="F765" s="23"/>
      <c r="G765" s="23" t="s">
        <v>1267</v>
      </c>
      <c r="H765" s="25"/>
      <c r="I765" s="23" t="s">
        <v>336</v>
      </c>
      <c r="J765" s="23"/>
      <c r="K765" s="23" t="s">
        <v>145</v>
      </c>
      <c r="L765" s="23">
        <v>100</v>
      </c>
      <c r="M765" s="24" t="s">
        <v>921</v>
      </c>
      <c r="N765" s="23" t="s">
        <v>146</v>
      </c>
      <c r="O765" s="50" t="s">
        <v>426</v>
      </c>
      <c r="P765" s="23" t="s">
        <v>146</v>
      </c>
      <c r="Q765" s="23"/>
      <c r="R765" s="29" t="s">
        <v>977</v>
      </c>
      <c r="S765" s="29" t="s">
        <v>20</v>
      </c>
      <c r="T765" s="23"/>
      <c r="U765" s="23"/>
      <c r="V765" s="26"/>
      <c r="W765" s="26"/>
      <c r="X765" s="26">
        <v>133930</v>
      </c>
      <c r="Y765" s="27">
        <f>X765*1.12</f>
        <v>150001.6</v>
      </c>
      <c r="Z765" s="23"/>
      <c r="AA765" s="23" t="s">
        <v>945</v>
      </c>
      <c r="AB765" s="23"/>
      <c r="AC765" s="60"/>
    </row>
    <row r="766" spans="1:29" ht="89.25">
      <c r="A766" s="25" t="s">
        <v>330</v>
      </c>
      <c r="B766" s="28" t="s">
        <v>143</v>
      </c>
      <c r="C766" s="28" t="s">
        <v>144</v>
      </c>
      <c r="D766" s="23" t="s">
        <v>1268</v>
      </c>
      <c r="E766" s="23" t="s">
        <v>1269</v>
      </c>
      <c r="F766" s="23"/>
      <c r="G766" s="23" t="s">
        <v>1269</v>
      </c>
      <c r="H766" s="25"/>
      <c r="I766" s="28" t="s">
        <v>3</v>
      </c>
      <c r="J766" s="28"/>
      <c r="K766" s="23" t="s">
        <v>145</v>
      </c>
      <c r="L766" s="23">
        <v>100</v>
      </c>
      <c r="M766" s="24" t="s">
        <v>921</v>
      </c>
      <c r="N766" s="23" t="s">
        <v>146</v>
      </c>
      <c r="O766" s="50" t="s">
        <v>426</v>
      </c>
      <c r="P766" s="23" t="s">
        <v>146</v>
      </c>
      <c r="Q766" s="23"/>
      <c r="R766" s="29" t="s">
        <v>977</v>
      </c>
      <c r="S766" s="29" t="s">
        <v>20</v>
      </c>
      <c r="T766" s="23"/>
      <c r="U766" s="23"/>
      <c r="V766" s="26"/>
      <c r="W766" s="26"/>
      <c r="X766" s="26">
        <v>75000</v>
      </c>
      <c r="Y766" s="27">
        <f t="shared" si="44"/>
        <v>84000.00000000001</v>
      </c>
      <c r="Z766" s="23"/>
      <c r="AA766" s="23" t="s">
        <v>945</v>
      </c>
      <c r="AB766" s="23"/>
      <c r="AC766" s="60"/>
    </row>
    <row r="767" spans="1:29" ht="76.5">
      <c r="A767" s="25" t="s">
        <v>19</v>
      </c>
      <c r="B767" s="28" t="s">
        <v>143</v>
      </c>
      <c r="C767" s="28" t="s">
        <v>144</v>
      </c>
      <c r="D767" s="23" t="s">
        <v>1270</v>
      </c>
      <c r="E767" s="23" t="s">
        <v>1271</v>
      </c>
      <c r="F767" s="23"/>
      <c r="G767" s="23" t="s">
        <v>1271</v>
      </c>
      <c r="H767" s="25"/>
      <c r="I767" s="28"/>
      <c r="J767" s="28"/>
      <c r="K767" s="23" t="s">
        <v>145</v>
      </c>
      <c r="L767" s="23">
        <v>100</v>
      </c>
      <c r="M767" s="24" t="s">
        <v>921</v>
      </c>
      <c r="N767" s="23" t="s">
        <v>146</v>
      </c>
      <c r="O767" s="50" t="s">
        <v>426</v>
      </c>
      <c r="P767" s="23" t="s">
        <v>146</v>
      </c>
      <c r="Q767" s="23"/>
      <c r="R767" s="29" t="s">
        <v>977</v>
      </c>
      <c r="S767" s="29" t="s">
        <v>20</v>
      </c>
      <c r="T767" s="23"/>
      <c r="U767" s="23"/>
      <c r="V767" s="26"/>
      <c r="W767" s="26"/>
      <c r="X767" s="26">
        <v>130000</v>
      </c>
      <c r="Y767" s="27">
        <f t="shared" si="44"/>
        <v>145600</v>
      </c>
      <c r="Z767" s="23"/>
      <c r="AA767" s="23" t="s">
        <v>945</v>
      </c>
      <c r="AB767" s="23"/>
      <c r="AC767" s="60"/>
    </row>
    <row r="768" spans="1:29" ht="89.25">
      <c r="A768" s="25" t="s">
        <v>331</v>
      </c>
      <c r="B768" s="28" t="s">
        <v>143</v>
      </c>
      <c r="C768" s="28" t="s">
        <v>144</v>
      </c>
      <c r="D768" s="23" t="s">
        <v>2215</v>
      </c>
      <c r="E768" s="23" t="s">
        <v>2213</v>
      </c>
      <c r="F768" s="23"/>
      <c r="G768" s="23" t="s">
        <v>2213</v>
      </c>
      <c r="H768" s="25"/>
      <c r="I768" s="28"/>
      <c r="J768" s="28"/>
      <c r="K768" s="23" t="s">
        <v>154</v>
      </c>
      <c r="L768" s="23">
        <v>100</v>
      </c>
      <c r="M768" s="24" t="s">
        <v>921</v>
      </c>
      <c r="N768" s="23" t="s">
        <v>146</v>
      </c>
      <c r="O768" s="28" t="s">
        <v>426</v>
      </c>
      <c r="P768" s="23" t="s">
        <v>146</v>
      </c>
      <c r="Q768" s="23"/>
      <c r="R768" s="29" t="s">
        <v>2214</v>
      </c>
      <c r="S768" s="29" t="s">
        <v>159</v>
      </c>
      <c r="T768" s="23"/>
      <c r="U768" s="23"/>
      <c r="V768" s="26"/>
      <c r="W768" s="26"/>
      <c r="X768" s="26">
        <v>0</v>
      </c>
      <c r="Y768" s="27">
        <f t="shared" si="44"/>
        <v>0</v>
      </c>
      <c r="Z768" s="23"/>
      <c r="AA768" s="23" t="s">
        <v>945</v>
      </c>
      <c r="AB768" s="23" t="s">
        <v>2443</v>
      </c>
      <c r="AC768" s="60"/>
    </row>
    <row r="769" spans="1:29" ht="70.5" customHeight="1">
      <c r="A769" s="25" t="s">
        <v>2442</v>
      </c>
      <c r="B769" s="28" t="s">
        <v>143</v>
      </c>
      <c r="C769" s="28" t="s">
        <v>144</v>
      </c>
      <c r="D769" s="23" t="s">
        <v>2215</v>
      </c>
      <c r="E769" s="23" t="s">
        <v>2213</v>
      </c>
      <c r="F769" s="23"/>
      <c r="G769" s="23" t="s">
        <v>2213</v>
      </c>
      <c r="H769" s="25"/>
      <c r="I769" s="28"/>
      <c r="J769" s="28"/>
      <c r="K769" s="23" t="s">
        <v>145</v>
      </c>
      <c r="L769" s="23">
        <v>100</v>
      </c>
      <c r="M769" s="24" t="s">
        <v>921</v>
      </c>
      <c r="N769" s="23" t="s">
        <v>146</v>
      </c>
      <c r="O769" s="28" t="s">
        <v>426</v>
      </c>
      <c r="P769" s="23" t="s">
        <v>146</v>
      </c>
      <c r="Q769" s="23"/>
      <c r="R769" s="29" t="s">
        <v>2214</v>
      </c>
      <c r="S769" s="29" t="s">
        <v>159</v>
      </c>
      <c r="T769" s="23"/>
      <c r="U769" s="23"/>
      <c r="V769" s="26"/>
      <c r="W769" s="26"/>
      <c r="X769" s="26">
        <f>Y769/1.12</f>
        <v>1892857.1428571427</v>
      </c>
      <c r="Y769" s="27">
        <v>2120000</v>
      </c>
      <c r="Z769" s="23"/>
      <c r="AA769" s="23" t="s">
        <v>945</v>
      </c>
      <c r="AB769" s="23"/>
      <c r="AC769" s="60"/>
    </row>
    <row r="770" spans="1:243" s="69" customFormat="1" ht="110.25" customHeight="1">
      <c r="A770" s="25" t="s">
        <v>18</v>
      </c>
      <c r="B770" s="23" t="s">
        <v>363</v>
      </c>
      <c r="C770" s="23" t="s">
        <v>144</v>
      </c>
      <c r="D770" s="23" t="s">
        <v>1597</v>
      </c>
      <c r="E770" s="23" t="s">
        <v>1598</v>
      </c>
      <c r="F770" s="23"/>
      <c r="G770" s="23" t="s">
        <v>1598</v>
      </c>
      <c r="H770" s="23"/>
      <c r="I770" s="23" t="s">
        <v>319</v>
      </c>
      <c r="J770" s="23"/>
      <c r="K770" s="23" t="s">
        <v>145</v>
      </c>
      <c r="L770" s="23">
        <v>100</v>
      </c>
      <c r="M770" s="23">
        <v>231010000</v>
      </c>
      <c r="N770" s="23" t="s">
        <v>146</v>
      </c>
      <c r="O770" s="50" t="s">
        <v>401</v>
      </c>
      <c r="P770" s="23" t="s">
        <v>146</v>
      </c>
      <c r="Q770" s="23"/>
      <c r="R770" s="28" t="s">
        <v>977</v>
      </c>
      <c r="S770" s="23" t="s">
        <v>20</v>
      </c>
      <c r="T770" s="24"/>
      <c r="U770" s="25"/>
      <c r="V770" s="27"/>
      <c r="W770" s="26"/>
      <c r="X770" s="26">
        <v>600000</v>
      </c>
      <c r="Y770" s="27">
        <f>X770*1.12</f>
        <v>672000.0000000001</v>
      </c>
      <c r="Z770" s="25"/>
      <c r="AA770" s="23" t="s">
        <v>945</v>
      </c>
      <c r="AB770" s="23"/>
      <c r="AC770" s="54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47"/>
      <c r="CD770" s="47"/>
      <c r="CE770" s="47"/>
      <c r="CF770" s="47"/>
      <c r="CG770" s="47"/>
      <c r="CH770" s="47"/>
      <c r="CI770" s="47"/>
      <c r="CJ770" s="47"/>
      <c r="CK770" s="47"/>
      <c r="CL770" s="47"/>
      <c r="CM770" s="47"/>
      <c r="CN770" s="47"/>
      <c r="CO770" s="47"/>
      <c r="CP770" s="47"/>
      <c r="CQ770" s="47"/>
      <c r="CR770" s="47"/>
      <c r="CS770" s="47"/>
      <c r="CT770" s="47"/>
      <c r="CU770" s="47"/>
      <c r="CV770" s="47"/>
      <c r="CW770" s="47"/>
      <c r="CX770" s="47"/>
      <c r="CY770" s="47"/>
      <c r="CZ770" s="47"/>
      <c r="DA770" s="47"/>
      <c r="DB770" s="47"/>
      <c r="DC770" s="47"/>
      <c r="DD770" s="47"/>
      <c r="DE770" s="47"/>
      <c r="DF770" s="47"/>
      <c r="DG770" s="47"/>
      <c r="DH770" s="47"/>
      <c r="DI770" s="47"/>
      <c r="DJ770" s="47"/>
      <c r="DK770" s="47"/>
      <c r="DL770" s="47"/>
      <c r="DM770" s="47"/>
      <c r="DN770" s="47"/>
      <c r="DO770" s="47"/>
      <c r="DP770" s="47"/>
      <c r="DQ770" s="47"/>
      <c r="DR770" s="47"/>
      <c r="DS770" s="47"/>
      <c r="DT770" s="47"/>
      <c r="DU770" s="47"/>
      <c r="DV770" s="47"/>
      <c r="DW770" s="47"/>
      <c r="DX770" s="47"/>
      <c r="DY770" s="47"/>
      <c r="DZ770" s="47"/>
      <c r="EA770" s="47"/>
      <c r="EB770" s="47"/>
      <c r="EC770" s="47"/>
      <c r="ED770" s="47"/>
      <c r="EE770" s="47"/>
      <c r="EF770" s="47"/>
      <c r="EG770" s="47"/>
      <c r="EH770" s="47"/>
      <c r="EI770" s="47"/>
      <c r="EJ770" s="47"/>
      <c r="EK770" s="47"/>
      <c r="EL770" s="47"/>
      <c r="EM770" s="47"/>
      <c r="EN770" s="47"/>
      <c r="EO770" s="47"/>
      <c r="EP770" s="47"/>
      <c r="EQ770" s="47"/>
      <c r="ER770" s="47"/>
      <c r="ES770" s="47"/>
      <c r="ET770" s="47"/>
      <c r="EU770" s="47"/>
      <c r="EV770" s="47"/>
      <c r="EW770" s="47"/>
      <c r="EX770" s="47"/>
      <c r="EY770" s="47"/>
      <c r="EZ770" s="47"/>
      <c r="FA770" s="47"/>
      <c r="FB770" s="47"/>
      <c r="FC770" s="47"/>
      <c r="FD770" s="47"/>
      <c r="FE770" s="47"/>
      <c r="FF770" s="47"/>
      <c r="FG770" s="47"/>
      <c r="FH770" s="47"/>
      <c r="FI770" s="47"/>
      <c r="FJ770" s="47"/>
      <c r="FK770" s="47"/>
      <c r="FL770" s="47"/>
      <c r="FM770" s="47"/>
      <c r="FN770" s="47"/>
      <c r="FO770" s="47"/>
      <c r="FP770" s="47"/>
      <c r="FQ770" s="47"/>
      <c r="FR770" s="47"/>
      <c r="FS770" s="47"/>
      <c r="FT770" s="47"/>
      <c r="FU770" s="47"/>
      <c r="FV770" s="47"/>
      <c r="FW770" s="47"/>
      <c r="FX770" s="47"/>
      <c r="FY770" s="47"/>
      <c r="FZ770" s="47"/>
      <c r="GA770" s="47"/>
      <c r="GB770" s="47"/>
      <c r="GC770" s="47"/>
      <c r="GD770" s="47"/>
      <c r="GE770" s="47"/>
      <c r="GF770" s="47"/>
      <c r="GG770" s="47"/>
      <c r="GH770" s="47"/>
      <c r="GI770" s="47"/>
      <c r="GJ770" s="47"/>
      <c r="GK770" s="47"/>
      <c r="GL770" s="47"/>
      <c r="GM770" s="47"/>
      <c r="GN770" s="47"/>
      <c r="GO770" s="47"/>
      <c r="GP770" s="47"/>
      <c r="GQ770" s="47"/>
      <c r="GR770" s="47"/>
      <c r="GS770" s="47"/>
      <c r="GT770" s="47"/>
      <c r="GU770" s="47"/>
      <c r="GV770" s="47"/>
      <c r="GW770" s="47"/>
      <c r="GX770" s="47"/>
      <c r="GY770" s="47"/>
      <c r="GZ770" s="47"/>
      <c r="HA770" s="47"/>
      <c r="HB770" s="47"/>
      <c r="HC770" s="47"/>
      <c r="HD770" s="47"/>
      <c r="HE770" s="47"/>
      <c r="HF770" s="47"/>
      <c r="HG770" s="47"/>
      <c r="HH770" s="47"/>
      <c r="HI770" s="47"/>
      <c r="HJ770" s="47"/>
      <c r="HK770" s="47"/>
      <c r="HL770" s="47"/>
      <c r="HM770" s="47"/>
      <c r="HN770" s="47"/>
      <c r="HO770" s="47"/>
      <c r="HP770" s="47"/>
      <c r="HQ770" s="47"/>
      <c r="HR770" s="47"/>
      <c r="HS770" s="47"/>
      <c r="HT770" s="47"/>
      <c r="HU770" s="47"/>
      <c r="HV770" s="47"/>
      <c r="HW770" s="47"/>
      <c r="HX770" s="47"/>
      <c r="HY770" s="47"/>
      <c r="HZ770" s="47"/>
      <c r="IA770" s="47"/>
      <c r="IB770" s="47"/>
      <c r="IC770" s="47"/>
      <c r="ID770" s="47"/>
      <c r="IE770" s="47"/>
      <c r="IF770" s="47"/>
      <c r="IG770" s="47"/>
      <c r="IH770" s="47"/>
      <c r="II770" s="47"/>
    </row>
    <row r="771" spans="1:30" s="197" customFormat="1" ht="103.5" customHeight="1">
      <c r="A771" s="25" t="s">
        <v>490</v>
      </c>
      <c r="B771" s="23" t="s">
        <v>363</v>
      </c>
      <c r="C771" s="23" t="s">
        <v>144</v>
      </c>
      <c r="D771" s="23" t="s">
        <v>1597</v>
      </c>
      <c r="E771" s="23" t="s">
        <v>1598</v>
      </c>
      <c r="F771" s="23"/>
      <c r="G771" s="23" t="s">
        <v>1598</v>
      </c>
      <c r="H771" s="23"/>
      <c r="I771" s="23" t="s">
        <v>320</v>
      </c>
      <c r="J771" s="23"/>
      <c r="K771" s="23" t="s">
        <v>154</v>
      </c>
      <c r="L771" s="23">
        <v>50</v>
      </c>
      <c r="M771" s="24" t="s">
        <v>921</v>
      </c>
      <c r="N771" s="23" t="s">
        <v>146</v>
      </c>
      <c r="O771" s="23" t="s">
        <v>434</v>
      </c>
      <c r="P771" s="23" t="s">
        <v>146</v>
      </c>
      <c r="Q771" s="23"/>
      <c r="R771" s="28" t="s">
        <v>977</v>
      </c>
      <c r="S771" s="29" t="s">
        <v>20</v>
      </c>
      <c r="T771" s="24"/>
      <c r="U771" s="25"/>
      <c r="V771" s="27"/>
      <c r="W771" s="27"/>
      <c r="X771" s="27">
        <v>5357143</v>
      </c>
      <c r="Y771" s="27">
        <f>X771*1.12</f>
        <v>6000000.16</v>
      </c>
      <c r="Z771" s="23"/>
      <c r="AA771" s="23" t="s">
        <v>945</v>
      </c>
      <c r="AB771" s="23"/>
      <c r="AC771" s="54"/>
      <c r="AD771" s="196"/>
    </row>
    <row r="772" spans="1:29" ht="133.5" customHeight="1">
      <c r="A772" s="25" t="s">
        <v>491</v>
      </c>
      <c r="B772" s="23" t="s">
        <v>143</v>
      </c>
      <c r="C772" s="23" t="s">
        <v>144</v>
      </c>
      <c r="D772" s="23" t="s">
        <v>1490</v>
      </c>
      <c r="E772" s="25" t="s">
        <v>1491</v>
      </c>
      <c r="F772" s="23"/>
      <c r="G772" s="25" t="s">
        <v>1491</v>
      </c>
      <c r="H772" s="23"/>
      <c r="I772" s="23" t="s">
        <v>976</v>
      </c>
      <c r="J772" s="23"/>
      <c r="K772" s="23" t="s">
        <v>154</v>
      </c>
      <c r="L772" s="23">
        <v>100</v>
      </c>
      <c r="M772" s="23">
        <v>231010000</v>
      </c>
      <c r="N772" s="23" t="s">
        <v>146</v>
      </c>
      <c r="O772" s="28" t="s">
        <v>157</v>
      </c>
      <c r="P772" s="23" t="s">
        <v>16</v>
      </c>
      <c r="Q772" s="28"/>
      <c r="R772" s="29" t="s">
        <v>980</v>
      </c>
      <c r="S772" s="29" t="s">
        <v>20</v>
      </c>
      <c r="T772" s="195"/>
      <c r="U772" s="124"/>
      <c r="V772" s="27"/>
      <c r="W772" s="26"/>
      <c r="X772" s="62">
        <f>Y772/1.12</f>
        <v>5499999.999999999</v>
      </c>
      <c r="Y772" s="27">
        <v>6160000</v>
      </c>
      <c r="Z772" s="23"/>
      <c r="AA772" s="23" t="s">
        <v>945</v>
      </c>
      <c r="AB772" s="23"/>
      <c r="AC772" s="69"/>
    </row>
    <row r="773" spans="1:29" ht="194.25" customHeight="1">
      <c r="A773" s="25" t="s">
        <v>492</v>
      </c>
      <c r="B773" s="23" t="s">
        <v>143</v>
      </c>
      <c r="C773" s="23" t="s">
        <v>144</v>
      </c>
      <c r="D773" s="23" t="s">
        <v>1348</v>
      </c>
      <c r="E773" s="25" t="s">
        <v>1349</v>
      </c>
      <c r="F773" s="23"/>
      <c r="G773" s="25" t="s">
        <v>1350</v>
      </c>
      <c r="H773" s="25"/>
      <c r="I773" s="25" t="s">
        <v>978</v>
      </c>
      <c r="J773" s="25"/>
      <c r="K773" s="23" t="s">
        <v>145</v>
      </c>
      <c r="L773" s="23">
        <v>100</v>
      </c>
      <c r="M773" s="25">
        <v>231010000</v>
      </c>
      <c r="N773" s="23" t="s">
        <v>146</v>
      </c>
      <c r="O773" s="23" t="s">
        <v>221</v>
      </c>
      <c r="P773" s="23" t="s">
        <v>16</v>
      </c>
      <c r="Q773" s="23"/>
      <c r="R773" s="29" t="s">
        <v>980</v>
      </c>
      <c r="S773" s="29" t="s">
        <v>149</v>
      </c>
      <c r="T773" s="24"/>
      <c r="U773" s="25"/>
      <c r="V773" s="27"/>
      <c r="W773" s="26"/>
      <c r="X773" s="27">
        <v>0</v>
      </c>
      <c r="Y773" s="27">
        <v>0</v>
      </c>
      <c r="Z773" s="23"/>
      <c r="AA773" s="23" t="s">
        <v>945</v>
      </c>
      <c r="AB773" s="23">
        <v>11</v>
      </c>
      <c r="AC773" s="69"/>
    </row>
    <row r="774" spans="1:29" ht="194.25" customHeight="1">
      <c r="A774" s="25" t="s">
        <v>2455</v>
      </c>
      <c r="B774" s="23" t="s">
        <v>143</v>
      </c>
      <c r="C774" s="23" t="s">
        <v>144</v>
      </c>
      <c r="D774" s="23" t="s">
        <v>1348</v>
      </c>
      <c r="E774" s="25" t="s">
        <v>1349</v>
      </c>
      <c r="F774" s="23"/>
      <c r="G774" s="25" t="s">
        <v>1350</v>
      </c>
      <c r="H774" s="25"/>
      <c r="I774" s="25" t="s">
        <v>978</v>
      </c>
      <c r="J774" s="25"/>
      <c r="K774" s="23" t="s">
        <v>145</v>
      </c>
      <c r="L774" s="23">
        <v>100</v>
      </c>
      <c r="M774" s="25">
        <v>231010000</v>
      </c>
      <c r="N774" s="23" t="s">
        <v>146</v>
      </c>
      <c r="O774" s="23" t="s">
        <v>164</v>
      </c>
      <c r="P774" s="23" t="s">
        <v>16</v>
      </c>
      <c r="Q774" s="23"/>
      <c r="R774" s="29" t="s">
        <v>980</v>
      </c>
      <c r="S774" s="29" t="s">
        <v>149</v>
      </c>
      <c r="T774" s="24"/>
      <c r="U774" s="25"/>
      <c r="V774" s="27"/>
      <c r="W774" s="26"/>
      <c r="X774" s="27">
        <v>178571</v>
      </c>
      <c r="Y774" s="27">
        <f>X774*1.12</f>
        <v>199999.52000000002</v>
      </c>
      <c r="Z774" s="23"/>
      <c r="AA774" s="23" t="s">
        <v>945</v>
      </c>
      <c r="AB774" s="23"/>
      <c r="AC774" s="69"/>
    </row>
    <row r="775" spans="1:29" ht="194.25" customHeight="1">
      <c r="A775" s="25" t="s">
        <v>493</v>
      </c>
      <c r="B775" s="23" t="s">
        <v>143</v>
      </c>
      <c r="C775" s="23" t="s">
        <v>144</v>
      </c>
      <c r="D775" s="23" t="s">
        <v>1346</v>
      </c>
      <c r="E775" s="25" t="s">
        <v>1347</v>
      </c>
      <c r="F775" s="23"/>
      <c r="G775" s="25" t="s">
        <v>1347</v>
      </c>
      <c r="H775" s="25"/>
      <c r="I775" s="25" t="s">
        <v>979</v>
      </c>
      <c r="J775" s="25"/>
      <c r="K775" s="23" t="s">
        <v>145</v>
      </c>
      <c r="L775" s="23">
        <v>100</v>
      </c>
      <c r="M775" s="25">
        <v>231010000</v>
      </c>
      <c r="N775" s="23" t="s">
        <v>146</v>
      </c>
      <c r="O775" s="23" t="s">
        <v>426</v>
      </c>
      <c r="P775" s="23" t="s">
        <v>146</v>
      </c>
      <c r="Q775" s="23"/>
      <c r="R775" s="29" t="s">
        <v>980</v>
      </c>
      <c r="S775" s="29" t="s">
        <v>20</v>
      </c>
      <c r="T775" s="24"/>
      <c r="U775" s="25" t="s">
        <v>36</v>
      </c>
      <c r="V775" s="27"/>
      <c r="W775" s="26"/>
      <c r="X775" s="27">
        <v>133929</v>
      </c>
      <c r="Y775" s="27">
        <v>150000.48</v>
      </c>
      <c r="Z775" s="23"/>
      <c r="AA775" s="23" t="s">
        <v>945</v>
      </c>
      <c r="AB775" s="23"/>
      <c r="AC775" s="69"/>
    </row>
    <row r="776" spans="1:29" ht="184.5" customHeight="1">
      <c r="A776" s="25" t="s">
        <v>494</v>
      </c>
      <c r="B776" s="23" t="s">
        <v>143</v>
      </c>
      <c r="C776" s="23" t="s">
        <v>144</v>
      </c>
      <c r="D776" s="23" t="s">
        <v>1492</v>
      </c>
      <c r="E776" s="25" t="s">
        <v>1493</v>
      </c>
      <c r="F776" s="23"/>
      <c r="G776" s="25" t="s">
        <v>1493</v>
      </c>
      <c r="H776" s="25"/>
      <c r="I776" s="25" t="s">
        <v>267</v>
      </c>
      <c r="J776" s="25"/>
      <c r="K776" s="23" t="s">
        <v>145</v>
      </c>
      <c r="L776" s="23">
        <v>100</v>
      </c>
      <c r="M776" s="25">
        <v>231010000</v>
      </c>
      <c r="N776" s="23" t="s">
        <v>146</v>
      </c>
      <c r="O776" s="50" t="s">
        <v>147</v>
      </c>
      <c r="P776" s="23" t="s">
        <v>16</v>
      </c>
      <c r="Q776" s="23"/>
      <c r="R776" s="29" t="s">
        <v>980</v>
      </c>
      <c r="S776" s="29" t="s">
        <v>20</v>
      </c>
      <c r="T776" s="198"/>
      <c r="U776" s="164"/>
      <c r="V776" s="27"/>
      <c r="W776" s="44"/>
      <c r="X776" s="62">
        <v>535714.2857142857</v>
      </c>
      <c r="Y776" s="62">
        <f>X776*1.12</f>
        <v>600000</v>
      </c>
      <c r="Z776" s="23"/>
      <c r="AA776" s="23" t="s">
        <v>945</v>
      </c>
      <c r="AB776" s="23"/>
      <c r="AC776" s="69"/>
    </row>
    <row r="777" spans="1:29" ht="184.5" customHeight="1">
      <c r="A777" s="25" t="s">
        <v>495</v>
      </c>
      <c r="B777" s="23" t="s">
        <v>143</v>
      </c>
      <c r="C777" s="23" t="s">
        <v>144</v>
      </c>
      <c r="D777" s="23" t="s">
        <v>1346</v>
      </c>
      <c r="E777" s="25" t="s">
        <v>1347</v>
      </c>
      <c r="F777" s="23"/>
      <c r="G777" s="25" t="s">
        <v>1347</v>
      </c>
      <c r="H777" s="25"/>
      <c r="I777" s="146" t="s">
        <v>934</v>
      </c>
      <c r="J777" s="199"/>
      <c r="K777" s="23" t="s">
        <v>145</v>
      </c>
      <c r="L777" s="23">
        <v>100</v>
      </c>
      <c r="M777" s="25">
        <v>231010000</v>
      </c>
      <c r="N777" s="23" t="s">
        <v>146</v>
      </c>
      <c r="O777" s="200" t="s">
        <v>426</v>
      </c>
      <c r="P777" s="23" t="s">
        <v>16</v>
      </c>
      <c r="Q777" s="23"/>
      <c r="R777" s="29" t="s">
        <v>980</v>
      </c>
      <c r="S777" s="23" t="s">
        <v>396</v>
      </c>
      <c r="T777" s="24"/>
      <c r="U777" s="25" t="s">
        <v>36</v>
      </c>
      <c r="V777" s="27"/>
      <c r="W777" s="26"/>
      <c r="X777" s="27">
        <v>357143</v>
      </c>
      <c r="Y777" s="27">
        <v>400000.16000000003</v>
      </c>
      <c r="Z777" s="23"/>
      <c r="AA777" s="23" t="s">
        <v>945</v>
      </c>
      <c r="AB777" s="23"/>
      <c r="AC777" s="69"/>
    </row>
    <row r="778" spans="1:30" s="196" customFormat="1" ht="133.5" customHeight="1">
      <c r="A778" s="25" t="s">
        <v>496</v>
      </c>
      <c r="B778" s="28" t="s">
        <v>143</v>
      </c>
      <c r="C778" s="28" t="s">
        <v>144</v>
      </c>
      <c r="D778" s="23" t="s">
        <v>1348</v>
      </c>
      <c r="E778" s="25" t="s">
        <v>1349</v>
      </c>
      <c r="F778" s="23"/>
      <c r="G778" s="25" t="s">
        <v>1350</v>
      </c>
      <c r="H778" s="25"/>
      <c r="I778" s="23" t="s">
        <v>981</v>
      </c>
      <c r="J778" s="23"/>
      <c r="K778" s="23" t="s">
        <v>145</v>
      </c>
      <c r="L778" s="23">
        <v>100</v>
      </c>
      <c r="M778" s="25">
        <v>231010000</v>
      </c>
      <c r="N778" s="23" t="s">
        <v>146</v>
      </c>
      <c r="O778" s="28" t="s">
        <v>164</v>
      </c>
      <c r="P778" s="23" t="s">
        <v>16</v>
      </c>
      <c r="Q778" s="23"/>
      <c r="R778" s="29" t="s">
        <v>980</v>
      </c>
      <c r="S778" s="23" t="s">
        <v>149</v>
      </c>
      <c r="T778" s="23"/>
      <c r="U778" s="23"/>
      <c r="V778" s="27"/>
      <c r="W778" s="26"/>
      <c r="X778" s="27">
        <v>0</v>
      </c>
      <c r="Y778" s="27">
        <v>0</v>
      </c>
      <c r="Z778" s="23"/>
      <c r="AA778" s="23" t="s">
        <v>945</v>
      </c>
      <c r="AB778" s="23" t="s">
        <v>2483</v>
      </c>
      <c r="AC778" s="69"/>
      <c r="AD778" s="47"/>
    </row>
    <row r="779" spans="1:30" s="196" customFormat="1" ht="138.75" customHeight="1">
      <c r="A779" s="25" t="s">
        <v>2474</v>
      </c>
      <c r="B779" s="28" t="s">
        <v>143</v>
      </c>
      <c r="C779" s="28" t="s">
        <v>144</v>
      </c>
      <c r="D779" s="23" t="s">
        <v>2480</v>
      </c>
      <c r="E779" s="25" t="s">
        <v>2481</v>
      </c>
      <c r="F779" s="23"/>
      <c r="G779" s="25" t="s">
        <v>2481</v>
      </c>
      <c r="H779" s="25"/>
      <c r="I779" s="25" t="s">
        <v>2482</v>
      </c>
      <c r="J779" s="23"/>
      <c r="K779" s="23" t="s">
        <v>145</v>
      </c>
      <c r="L779" s="23">
        <v>100</v>
      </c>
      <c r="M779" s="25">
        <v>231010000</v>
      </c>
      <c r="N779" s="23" t="s">
        <v>146</v>
      </c>
      <c r="O779" s="28" t="s">
        <v>164</v>
      </c>
      <c r="P779" s="23" t="s">
        <v>16</v>
      </c>
      <c r="Q779" s="23"/>
      <c r="R779" s="29" t="s">
        <v>980</v>
      </c>
      <c r="S779" s="23" t="s">
        <v>149</v>
      </c>
      <c r="T779" s="23"/>
      <c r="U779" s="23"/>
      <c r="V779" s="27"/>
      <c r="W779" s="26"/>
      <c r="X779" s="27">
        <f>Y779/1.12</f>
        <v>446428.57142857136</v>
      </c>
      <c r="Y779" s="27">
        <v>500000</v>
      </c>
      <c r="Z779" s="23"/>
      <c r="AA779" s="23" t="s">
        <v>945</v>
      </c>
      <c r="AB779" s="23"/>
      <c r="AC779" s="69"/>
      <c r="AD779" s="47"/>
    </row>
    <row r="780" spans="1:29" s="42" customFormat="1" ht="94.5" customHeight="1">
      <c r="A780" s="25" t="s">
        <v>497</v>
      </c>
      <c r="B780" s="23" t="s">
        <v>143</v>
      </c>
      <c r="C780" s="23" t="s">
        <v>144</v>
      </c>
      <c r="D780" s="154" t="s">
        <v>1351</v>
      </c>
      <c r="E780" s="23" t="s">
        <v>1352</v>
      </c>
      <c r="F780" s="23"/>
      <c r="G780" s="23" t="s">
        <v>1353</v>
      </c>
      <c r="H780" s="23"/>
      <c r="I780" s="23" t="s">
        <v>989</v>
      </c>
      <c r="J780" s="23"/>
      <c r="K780" s="23" t="s">
        <v>145</v>
      </c>
      <c r="L780" s="23">
        <v>50</v>
      </c>
      <c r="M780" s="24" t="s">
        <v>921</v>
      </c>
      <c r="N780" s="23" t="s">
        <v>146</v>
      </c>
      <c r="O780" s="200" t="s">
        <v>426</v>
      </c>
      <c r="P780" s="23" t="s">
        <v>16</v>
      </c>
      <c r="Q780" s="23" t="s">
        <v>148</v>
      </c>
      <c r="R780" s="23" t="s">
        <v>977</v>
      </c>
      <c r="S780" s="29" t="s">
        <v>20</v>
      </c>
      <c r="T780" s="24"/>
      <c r="U780" s="23"/>
      <c r="V780" s="26"/>
      <c r="W780" s="26"/>
      <c r="X780" s="26">
        <v>40000</v>
      </c>
      <c r="Y780" s="86">
        <f aca="true" t="shared" si="45" ref="Y780:Y794">X780*1.12</f>
        <v>44800.00000000001</v>
      </c>
      <c r="Z780" s="23"/>
      <c r="AA780" s="23" t="s">
        <v>945</v>
      </c>
      <c r="AB780" s="23"/>
      <c r="AC780" s="69"/>
    </row>
    <row r="781" spans="1:29" s="42" customFormat="1" ht="97.5" customHeight="1">
      <c r="A781" s="25" t="s">
        <v>498</v>
      </c>
      <c r="B781" s="23" t="s">
        <v>143</v>
      </c>
      <c r="C781" s="23" t="s">
        <v>144</v>
      </c>
      <c r="D781" s="201" t="s">
        <v>1348</v>
      </c>
      <c r="E781" s="100" t="s">
        <v>1349</v>
      </c>
      <c r="F781" s="99"/>
      <c r="G781" s="202" t="s">
        <v>1350</v>
      </c>
      <c r="H781" s="23"/>
      <c r="I781" s="23" t="s">
        <v>1436</v>
      </c>
      <c r="J781" s="23"/>
      <c r="K781" s="23" t="s">
        <v>145</v>
      </c>
      <c r="L781" s="89">
        <v>100</v>
      </c>
      <c r="M781" s="24" t="s">
        <v>921</v>
      </c>
      <c r="N781" s="23" t="s">
        <v>146</v>
      </c>
      <c r="O781" s="23" t="s">
        <v>212</v>
      </c>
      <c r="P781" s="23" t="s">
        <v>16</v>
      </c>
      <c r="Q781" s="23" t="s">
        <v>148</v>
      </c>
      <c r="R781" s="23" t="s">
        <v>977</v>
      </c>
      <c r="S781" s="23" t="s">
        <v>149</v>
      </c>
      <c r="T781" s="24"/>
      <c r="U781" s="23"/>
      <c r="V781" s="26"/>
      <c r="W781" s="26"/>
      <c r="X781" s="26">
        <v>90000</v>
      </c>
      <c r="Y781" s="86">
        <f t="shared" si="45"/>
        <v>100800.00000000001</v>
      </c>
      <c r="Z781" s="23"/>
      <c r="AA781" s="23" t="s">
        <v>945</v>
      </c>
      <c r="AB781" s="23"/>
      <c r="AC781" s="69"/>
    </row>
    <row r="782" spans="1:29" s="42" customFormat="1" ht="76.5">
      <c r="A782" s="25" t="s">
        <v>499</v>
      </c>
      <c r="B782" s="23" t="s">
        <v>143</v>
      </c>
      <c r="C782" s="23" t="s">
        <v>144</v>
      </c>
      <c r="D782" s="23" t="s">
        <v>1437</v>
      </c>
      <c r="E782" s="23" t="s">
        <v>1438</v>
      </c>
      <c r="F782" s="25"/>
      <c r="G782" s="23" t="s">
        <v>1438</v>
      </c>
      <c r="H782" s="23"/>
      <c r="I782" s="25"/>
      <c r="J782" s="25"/>
      <c r="K782" s="23" t="s">
        <v>145</v>
      </c>
      <c r="L782" s="23">
        <v>100</v>
      </c>
      <c r="M782" s="24" t="s">
        <v>921</v>
      </c>
      <c r="N782" s="23" t="s">
        <v>146</v>
      </c>
      <c r="O782" s="50" t="s">
        <v>147</v>
      </c>
      <c r="P782" s="23" t="s">
        <v>146</v>
      </c>
      <c r="Q782" s="23"/>
      <c r="R782" s="23" t="s">
        <v>977</v>
      </c>
      <c r="S782" s="29" t="s">
        <v>20</v>
      </c>
      <c r="T782" s="24"/>
      <c r="U782" s="25" t="s">
        <v>36</v>
      </c>
      <c r="V782" s="27"/>
      <c r="W782" s="26"/>
      <c r="X782" s="27">
        <v>80000</v>
      </c>
      <c r="Y782" s="86">
        <f t="shared" si="45"/>
        <v>89600.00000000001</v>
      </c>
      <c r="Z782" s="23"/>
      <c r="AA782" s="23" t="s">
        <v>945</v>
      </c>
      <c r="AB782" s="23"/>
      <c r="AC782" s="69"/>
    </row>
    <row r="783" spans="1:29" s="42" customFormat="1" ht="102">
      <c r="A783" s="25" t="s">
        <v>500</v>
      </c>
      <c r="B783" s="23" t="s">
        <v>143</v>
      </c>
      <c r="C783" s="23" t="s">
        <v>144</v>
      </c>
      <c r="D783" s="23" t="s">
        <v>1597</v>
      </c>
      <c r="E783" s="23" t="s">
        <v>1598</v>
      </c>
      <c r="F783" s="23"/>
      <c r="G783" s="23" t="s">
        <v>1598</v>
      </c>
      <c r="H783" s="25"/>
      <c r="I783" s="25" t="s">
        <v>294</v>
      </c>
      <c r="J783" s="25"/>
      <c r="K783" s="23" t="s">
        <v>145</v>
      </c>
      <c r="L783" s="23">
        <v>100</v>
      </c>
      <c r="M783" s="24" t="s">
        <v>921</v>
      </c>
      <c r="N783" s="23" t="s">
        <v>146</v>
      </c>
      <c r="O783" s="200" t="s">
        <v>426</v>
      </c>
      <c r="P783" s="23" t="s">
        <v>16</v>
      </c>
      <c r="Q783" s="23"/>
      <c r="R783" s="23" t="s">
        <v>977</v>
      </c>
      <c r="S783" s="29" t="s">
        <v>149</v>
      </c>
      <c r="T783" s="195"/>
      <c r="U783" s="124"/>
      <c r="V783" s="27"/>
      <c r="W783" s="26"/>
      <c r="X783" s="27">
        <v>60000</v>
      </c>
      <c r="Y783" s="27">
        <f t="shared" si="45"/>
        <v>67200</v>
      </c>
      <c r="Z783" s="23"/>
      <c r="AA783" s="23" t="s">
        <v>945</v>
      </c>
      <c r="AB783" s="23"/>
      <c r="AC783" s="69"/>
    </row>
    <row r="784" spans="1:29" s="42" customFormat="1" ht="135.75" customHeight="1">
      <c r="A784" s="25" t="s">
        <v>501</v>
      </c>
      <c r="B784" s="23" t="s">
        <v>143</v>
      </c>
      <c r="C784" s="23" t="s">
        <v>144</v>
      </c>
      <c r="D784" s="23" t="s">
        <v>1439</v>
      </c>
      <c r="E784" s="23" t="s">
        <v>932</v>
      </c>
      <c r="F784" s="25"/>
      <c r="G784" s="23" t="s">
        <v>1440</v>
      </c>
      <c r="H784" s="25"/>
      <c r="I784" s="23" t="s">
        <v>933</v>
      </c>
      <c r="J784" s="25"/>
      <c r="K784" s="23" t="s">
        <v>145</v>
      </c>
      <c r="L784" s="23">
        <v>100</v>
      </c>
      <c r="M784" s="24" t="s">
        <v>921</v>
      </c>
      <c r="N784" s="23" t="s">
        <v>146</v>
      </c>
      <c r="O784" s="23" t="s">
        <v>426</v>
      </c>
      <c r="P784" s="23" t="s">
        <v>16</v>
      </c>
      <c r="Q784" s="23"/>
      <c r="R784" s="23" t="s">
        <v>977</v>
      </c>
      <c r="S784" s="29" t="s">
        <v>20</v>
      </c>
      <c r="T784" s="195"/>
      <c r="U784" s="124"/>
      <c r="V784" s="27"/>
      <c r="W784" s="26"/>
      <c r="X784" s="27">
        <f>2121*1000/1.12</f>
        <v>1893749.9999999998</v>
      </c>
      <c r="Y784" s="86">
        <f t="shared" si="45"/>
        <v>2121000</v>
      </c>
      <c r="Z784" s="23"/>
      <c r="AA784" s="23" t="s">
        <v>945</v>
      </c>
      <c r="AB784" s="23"/>
      <c r="AC784" s="69"/>
    </row>
    <row r="785" spans="1:29" s="42" customFormat="1" ht="135.75" customHeight="1">
      <c r="A785" s="25" t="s">
        <v>2365</v>
      </c>
      <c r="B785" s="23" t="s">
        <v>143</v>
      </c>
      <c r="C785" s="23" t="s">
        <v>144</v>
      </c>
      <c r="D785" s="23" t="s">
        <v>1439</v>
      </c>
      <c r="E785" s="23" t="s">
        <v>932</v>
      </c>
      <c r="F785" s="25"/>
      <c r="G785" s="23" t="s">
        <v>1440</v>
      </c>
      <c r="H785" s="25"/>
      <c r="I785" s="23" t="s">
        <v>2224</v>
      </c>
      <c r="J785" s="25"/>
      <c r="K785" s="23" t="s">
        <v>145</v>
      </c>
      <c r="L785" s="23">
        <v>100</v>
      </c>
      <c r="M785" s="24" t="s">
        <v>921</v>
      </c>
      <c r="N785" s="23" t="s">
        <v>146</v>
      </c>
      <c r="O785" s="23" t="s">
        <v>426</v>
      </c>
      <c r="P785" s="23" t="s">
        <v>16</v>
      </c>
      <c r="Q785" s="23"/>
      <c r="R785" s="23" t="s">
        <v>977</v>
      </c>
      <c r="S785" s="29" t="s">
        <v>20</v>
      </c>
      <c r="T785" s="195"/>
      <c r="U785" s="124"/>
      <c r="V785" s="27"/>
      <c r="W785" s="26"/>
      <c r="X785" s="27">
        <v>700000</v>
      </c>
      <c r="Y785" s="86">
        <f>X785*1.12</f>
        <v>784000.0000000001</v>
      </c>
      <c r="Z785" s="23"/>
      <c r="AA785" s="23" t="s">
        <v>945</v>
      </c>
      <c r="AB785" s="23"/>
      <c r="AC785" s="69"/>
    </row>
    <row r="786" spans="1:241" s="69" customFormat="1" ht="81.75" customHeight="1">
      <c r="A786" s="25" t="s">
        <v>474</v>
      </c>
      <c r="B786" s="23" t="s">
        <v>143</v>
      </c>
      <c r="C786" s="23" t="s">
        <v>144</v>
      </c>
      <c r="D786" s="23" t="s">
        <v>1348</v>
      </c>
      <c r="E786" s="23" t="s">
        <v>1349</v>
      </c>
      <c r="F786" s="25"/>
      <c r="G786" s="23" t="s">
        <v>1350</v>
      </c>
      <c r="H786" s="25"/>
      <c r="I786" s="23" t="s">
        <v>2209</v>
      </c>
      <c r="J786" s="23"/>
      <c r="K786" s="23" t="s">
        <v>145</v>
      </c>
      <c r="L786" s="89">
        <v>100</v>
      </c>
      <c r="M786" s="24" t="s">
        <v>921</v>
      </c>
      <c r="N786" s="23" t="s">
        <v>146</v>
      </c>
      <c r="O786" s="23" t="s">
        <v>157</v>
      </c>
      <c r="P786" s="23" t="s">
        <v>16</v>
      </c>
      <c r="Q786" s="23"/>
      <c r="R786" s="23" t="s">
        <v>977</v>
      </c>
      <c r="S786" s="84" t="s">
        <v>149</v>
      </c>
      <c r="T786" s="24"/>
      <c r="U786" s="23"/>
      <c r="V786" s="26"/>
      <c r="W786" s="26"/>
      <c r="X786" s="26">
        <v>200000</v>
      </c>
      <c r="Y786" s="86">
        <f t="shared" si="45"/>
        <v>224000.00000000003</v>
      </c>
      <c r="Z786" s="23"/>
      <c r="AA786" s="23" t="s">
        <v>945</v>
      </c>
      <c r="AB786" s="23"/>
      <c r="AD786" s="42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  <c r="CC786" s="47"/>
      <c r="CD786" s="47"/>
      <c r="CE786" s="47"/>
      <c r="CF786" s="47"/>
      <c r="CG786" s="47"/>
      <c r="CH786" s="47"/>
      <c r="CI786" s="47"/>
      <c r="CJ786" s="47"/>
      <c r="CK786" s="47"/>
      <c r="CL786" s="47"/>
      <c r="CM786" s="47"/>
      <c r="CN786" s="47"/>
      <c r="CO786" s="47"/>
      <c r="CP786" s="47"/>
      <c r="CQ786" s="47"/>
      <c r="CR786" s="47"/>
      <c r="CS786" s="47"/>
      <c r="CT786" s="47"/>
      <c r="CU786" s="47"/>
      <c r="CV786" s="47"/>
      <c r="CW786" s="47"/>
      <c r="CX786" s="47"/>
      <c r="CY786" s="47"/>
      <c r="CZ786" s="47"/>
      <c r="DA786" s="47"/>
      <c r="DB786" s="47"/>
      <c r="DC786" s="47"/>
      <c r="DD786" s="47"/>
      <c r="DE786" s="47"/>
      <c r="DF786" s="47"/>
      <c r="DG786" s="47"/>
      <c r="DH786" s="47"/>
      <c r="DI786" s="47"/>
      <c r="DJ786" s="47"/>
      <c r="DK786" s="47"/>
      <c r="DL786" s="47"/>
      <c r="DM786" s="47"/>
      <c r="DN786" s="47"/>
      <c r="DO786" s="47"/>
      <c r="DP786" s="47"/>
      <c r="DQ786" s="47"/>
      <c r="DR786" s="47"/>
      <c r="DS786" s="47"/>
      <c r="DT786" s="47"/>
      <c r="DU786" s="47"/>
      <c r="DV786" s="47"/>
      <c r="DW786" s="47"/>
      <c r="DX786" s="47"/>
      <c r="DY786" s="47"/>
      <c r="DZ786" s="47"/>
      <c r="EA786" s="47"/>
      <c r="EB786" s="47"/>
      <c r="EC786" s="47"/>
      <c r="ED786" s="47"/>
      <c r="EE786" s="47"/>
      <c r="EF786" s="47"/>
      <c r="EG786" s="47"/>
      <c r="EH786" s="47"/>
      <c r="EI786" s="47"/>
      <c r="EJ786" s="47"/>
      <c r="EK786" s="47"/>
      <c r="EL786" s="47"/>
      <c r="EM786" s="47"/>
      <c r="EN786" s="47"/>
      <c r="EO786" s="47"/>
      <c r="EP786" s="47"/>
      <c r="EQ786" s="47"/>
      <c r="ER786" s="47"/>
      <c r="ES786" s="47"/>
      <c r="ET786" s="47"/>
      <c r="EU786" s="47"/>
      <c r="EV786" s="47"/>
      <c r="EW786" s="47"/>
      <c r="EX786" s="47"/>
      <c r="EY786" s="47"/>
      <c r="EZ786" s="47"/>
      <c r="FA786" s="47"/>
      <c r="FB786" s="47"/>
      <c r="FC786" s="47"/>
      <c r="FD786" s="47"/>
      <c r="FE786" s="47"/>
      <c r="FF786" s="47"/>
      <c r="FG786" s="47"/>
      <c r="FH786" s="47"/>
      <c r="FI786" s="47"/>
      <c r="FJ786" s="47"/>
      <c r="FK786" s="47"/>
      <c r="FL786" s="47"/>
      <c r="FM786" s="47"/>
      <c r="FN786" s="47"/>
      <c r="FO786" s="47"/>
      <c r="FP786" s="47"/>
      <c r="FQ786" s="47"/>
      <c r="FR786" s="47"/>
      <c r="FS786" s="47"/>
      <c r="FT786" s="47"/>
      <c r="FU786" s="47"/>
      <c r="FV786" s="47"/>
      <c r="FW786" s="47"/>
      <c r="FX786" s="47"/>
      <c r="FY786" s="47"/>
      <c r="FZ786" s="47"/>
      <c r="GA786" s="47"/>
      <c r="GB786" s="47"/>
      <c r="GC786" s="47"/>
      <c r="GD786" s="47"/>
      <c r="GE786" s="47"/>
      <c r="GF786" s="47"/>
      <c r="GG786" s="47"/>
      <c r="GH786" s="47"/>
      <c r="GI786" s="47"/>
      <c r="GJ786" s="47"/>
      <c r="GK786" s="47"/>
      <c r="GL786" s="47"/>
      <c r="GM786" s="47"/>
      <c r="GN786" s="47"/>
      <c r="GO786" s="47"/>
      <c r="GP786" s="47"/>
      <c r="GQ786" s="47"/>
      <c r="GR786" s="47"/>
      <c r="GS786" s="47"/>
      <c r="GT786" s="47"/>
      <c r="GU786" s="47"/>
      <c r="GV786" s="47"/>
      <c r="GW786" s="47"/>
      <c r="GX786" s="47"/>
      <c r="GY786" s="47"/>
      <c r="GZ786" s="47"/>
      <c r="HA786" s="47"/>
      <c r="HB786" s="47"/>
      <c r="HC786" s="47"/>
      <c r="HD786" s="47"/>
      <c r="HE786" s="47"/>
      <c r="HF786" s="47"/>
      <c r="HG786" s="47"/>
      <c r="HH786" s="47"/>
      <c r="HI786" s="47"/>
      <c r="HJ786" s="47"/>
      <c r="HK786" s="47"/>
      <c r="HL786" s="47"/>
      <c r="HM786" s="47"/>
      <c r="HN786" s="47"/>
      <c r="HO786" s="47"/>
      <c r="HP786" s="47"/>
      <c r="HQ786" s="47"/>
      <c r="HR786" s="47"/>
      <c r="HS786" s="47"/>
      <c r="HT786" s="47"/>
      <c r="HU786" s="47"/>
      <c r="HV786" s="47"/>
      <c r="HW786" s="47"/>
      <c r="HX786" s="47"/>
      <c r="HY786" s="47"/>
      <c r="HZ786" s="47"/>
      <c r="IA786" s="47"/>
      <c r="IB786" s="47"/>
      <c r="IC786" s="47"/>
      <c r="ID786" s="47"/>
      <c r="IE786" s="47"/>
      <c r="IF786" s="47"/>
      <c r="IG786" s="47"/>
    </row>
    <row r="787" spans="1:30" s="66" customFormat="1" ht="109.5" customHeight="1">
      <c r="A787" s="25" t="s">
        <v>502</v>
      </c>
      <c r="B787" s="23" t="s">
        <v>143</v>
      </c>
      <c r="C787" s="23" t="s">
        <v>144</v>
      </c>
      <c r="D787" s="23" t="s">
        <v>1346</v>
      </c>
      <c r="E787" s="23" t="s">
        <v>1347</v>
      </c>
      <c r="F787" s="25"/>
      <c r="G787" s="23" t="s">
        <v>1347</v>
      </c>
      <c r="H787" s="25"/>
      <c r="I787" s="25" t="s">
        <v>990</v>
      </c>
      <c r="J787" s="25"/>
      <c r="K787" s="23" t="s">
        <v>145</v>
      </c>
      <c r="L787" s="29">
        <v>100</v>
      </c>
      <c r="M787" s="24" t="s">
        <v>921</v>
      </c>
      <c r="N787" s="23" t="s">
        <v>146</v>
      </c>
      <c r="O787" s="50" t="s">
        <v>221</v>
      </c>
      <c r="P787" s="23" t="s">
        <v>146</v>
      </c>
      <c r="Q787" s="23"/>
      <c r="R787" s="203" t="s">
        <v>977</v>
      </c>
      <c r="S787" s="23" t="s">
        <v>149</v>
      </c>
      <c r="T787" s="24"/>
      <c r="U787" s="25"/>
      <c r="V787" s="27"/>
      <c r="W787" s="26"/>
      <c r="X787" s="27">
        <v>0</v>
      </c>
      <c r="Y787" s="86">
        <f>X787*1.12</f>
        <v>0</v>
      </c>
      <c r="Z787" s="23"/>
      <c r="AA787" s="23" t="s">
        <v>945</v>
      </c>
      <c r="AB787" s="23" t="s">
        <v>2550</v>
      </c>
      <c r="AC787" s="69"/>
      <c r="AD787" s="42"/>
    </row>
    <row r="788" spans="1:30" s="66" customFormat="1" ht="109.5" customHeight="1">
      <c r="A788" s="25" t="s">
        <v>2549</v>
      </c>
      <c r="B788" s="23" t="s">
        <v>143</v>
      </c>
      <c r="C788" s="23" t="s">
        <v>144</v>
      </c>
      <c r="D788" s="23" t="s">
        <v>1346</v>
      </c>
      <c r="E788" s="23" t="s">
        <v>1347</v>
      </c>
      <c r="F788" s="25"/>
      <c r="G788" s="23" t="s">
        <v>1347</v>
      </c>
      <c r="H788" s="25"/>
      <c r="I788" s="25" t="s">
        <v>990</v>
      </c>
      <c r="J788" s="25"/>
      <c r="K788" s="23" t="s">
        <v>145</v>
      </c>
      <c r="L788" s="29">
        <v>100</v>
      </c>
      <c r="M788" s="24" t="s">
        <v>921</v>
      </c>
      <c r="N788" s="23" t="s">
        <v>146</v>
      </c>
      <c r="O788" s="50" t="s">
        <v>184</v>
      </c>
      <c r="P788" s="23" t="s">
        <v>146</v>
      </c>
      <c r="Q788" s="23"/>
      <c r="R788" s="203" t="s">
        <v>977</v>
      </c>
      <c r="S788" s="23" t="s">
        <v>149</v>
      </c>
      <c r="T788" s="24"/>
      <c r="U788" s="25"/>
      <c r="V788" s="27"/>
      <c r="W788" s="26"/>
      <c r="X788" s="27">
        <v>12000</v>
      </c>
      <c r="Y788" s="86">
        <f>X788*1.12</f>
        <v>13440.000000000002</v>
      </c>
      <c r="Z788" s="23"/>
      <c r="AA788" s="23" t="s">
        <v>945</v>
      </c>
      <c r="AB788" s="23"/>
      <c r="AC788" s="69"/>
      <c r="AD788" s="42"/>
    </row>
    <row r="789" spans="1:28" s="64" customFormat="1" ht="69.75" customHeight="1">
      <c r="A789" s="25" t="s">
        <v>503</v>
      </c>
      <c r="B789" s="23" t="s">
        <v>143</v>
      </c>
      <c r="C789" s="23" t="s">
        <v>144</v>
      </c>
      <c r="D789" s="23" t="s">
        <v>1470</v>
      </c>
      <c r="E789" s="23" t="s">
        <v>1471</v>
      </c>
      <c r="F789" s="23"/>
      <c r="G789" s="23" t="s">
        <v>1471</v>
      </c>
      <c r="H789" s="25"/>
      <c r="I789" s="25" t="s">
        <v>1472</v>
      </c>
      <c r="J789" s="25"/>
      <c r="K789" s="45" t="s">
        <v>145</v>
      </c>
      <c r="L789" s="25">
        <v>100</v>
      </c>
      <c r="M789" s="23">
        <v>231010000</v>
      </c>
      <c r="N789" s="23" t="s">
        <v>146</v>
      </c>
      <c r="O789" s="25" t="s">
        <v>147</v>
      </c>
      <c r="P789" s="23" t="s">
        <v>146</v>
      </c>
      <c r="Q789" s="25"/>
      <c r="R789" s="25" t="s">
        <v>1473</v>
      </c>
      <c r="S789" s="24" t="s">
        <v>410</v>
      </c>
      <c r="T789" s="45"/>
      <c r="U789" s="45"/>
      <c r="V789" s="37"/>
      <c r="W789" s="204"/>
      <c r="X789" s="204">
        <v>2500000</v>
      </c>
      <c r="Y789" s="37">
        <f t="shared" si="45"/>
        <v>2800000.0000000005</v>
      </c>
      <c r="Z789" s="45"/>
      <c r="AA789" s="23" t="s">
        <v>945</v>
      </c>
      <c r="AB789" s="65"/>
    </row>
    <row r="790" spans="1:29" s="206" customFormat="1" ht="81" customHeight="1">
      <c r="A790" s="25" t="s">
        <v>504</v>
      </c>
      <c r="B790" s="23" t="s">
        <v>143</v>
      </c>
      <c r="C790" s="23" t="s">
        <v>144</v>
      </c>
      <c r="D790" s="23" t="s">
        <v>1348</v>
      </c>
      <c r="E790" s="23" t="s">
        <v>1349</v>
      </c>
      <c r="F790" s="25"/>
      <c r="G790" s="23" t="s">
        <v>1350</v>
      </c>
      <c r="H790" s="25"/>
      <c r="I790" s="25" t="s">
        <v>1093</v>
      </c>
      <c r="J790" s="25"/>
      <c r="K790" s="45" t="s">
        <v>145</v>
      </c>
      <c r="L790" s="45">
        <v>100</v>
      </c>
      <c r="M790" s="25">
        <v>231010000</v>
      </c>
      <c r="N790" s="23" t="s">
        <v>146</v>
      </c>
      <c r="O790" s="23" t="s">
        <v>147</v>
      </c>
      <c r="P790" s="23" t="s">
        <v>16</v>
      </c>
      <c r="Q790" s="45"/>
      <c r="R790" s="203" t="s">
        <v>1128</v>
      </c>
      <c r="S790" s="23" t="s">
        <v>149</v>
      </c>
      <c r="T790" s="45"/>
      <c r="U790" s="45"/>
      <c r="V790" s="37"/>
      <c r="W790" s="204"/>
      <c r="X790" s="204">
        <v>1500000</v>
      </c>
      <c r="Y790" s="37">
        <f t="shared" si="45"/>
        <v>1680000.0000000002</v>
      </c>
      <c r="Z790" s="45"/>
      <c r="AA790" s="23" t="s">
        <v>945</v>
      </c>
      <c r="AB790" s="205"/>
      <c r="AC790" s="64"/>
    </row>
    <row r="791" spans="1:29" s="208" customFormat="1" ht="66" customHeight="1">
      <c r="A791" s="25" t="s">
        <v>505</v>
      </c>
      <c r="B791" s="23" t="s">
        <v>143</v>
      </c>
      <c r="C791" s="23" t="s">
        <v>144</v>
      </c>
      <c r="D791" s="23" t="s">
        <v>1348</v>
      </c>
      <c r="E791" s="23" t="s">
        <v>1349</v>
      </c>
      <c r="F791" s="25"/>
      <c r="G791" s="23" t="s">
        <v>1350</v>
      </c>
      <c r="H791" s="23"/>
      <c r="I791" s="23" t="s">
        <v>2051</v>
      </c>
      <c r="J791" s="25"/>
      <c r="K791" s="45" t="s">
        <v>145</v>
      </c>
      <c r="L791" s="45">
        <v>100</v>
      </c>
      <c r="M791" s="25">
        <v>231010000</v>
      </c>
      <c r="N791" s="23" t="s">
        <v>146</v>
      </c>
      <c r="O791" s="45" t="s">
        <v>164</v>
      </c>
      <c r="P791" s="23" t="s">
        <v>16</v>
      </c>
      <c r="Q791" s="45"/>
      <c r="R791" s="203" t="s">
        <v>1128</v>
      </c>
      <c r="S791" s="23" t="s">
        <v>149</v>
      </c>
      <c r="T791" s="45"/>
      <c r="U791" s="45"/>
      <c r="V791" s="37"/>
      <c r="W791" s="204"/>
      <c r="X791" s="204">
        <v>95000</v>
      </c>
      <c r="Y791" s="37">
        <f t="shared" si="45"/>
        <v>106400.00000000001</v>
      </c>
      <c r="Z791" s="45"/>
      <c r="AA791" s="23" t="s">
        <v>945</v>
      </c>
      <c r="AB791" s="207"/>
      <c r="AC791" s="64"/>
    </row>
    <row r="792" spans="1:29" s="209" customFormat="1" ht="64.5" customHeight="1">
      <c r="A792" s="25" t="s">
        <v>506</v>
      </c>
      <c r="B792" s="23" t="s">
        <v>143</v>
      </c>
      <c r="C792" s="23" t="s">
        <v>144</v>
      </c>
      <c r="D792" s="23" t="s">
        <v>1348</v>
      </c>
      <c r="E792" s="23" t="s">
        <v>1349</v>
      </c>
      <c r="F792" s="25"/>
      <c r="G792" s="23" t="s">
        <v>1350</v>
      </c>
      <c r="H792" s="23"/>
      <c r="I792" s="23" t="s">
        <v>1476</v>
      </c>
      <c r="J792" s="25"/>
      <c r="K792" s="45" t="s">
        <v>145</v>
      </c>
      <c r="L792" s="45">
        <v>100</v>
      </c>
      <c r="M792" s="25">
        <v>231010000</v>
      </c>
      <c r="N792" s="23" t="s">
        <v>146</v>
      </c>
      <c r="O792" s="23" t="s">
        <v>147</v>
      </c>
      <c r="P792" s="23" t="s">
        <v>16</v>
      </c>
      <c r="Q792" s="45"/>
      <c r="R792" s="203" t="s">
        <v>1128</v>
      </c>
      <c r="S792" s="23" t="s">
        <v>149</v>
      </c>
      <c r="T792" s="45"/>
      <c r="U792" s="45"/>
      <c r="V792" s="37"/>
      <c r="W792" s="44"/>
      <c r="X792" s="44">
        <v>1200000</v>
      </c>
      <c r="Y792" s="37">
        <f t="shared" si="45"/>
        <v>1344000.0000000002</v>
      </c>
      <c r="Z792" s="45"/>
      <c r="AA792" s="23" t="s">
        <v>945</v>
      </c>
      <c r="AB792" s="45"/>
      <c r="AC792" s="64"/>
    </row>
    <row r="793" spans="1:29" s="209" customFormat="1" ht="68.25" customHeight="1">
      <c r="A793" s="25" t="s">
        <v>507</v>
      </c>
      <c r="B793" s="23" t="s">
        <v>143</v>
      </c>
      <c r="C793" s="23" t="s">
        <v>144</v>
      </c>
      <c r="D793" s="23" t="s">
        <v>1348</v>
      </c>
      <c r="E793" s="23" t="s">
        <v>1349</v>
      </c>
      <c r="F793" s="25"/>
      <c r="G793" s="23" t="s">
        <v>1350</v>
      </c>
      <c r="H793" s="23"/>
      <c r="I793" s="23" t="s">
        <v>2052</v>
      </c>
      <c r="J793" s="25"/>
      <c r="K793" s="45" t="s">
        <v>145</v>
      </c>
      <c r="L793" s="45">
        <v>100</v>
      </c>
      <c r="M793" s="25">
        <v>231010000</v>
      </c>
      <c r="N793" s="23" t="s">
        <v>146</v>
      </c>
      <c r="O793" s="45" t="s">
        <v>164</v>
      </c>
      <c r="P793" s="23" t="s">
        <v>447</v>
      </c>
      <c r="Q793" s="45"/>
      <c r="R793" s="203" t="s">
        <v>1128</v>
      </c>
      <c r="S793" s="23" t="s">
        <v>149</v>
      </c>
      <c r="T793" s="45"/>
      <c r="U793" s="45"/>
      <c r="V793" s="37"/>
      <c r="W793" s="204"/>
      <c r="X793" s="204">
        <v>160000</v>
      </c>
      <c r="Y793" s="37">
        <f t="shared" si="45"/>
        <v>179200.00000000003</v>
      </c>
      <c r="Z793" s="45"/>
      <c r="AA793" s="23" t="s">
        <v>945</v>
      </c>
      <c r="AB793" s="45"/>
      <c r="AC793" s="64"/>
    </row>
    <row r="794" spans="1:29" s="208" customFormat="1" ht="47.25" customHeight="1">
      <c r="A794" s="25" t="s">
        <v>508</v>
      </c>
      <c r="B794" s="23" t="s">
        <v>143</v>
      </c>
      <c r="C794" s="23" t="s">
        <v>144</v>
      </c>
      <c r="D794" s="23" t="s">
        <v>1474</v>
      </c>
      <c r="E794" s="23" t="s">
        <v>1475</v>
      </c>
      <c r="F794" s="25"/>
      <c r="G794" s="23" t="s">
        <v>1475</v>
      </c>
      <c r="H794" s="25"/>
      <c r="I794" s="25" t="s">
        <v>244</v>
      </c>
      <c r="J794" s="25"/>
      <c r="K794" s="45" t="s">
        <v>145</v>
      </c>
      <c r="L794" s="45">
        <v>100</v>
      </c>
      <c r="M794" s="25">
        <v>231010000</v>
      </c>
      <c r="N794" s="23" t="s">
        <v>146</v>
      </c>
      <c r="O794" s="23" t="s">
        <v>164</v>
      </c>
      <c r="P794" s="23" t="s">
        <v>146</v>
      </c>
      <c r="Q794" s="45"/>
      <c r="R794" s="203" t="s">
        <v>1128</v>
      </c>
      <c r="S794" s="24" t="s">
        <v>410</v>
      </c>
      <c r="T794" s="45"/>
      <c r="U794" s="45"/>
      <c r="V794" s="37"/>
      <c r="W794" s="204"/>
      <c r="X794" s="204">
        <v>250000</v>
      </c>
      <c r="Y794" s="37">
        <f t="shared" si="45"/>
        <v>280000</v>
      </c>
      <c r="Z794" s="45"/>
      <c r="AA794" s="23" t="s">
        <v>945</v>
      </c>
      <c r="AB794" s="207"/>
      <c r="AC794" s="64"/>
    </row>
    <row r="795" spans="1:28" s="64" customFormat="1" ht="105" customHeight="1">
      <c r="A795" s="25" t="s">
        <v>509</v>
      </c>
      <c r="B795" s="23" t="s">
        <v>143</v>
      </c>
      <c r="C795" s="23" t="s">
        <v>144</v>
      </c>
      <c r="D795" s="23" t="s">
        <v>1636</v>
      </c>
      <c r="E795" s="28" t="s">
        <v>1637</v>
      </c>
      <c r="F795" s="23"/>
      <c r="G795" s="28" t="s">
        <v>1637</v>
      </c>
      <c r="H795" s="23"/>
      <c r="I795" s="23"/>
      <c r="J795" s="24"/>
      <c r="K795" s="23" t="s">
        <v>145</v>
      </c>
      <c r="L795" s="45">
        <v>100</v>
      </c>
      <c r="M795" s="25">
        <v>231010000</v>
      </c>
      <c r="N795" s="23" t="s">
        <v>146</v>
      </c>
      <c r="O795" s="23" t="s">
        <v>426</v>
      </c>
      <c r="P795" s="23" t="s">
        <v>146</v>
      </c>
      <c r="Q795" s="23"/>
      <c r="R795" s="203" t="s">
        <v>1128</v>
      </c>
      <c r="S795" s="24" t="s">
        <v>410</v>
      </c>
      <c r="T795" s="45"/>
      <c r="U795" s="45"/>
      <c r="V795" s="44"/>
      <c r="W795" s="44"/>
      <c r="X795" s="62">
        <v>280000</v>
      </c>
      <c r="Y795" s="27">
        <f>X795*1.12</f>
        <v>313600.00000000006</v>
      </c>
      <c r="Z795" s="45"/>
      <c r="AA795" s="23" t="s">
        <v>945</v>
      </c>
      <c r="AB795" s="65"/>
    </row>
    <row r="796" spans="1:28" s="64" customFormat="1" ht="73.5" customHeight="1">
      <c r="A796" s="25" t="s">
        <v>510</v>
      </c>
      <c r="B796" s="23" t="s">
        <v>143</v>
      </c>
      <c r="C796" s="23" t="s">
        <v>144</v>
      </c>
      <c r="D796" s="23" t="s">
        <v>1348</v>
      </c>
      <c r="E796" s="28" t="s">
        <v>1349</v>
      </c>
      <c r="F796" s="23"/>
      <c r="G796" s="28" t="s">
        <v>1350</v>
      </c>
      <c r="H796" s="23"/>
      <c r="I796" s="23" t="s">
        <v>454</v>
      </c>
      <c r="J796" s="24"/>
      <c r="K796" s="23" t="s">
        <v>145</v>
      </c>
      <c r="L796" s="45">
        <v>100</v>
      </c>
      <c r="M796" s="25">
        <v>231010000</v>
      </c>
      <c r="N796" s="23" t="s">
        <v>146</v>
      </c>
      <c r="O796" s="45" t="s">
        <v>192</v>
      </c>
      <c r="P796" s="23" t="s">
        <v>16</v>
      </c>
      <c r="Q796" s="23"/>
      <c r="R796" s="23" t="s">
        <v>2191</v>
      </c>
      <c r="S796" s="23" t="s">
        <v>20</v>
      </c>
      <c r="T796" s="45"/>
      <c r="U796" s="45"/>
      <c r="V796" s="44"/>
      <c r="W796" s="44"/>
      <c r="X796" s="62">
        <v>0</v>
      </c>
      <c r="Y796" s="27">
        <f>X796*1.12</f>
        <v>0</v>
      </c>
      <c r="Z796" s="45"/>
      <c r="AA796" s="23" t="s">
        <v>945</v>
      </c>
      <c r="AB796" s="63">
        <v>11</v>
      </c>
    </row>
    <row r="797" spans="1:28" s="64" customFormat="1" ht="73.5" customHeight="1">
      <c r="A797" s="25" t="s">
        <v>2922</v>
      </c>
      <c r="B797" s="23" t="s">
        <v>143</v>
      </c>
      <c r="C797" s="23" t="s">
        <v>144</v>
      </c>
      <c r="D797" s="23" t="s">
        <v>1348</v>
      </c>
      <c r="E797" s="28" t="s">
        <v>1349</v>
      </c>
      <c r="F797" s="23"/>
      <c r="G797" s="28" t="s">
        <v>1350</v>
      </c>
      <c r="H797" s="23"/>
      <c r="I797" s="23" t="s">
        <v>454</v>
      </c>
      <c r="J797" s="24"/>
      <c r="K797" s="23" t="s">
        <v>145</v>
      </c>
      <c r="L797" s="45">
        <v>100</v>
      </c>
      <c r="M797" s="25">
        <v>231010000</v>
      </c>
      <c r="N797" s="23" t="s">
        <v>146</v>
      </c>
      <c r="O797" s="45" t="s">
        <v>157</v>
      </c>
      <c r="P797" s="23" t="s">
        <v>16</v>
      </c>
      <c r="Q797" s="23"/>
      <c r="R797" s="23" t="s">
        <v>2191</v>
      </c>
      <c r="S797" s="23" t="s">
        <v>20</v>
      </c>
      <c r="T797" s="45"/>
      <c r="U797" s="45"/>
      <c r="V797" s="44"/>
      <c r="W797" s="44"/>
      <c r="X797" s="62">
        <v>700000</v>
      </c>
      <c r="Y797" s="27">
        <f>X797*1.12</f>
        <v>784000.0000000001</v>
      </c>
      <c r="Z797" s="45"/>
      <c r="AA797" s="23" t="s">
        <v>945</v>
      </c>
      <c r="AB797" s="65"/>
    </row>
    <row r="798" spans="1:28" s="64" customFormat="1" ht="105" customHeight="1">
      <c r="A798" s="25" t="s">
        <v>511</v>
      </c>
      <c r="B798" s="23" t="s">
        <v>143</v>
      </c>
      <c r="C798" s="23" t="s">
        <v>144</v>
      </c>
      <c r="D798" s="23" t="s">
        <v>1741</v>
      </c>
      <c r="E798" s="28" t="s">
        <v>1742</v>
      </c>
      <c r="F798" s="23"/>
      <c r="G798" s="28" t="s">
        <v>1742</v>
      </c>
      <c r="H798" s="23"/>
      <c r="I798" s="23" t="s">
        <v>268</v>
      </c>
      <c r="J798" s="24"/>
      <c r="K798" s="23" t="s">
        <v>145</v>
      </c>
      <c r="L798" s="45">
        <v>100</v>
      </c>
      <c r="M798" s="25">
        <v>231010000</v>
      </c>
      <c r="N798" s="23" t="s">
        <v>146</v>
      </c>
      <c r="O798" s="23" t="s">
        <v>184</v>
      </c>
      <c r="P798" s="23" t="s">
        <v>16</v>
      </c>
      <c r="Q798" s="23"/>
      <c r="R798" s="23" t="s">
        <v>2191</v>
      </c>
      <c r="S798" s="23" t="s">
        <v>423</v>
      </c>
      <c r="T798" s="45"/>
      <c r="U798" s="45"/>
      <c r="V798" s="44"/>
      <c r="W798" s="44"/>
      <c r="X798" s="62">
        <v>200000</v>
      </c>
      <c r="Y798" s="27">
        <f>X798*1.12</f>
        <v>224000.00000000003</v>
      </c>
      <c r="Z798" s="45"/>
      <c r="AA798" s="23" t="s">
        <v>945</v>
      </c>
      <c r="AB798" s="65"/>
    </row>
    <row r="799" spans="1:28" s="93" customFormat="1" ht="65.25" customHeight="1">
      <c r="A799" s="25" t="s">
        <v>512</v>
      </c>
      <c r="B799" s="23" t="s">
        <v>143</v>
      </c>
      <c r="C799" s="23" t="s">
        <v>144</v>
      </c>
      <c r="D799" s="23" t="s">
        <v>1470</v>
      </c>
      <c r="E799" s="23" t="s">
        <v>1471</v>
      </c>
      <c r="F799" s="52"/>
      <c r="G799" s="23" t="s">
        <v>1471</v>
      </c>
      <c r="H799" s="23"/>
      <c r="I799" s="23" t="s">
        <v>289</v>
      </c>
      <c r="J799" s="25"/>
      <c r="K799" s="25" t="s">
        <v>145</v>
      </c>
      <c r="L799" s="25">
        <v>100</v>
      </c>
      <c r="M799" s="25">
        <v>231010000</v>
      </c>
      <c r="N799" s="23" t="s">
        <v>146</v>
      </c>
      <c r="O799" s="23" t="s">
        <v>426</v>
      </c>
      <c r="P799" s="23" t="s">
        <v>146</v>
      </c>
      <c r="Q799" s="25"/>
      <c r="R799" s="25" t="s">
        <v>977</v>
      </c>
      <c r="S799" s="25" t="s">
        <v>20</v>
      </c>
      <c r="T799" s="164"/>
      <c r="U799" s="25"/>
      <c r="V799" s="44"/>
      <c r="W799" s="37"/>
      <c r="X799" s="37">
        <v>16071428.57</v>
      </c>
      <c r="Y799" s="37">
        <v>17999999.998400003</v>
      </c>
      <c r="Z799" s="45"/>
      <c r="AA799" s="23" t="s">
        <v>945</v>
      </c>
      <c r="AB799" s="46"/>
    </row>
    <row r="800" spans="1:28" s="93" customFormat="1" ht="71.25" customHeight="1">
      <c r="A800" s="25" t="s">
        <v>513</v>
      </c>
      <c r="B800" s="23" t="s">
        <v>143</v>
      </c>
      <c r="C800" s="23" t="s">
        <v>144</v>
      </c>
      <c r="D800" s="23" t="s">
        <v>1348</v>
      </c>
      <c r="E800" s="28" t="s">
        <v>1349</v>
      </c>
      <c r="F800" s="23"/>
      <c r="G800" s="28" t="s">
        <v>1350</v>
      </c>
      <c r="H800" s="23"/>
      <c r="I800" s="23" t="s">
        <v>1743</v>
      </c>
      <c r="J800" s="25"/>
      <c r="K800" s="25" t="s">
        <v>145</v>
      </c>
      <c r="L800" s="25">
        <v>100</v>
      </c>
      <c r="M800" s="25">
        <v>231010000</v>
      </c>
      <c r="N800" s="23" t="s">
        <v>146</v>
      </c>
      <c r="O800" s="23" t="s">
        <v>221</v>
      </c>
      <c r="P800" s="23" t="s">
        <v>16</v>
      </c>
      <c r="Q800" s="25"/>
      <c r="R800" s="203" t="s">
        <v>977</v>
      </c>
      <c r="S800" s="23" t="s">
        <v>149</v>
      </c>
      <c r="T800" s="164"/>
      <c r="U800" s="25"/>
      <c r="V800" s="44"/>
      <c r="W800" s="37"/>
      <c r="X800" s="37">
        <v>595000</v>
      </c>
      <c r="Y800" s="37">
        <f>X800*1.12</f>
        <v>666400.0000000001</v>
      </c>
      <c r="Z800" s="45"/>
      <c r="AA800" s="23" t="s">
        <v>945</v>
      </c>
      <c r="AB800" s="46"/>
    </row>
    <row r="801" spans="1:29" ht="259.5" customHeight="1">
      <c r="A801" s="25" t="s">
        <v>514</v>
      </c>
      <c r="B801" s="23" t="s">
        <v>143</v>
      </c>
      <c r="C801" s="23" t="s">
        <v>144</v>
      </c>
      <c r="D801" s="48" t="s">
        <v>1716</v>
      </c>
      <c r="E801" s="49" t="s">
        <v>1717</v>
      </c>
      <c r="F801" s="23"/>
      <c r="G801" s="49" t="s">
        <v>1717</v>
      </c>
      <c r="H801" s="25"/>
      <c r="I801" s="25" t="s">
        <v>1127</v>
      </c>
      <c r="J801" s="25"/>
      <c r="K801" s="23" t="s">
        <v>145</v>
      </c>
      <c r="L801" s="28">
        <v>100</v>
      </c>
      <c r="M801" s="24" t="s">
        <v>921</v>
      </c>
      <c r="N801" s="23" t="s">
        <v>146</v>
      </c>
      <c r="O801" s="28" t="s">
        <v>433</v>
      </c>
      <c r="P801" s="23" t="s">
        <v>16</v>
      </c>
      <c r="Q801" s="23"/>
      <c r="R801" s="28" t="s">
        <v>1128</v>
      </c>
      <c r="S801" s="29" t="s">
        <v>396</v>
      </c>
      <c r="T801" s="175"/>
      <c r="U801" s="25" t="s">
        <v>36</v>
      </c>
      <c r="V801" s="62"/>
      <c r="W801" s="44"/>
      <c r="X801" s="26">
        <v>60000</v>
      </c>
      <c r="Y801" s="27">
        <f aca="true" t="shared" si="46" ref="Y801:Y809">X801*1.12</f>
        <v>67200</v>
      </c>
      <c r="Z801" s="23"/>
      <c r="AA801" s="23" t="s">
        <v>945</v>
      </c>
      <c r="AB801" s="23"/>
      <c r="AC801" s="54"/>
    </row>
    <row r="802" spans="1:29" ht="171" customHeight="1">
      <c r="A802" s="25" t="s">
        <v>515</v>
      </c>
      <c r="B802" s="23" t="s">
        <v>143</v>
      </c>
      <c r="C802" s="23" t="s">
        <v>144</v>
      </c>
      <c r="D802" s="48" t="s">
        <v>1346</v>
      </c>
      <c r="E802" s="49" t="s">
        <v>1347</v>
      </c>
      <c r="F802" s="23"/>
      <c r="G802" s="49" t="s">
        <v>1347</v>
      </c>
      <c r="H802" s="25"/>
      <c r="I802" s="25" t="s">
        <v>2396</v>
      </c>
      <c r="J802" s="25"/>
      <c r="K802" s="23" t="s">
        <v>145</v>
      </c>
      <c r="L802" s="28">
        <v>100</v>
      </c>
      <c r="M802" s="24" t="s">
        <v>921</v>
      </c>
      <c r="N802" s="23" t="s">
        <v>146</v>
      </c>
      <c r="O802" s="28" t="s">
        <v>191</v>
      </c>
      <c r="P802" s="23" t="s">
        <v>146</v>
      </c>
      <c r="Q802" s="23"/>
      <c r="R802" s="28" t="s">
        <v>1128</v>
      </c>
      <c r="S802" s="29" t="s">
        <v>20</v>
      </c>
      <c r="T802" s="175"/>
      <c r="U802" s="25"/>
      <c r="V802" s="62"/>
      <c r="W802" s="44"/>
      <c r="X802" s="26">
        <f>1477679+31200+60000</f>
        <v>1568879</v>
      </c>
      <c r="Y802" s="27">
        <f t="shared" si="46"/>
        <v>1757144.4800000002</v>
      </c>
      <c r="Z802" s="23"/>
      <c r="AA802" s="23" t="s">
        <v>945</v>
      </c>
      <c r="AB802" s="23"/>
      <c r="AC802" s="54"/>
    </row>
    <row r="803" spans="1:29" ht="77.25" customHeight="1">
      <c r="A803" s="25" t="s">
        <v>516</v>
      </c>
      <c r="B803" s="23" t="s">
        <v>143</v>
      </c>
      <c r="C803" s="23" t="s">
        <v>144</v>
      </c>
      <c r="D803" s="48" t="s">
        <v>1718</v>
      </c>
      <c r="E803" s="49" t="s">
        <v>24</v>
      </c>
      <c r="F803" s="23"/>
      <c r="G803" s="49" t="s">
        <v>24</v>
      </c>
      <c r="H803" s="25"/>
      <c r="I803" s="25"/>
      <c r="J803" s="25"/>
      <c r="K803" s="23" t="s">
        <v>145</v>
      </c>
      <c r="L803" s="28">
        <v>100</v>
      </c>
      <c r="M803" s="24" t="s">
        <v>921</v>
      </c>
      <c r="N803" s="23" t="s">
        <v>146</v>
      </c>
      <c r="O803" s="28" t="s">
        <v>147</v>
      </c>
      <c r="P803" s="23" t="s">
        <v>146</v>
      </c>
      <c r="Q803" s="23"/>
      <c r="R803" s="28" t="s">
        <v>1128</v>
      </c>
      <c r="S803" s="29" t="s">
        <v>20</v>
      </c>
      <c r="T803" s="175"/>
      <c r="U803" s="25" t="s">
        <v>36</v>
      </c>
      <c r="V803" s="62"/>
      <c r="W803" s="44"/>
      <c r="X803" s="26">
        <v>4464286</v>
      </c>
      <c r="Y803" s="27">
        <f t="shared" si="46"/>
        <v>5000000.32</v>
      </c>
      <c r="Z803" s="23"/>
      <c r="AA803" s="23" t="s">
        <v>945</v>
      </c>
      <c r="AB803" s="23"/>
      <c r="AC803" s="54"/>
    </row>
    <row r="804" spans="1:29" ht="133.5" customHeight="1">
      <c r="A804" s="25" t="s">
        <v>517</v>
      </c>
      <c r="B804" s="23" t="s">
        <v>143</v>
      </c>
      <c r="C804" s="23" t="s">
        <v>144</v>
      </c>
      <c r="D804" s="48" t="s">
        <v>1720</v>
      </c>
      <c r="E804" s="49" t="s">
        <v>1719</v>
      </c>
      <c r="F804" s="23"/>
      <c r="G804" s="49" t="s">
        <v>1719</v>
      </c>
      <c r="H804" s="25"/>
      <c r="I804" s="25" t="s">
        <v>25</v>
      </c>
      <c r="J804" s="25"/>
      <c r="K804" s="23" t="s">
        <v>145</v>
      </c>
      <c r="L804" s="28">
        <v>100</v>
      </c>
      <c r="M804" s="24" t="s">
        <v>921</v>
      </c>
      <c r="N804" s="23" t="s">
        <v>146</v>
      </c>
      <c r="O804" s="28" t="s">
        <v>157</v>
      </c>
      <c r="P804" s="23" t="s">
        <v>146</v>
      </c>
      <c r="Q804" s="23"/>
      <c r="R804" s="28" t="s">
        <v>977</v>
      </c>
      <c r="S804" s="29" t="s">
        <v>20</v>
      </c>
      <c r="T804" s="175"/>
      <c r="U804" s="25"/>
      <c r="V804" s="62"/>
      <c r="W804" s="44"/>
      <c r="X804" s="26">
        <v>200000</v>
      </c>
      <c r="Y804" s="27">
        <f t="shared" si="46"/>
        <v>224000.00000000003</v>
      </c>
      <c r="Z804" s="23"/>
      <c r="AA804" s="23" t="s">
        <v>945</v>
      </c>
      <c r="AB804" s="23"/>
      <c r="AC804" s="54"/>
    </row>
    <row r="805" spans="1:29" ht="92.25" customHeight="1">
      <c r="A805" s="25" t="s">
        <v>518</v>
      </c>
      <c r="B805" s="23" t="s">
        <v>143</v>
      </c>
      <c r="C805" s="23" t="s">
        <v>144</v>
      </c>
      <c r="D805" s="48" t="s">
        <v>1721</v>
      </c>
      <c r="E805" s="49" t="s">
        <v>27</v>
      </c>
      <c r="F805" s="23"/>
      <c r="G805" s="49" t="s">
        <v>27</v>
      </c>
      <c r="H805" s="25"/>
      <c r="I805" s="25" t="s">
        <v>28</v>
      </c>
      <c r="J805" s="25"/>
      <c r="K805" s="23" t="s">
        <v>145</v>
      </c>
      <c r="L805" s="28">
        <v>100</v>
      </c>
      <c r="M805" s="24" t="s">
        <v>921</v>
      </c>
      <c r="N805" s="23" t="s">
        <v>146</v>
      </c>
      <c r="O805" s="28" t="s">
        <v>147</v>
      </c>
      <c r="P805" s="23" t="s">
        <v>146</v>
      </c>
      <c r="Q805" s="23"/>
      <c r="R805" s="28" t="s">
        <v>977</v>
      </c>
      <c r="S805" s="29" t="s">
        <v>20</v>
      </c>
      <c r="T805" s="175"/>
      <c r="U805" s="25"/>
      <c r="V805" s="62"/>
      <c r="W805" s="44"/>
      <c r="X805" s="26">
        <v>312499.99999999994</v>
      </c>
      <c r="Y805" s="27">
        <f t="shared" si="46"/>
        <v>349999.99999999994</v>
      </c>
      <c r="Z805" s="23"/>
      <c r="AA805" s="23" t="s">
        <v>945</v>
      </c>
      <c r="AB805" s="23"/>
      <c r="AC805" s="54"/>
    </row>
    <row r="806" spans="1:29" ht="121.5" customHeight="1">
      <c r="A806" s="25" t="s">
        <v>519</v>
      </c>
      <c r="B806" s="23" t="s">
        <v>143</v>
      </c>
      <c r="C806" s="23" t="s">
        <v>144</v>
      </c>
      <c r="D806" s="48" t="s">
        <v>1597</v>
      </c>
      <c r="E806" s="49" t="s">
        <v>1598</v>
      </c>
      <c r="F806" s="23"/>
      <c r="G806" s="49" t="s">
        <v>1598</v>
      </c>
      <c r="H806" s="25"/>
      <c r="I806" s="25" t="s">
        <v>418</v>
      </c>
      <c r="J806" s="25"/>
      <c r="K806" s="23" t="s">
        <v>154</v>
      </c>
      <c r="L806" s="28">
        <v>100</v>
      </c>
      <c r="M806" s="24" t="s">
        <v>921</v>
      </c>
      <c r="N806" s="23" t="s">
        <v>146</v>
      </c>
      <c r="O806" s="28" t="s">
        <v>212</v>
      </c>
      <c r="P806" s="23" t="s">
        <v>146</v>
      </c>
      <c r="Q806" s="23"/>
      <c r="R806" s="28" t="s">
        <v>977</v>
      </c>
      <c r="S806" s="29" t="s">
        <v>20</v>
      </c>
      <c r="T806" s="175"/>
      <c r="U806" s="25"/>
      <c r="V806" s="62"/>
      <c r="W806" s="44"/>
      <c r="X806" s="26">
        <v>2500000</v>
      </c>
      <c r="Y806" s="27">
        <f t="shared" si="46"/>
        <v>2800000.0000000005</v>
      </c>
      <c r="Z806" s="23"/>
      <c r="AA806" s="23" t="s">
        <v>945</v>
      </c>
      <c r="AB806" s="23"/>
      <c r="AC806" s="54"/>
    </row>
    <row r="807" spans="1:29" ht="108.75" customHeight="1">
      <c r="A807" s="25" t="s">
        <v>520</v>
      </c>
      <c r="B807" s="23" t="s">
        <v>143</v>
      </c>
      <c r="C807" s="23" t="s">
        <v>144</v>
      </c>
      <c r="D807" s="48" t="s">
        <v>1348</v>
      </c>
      <c r="E807" s="49" t="s">
        <v>1349</v>
      </c>
      <c r="F807" s="23"/>
      <c r="G807" s="49" t="s">
        <v>1350</v>
      </c>
      <c r="H807" s="25"/>
      <c r="I807" s="25" t="s">
        <v>29</v>
      </c>
      <c r="J807" s="25"/>
      <c r="K807" s="23" t="s">
        <v>145</v>
      </c>
      <c r="L807" s="28">
        <v>100</v>
      </c>
      <c r="M807" s="24" t="s">
        <v>921</v>
      </c>
      <c r="N807" s="23" t="s">
        <v>146</v>
      </c>
      <c r="O807" s="28" t="s">
        <v>157</v>
      </c>
      <c r="P807" s="23" t="s">
        <v>16</v>
      </c>
      <c r="Q807" s="23"/>
      <c r="R807" s="28" t="s">
        <v>977</v>
      </c>
      <c r="S807" s="29" t="s">
        <v>149</v>
      </c>
      <c r="T807" s="175"/>
      <c r="U807" s="25"/>
      <c r="V807" s="62"/>
      <c r="W807" s="44"/>
      <c r="X807" s="26">
        <v>892857</v>
      </c>
      <c r="Y807" s="27">
        <f t="shared" si="46"/>
        <v>999999.8400000001</v>
      </c>
      <c r="Z807" s="23"/>
      <c r="AA807" s="23" t="s">
        <v>945</v>
      </c>
      <c r="AB807" s="23"/>
      <c r="AC807" s="54"/>
    </row>
    <row r="808" spans="1:29" ht="163.5" customHeight="1">
      <c r="A808" s="25" t="s">
        <v>521</v>
      </c>
      <c r="B808" s="23" t="s">
        <v>143</v>
      </c>
      <c r="C808" s="23" t="s">
        <v>144</v>
      </c>
      <c r="D808" s="48" t="s">
        <v>1348</v>
      </c>
      <c r="E808" s="49" t="s">
        <v>1349</v>
      </c>
      <c r="F808" s="23"/>
      <c r="G808" s="49" t="s">
        <v>1350</v>
      </c>
      <c r="H808" s="25"/>
      <c r="I808" s="25" t="s">
        <v>247</v>
      </c>
      <c r="J808" s="25"/>
      <c r="K808" s="23" t="s">
        <v>145</v>
      </c>
      <c r="L808" s="28">
        <v>100</v>
      </c>
      <c r="M808" s="24" t="s">
        <v>921</v>
      </c>
      <c r="N808" s="23" t="s">
        <v>146</v>
      </c>
      <c r="O808" s="28" t="s">
        <v>920</v>
      </c>
      <c r="P808" s="23" t="s">
        <v>16</v>
      </c>
      <c r="Q808" s="23"/>
      <c r="R808" s="28" t="s">
        <v>977</v>
      </c>
      <c r="S808" s="29" t="s">
        <v>149</v>
      </c>
      <c r="T808" s="175"/>
      <c r="U808" s="25"/>
      <c r="V808" s="62"/>
      <c r="W808" s="44"/>
      <c r="X808" s="26">
        <v>1500000</v>
      </c>
      <c r="Y808" s="27">
        <f t="shared" si="46"/>
        <v>1680000.0000000002</v>
      </c>
      <c r="Z808" s="23"/>
      <c r="AA808" s="23" t="s">
        <v>945</v>
      </c>
      <c r="AB808" s="23"/>
      <c r="AC808" s="54"/>
    </row>
    <row r="809" spans="1:29" ht="163.5" customHeight="1">
      <c r="A809" s="25" t="s">
        <v>522</v>
      </c>
      <c r="B809" s="23" t="s">
        <v>143</v>
      </c>
      <c r="C809" s="23" t="s">
        <v>144</v>
      </c>
      <c r="D809" s="48" t="s">
        <v>1722</v>
      </c>
      <c r="E809" s="49" t="s">
        <v>1723</v>
      </c>
      <c r="F809" s="23"/>
      <c r="G809" s="49" t="s">
        <v>1723</v>
      </c>
      <c r="H809" s="25"/>
      <c r="I809" s="25" t="s">
        <v>30</v>
      </c>
      <c r="J809" s="25"/>
      <c r="K809" s="23" t="s">
        <v>145</v>
      </c>
      <c r="L809" s="28">
        <v>100</v>
      </c>
      <c r="M809" s="24" t="s">
        <v>921</v>
      </c>
      <c r="N809" s="23" t="s">
        <v>146</v>
      </c>
      <c r="O809" s="28" t="s">
        <v>212</v>
      </c>
      <c r="P809" s="23" t="s">
        <v>16</v>
      </c>
      <c r="Q809" s="23"/>
      <c r="R809" s="28" t="s">
        <v>977</v>
      </c>
      <c r="S809" s="29" t="s">
        <v>149</v>
      </c>
      <c r="T809" s="175"/>
      <c r="U809" s="25"/>
      <c r="V809" s="62"/>
      <c r="W809" s="44"/>
      <c r="X809" s="26">
        <v>40000</v>
      </c>
      <c r="Y809" s="27">
        <f t="shared" si="46"/>
        <v>44800.00000000001</v>
      </c>
      <c r="Z809" s="23"/>
      <c r="AA809" s="23" t="s">
        <v>399</v>
      </c>
      <c r="AB809" s="23"/>
      <c r="AC809" s="54"/>
    </row>
    <row r="810" spans="1:29" s="42" customFormat="1" ht="63.75">
      <c r="A810" s="25" t="s">
        <v>523</v>
      </c>
      <c r="B810" s="23" t="s">
        <v>143</v>
      </c>
      <c r="C810" s="23" t="s">
        <v>144</v>
      </c>
      <c r="D810" s="23" t="s">
        <v>1764</v>
      </c>
      <c r="E810" s="23" t="s">
        <v>254</v>
      </c>
      <c r="F810" s="23"/>
      <c r="G810" s="23" t="s">
        <v>254</v>
      </c>
      <c r="H810" s="23"/>
      <c r="I810" s="23" t="s">
        <v>255</v>
      </c>
      <c r="J810" s="23"/>
      <c r="K810" s="23" t="s">
        <v>145</v>
      </c>
      <c r="L810" s="23">
        <v>100</v>
      </c>
      <c r="M810" s="25">
        <v>231010000</v>
      </c>
      <c r="N810" s="23" t="s">
        <v>146</v>
      </c>
      <c r="O810" s="23" t="s">
        <v>433</v>
      </c>
      <c r="P810" s="23" t="s">
        <v>146</v>
      </c>
      <c r="Q810" s="23"/>
      <c r="R810" s="203" t="s">
        <v>1768</v>
      </c>
      <c r="S810" s="24" t="s">
        <v>149</v>
      </c>
      <c r="T810" s="23"/>
      <c r="U810" s="24"/>
      <c r="V810" s="27"/>
      <c r="W810" s="27"/>
      <c r="X810" s="26">
        <v>0</v>
      </c>
      <c r="Y810" s="27">
        <v>0</v>
      </c>
      <c r="Z810" s="23" t="s">
        <v>2393</v>
      </c>
      <c r="AA810" s="23" t="s">
        <v>945</v>
      </c>
      <c r="AB810" s="23">
        <v>11</v>
      </c>
      <c r="AC810" s="47"/>
    </row>
    <row r="811" spans="1:29" s="42" customFormat="1" ht="63.75">
      <c r="A811" s="25" t="s">
        <v>2715</v>
      </c>
      <c r="B811" s="23" t="s">
        <v>143</v>
      </c>
      <c r="C811" s="23" t="s">
        <v>144</v>
      </c>
      <c r="D811" s="23" t="s">
        <v>1764</v>
      </c>
      <c r="E811" s="23" t="s">
        <v>254</v>
      </c>
      <c r="F811" s="23"/>
      <c r="G811" s="23" t="s">
        <v>254</v>
      </c>
      <c r="H811" s="23"/>
      <c r="I811" s="23" t="s">
        <v>255</v>
      </c>
      <c r="J811" s="23"/>
      <c r="K811" s="23" t="s">
        <v>145</v>
      </c>
      <c r="L811" s="23">
        <v>100</v>
      </c>
      <c r="M811" s="25">
        <v>231010000</v>
      </c>
      <c r="N811" s="23" t="s">
        <v>146</v>
      </c>
      <c r="O811" s="23" t="s">
        <v>212</v>
      </c>
      <c r="P811" s="23" t="s">
        <v>146</v>
      </c>
      <c r="Q811" s="23"/>
      <c r="R811" s="203" t="s">
        <v>1768</v>
      </c>
      <c r="S811" s="24" t="s">
        <v>149</v>
      </c>
      <c r="T811" s="23"/>
      <c r="U811" s="24"/>
      <c r="V811" s="27"/>
      <c r="W811" s="27"/>
      <c r="X811" s="26">
        <v>750000</v>
      </c>
      <c r="Y811" s="27">
        <f>X811*1.12</f>
        <v>840000.0000000001</v>
      </c>
      <c r="Z811" s="23" t="s">
        <v>2393</v>
      </c>
      <c r="AA811" s="23" t="s">
        <v>945</v>
      </c>
      <c r="AB811" s="23"/>
      <c r="AC811" s="47"/>
    </row>
    <row r="812" spans="1:243" s="69" customFormat="1" ht="117" customHeight="1">
      <c r="A812" s="25" t="s">
        <v>253</v>
      </c>
      <c r="B812" s="23" t="s">
        <v>143</v>
      </c>
      <c r="C812" s="23" t="s">
        <v>144</v>
      </c>
      <c r="D812" s="23" t="s">
        <v>1755</v>
      </c>
      <c r="E812" s="23" t="s">
        <v>1756</v>
      </c>
      <c r="F812" s="23"/>
      <c r="G812" s="23" t="s">
        <v>1756</v>
      </c>
      <c r="H812" s="23"/>
      <c r="I812" s="23" t="s">
        <v>935</v>
      </c>
      <c r="J812" s="23"/>
      <c r="K812" s="23" t="s">
        <v>145</v>
      </c>
      <c r="L812" s="23">
        <v>100</v>
      </c>
      <c r="M812" s="25">
        <v>231010000</v>
      </c>
      <c r="N812" s="23" t="s">
        <v>146</v>
      </c>
      <c r="O812" s="23" t="s">
        <v>426</v>
      </c>
      <c r="P812" s="23" t="s">
        <v>146</v>
      </c>
      <c r="Q812" s="23"/>
      <c r="R812" s="203" t="s">
        <v>1768</v>
      </c>
      <c r="S812" s="24" t="s">
        <v>410</v>
      </c>
      <c r="T812" s="23"/>
      <c r="U812" s="24"/>
      <c r="V812" s="27"/>
      <c r="W812" s="27"/>
      <c r="X812" s="62">
        <v>267857</v>
      </c>
      <c r="Y812" s="27">
        <f aca="true" t="shared" si="47" ref="Y812:Y822">X812*1.12</f>
        <v>299999.84</v>
      </c>
      <c r="Z812" s="23"/>
      <c r="AA812" s="23" t="s">
        <v>945</v>
      </c>
      <c r="AB812" s="23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  <c r="CC812" s="47"/>
      <c r="CD812" s="47"/>
      <c r="CE812" s="47"/>
      <c r="CF812" s="47"/>
      <c r="CG812" s="47"/>
      <c r="CH812" s="47"/>
      <c r="CI812" s="47"/>
      <c r="CJ812" s="47"/>
      <c r="CK812" s="47"/>
      <c r="CL812" s="47"/>
      <c r="CM812" s="47"/>
      <c r="CN812" s="47"/>
      <c r="CO812" s="47"/>
      <c r="CP812" s="47"/>
      <c r="CQ812" s="47"/>
      <c r="CR812" s="47"/>
      <c r="CS812" s="47"/>
      <c r="CT812" s="47"/>
      <c r="CU812" s="47"/>
      <c r="CV812" s="47"/>
      <c r="CW812" s="47"/>
      <c r="CX812" s="47"/>
      <c r="CY812" s="47"/>
      <c r="CZ812" s="47"/>
      <c r="DA812" s="47"/>
      <c r="DB812" s="47"/>
      <c r="DC812" s="47"/>
      <c r="DD812" s="47"/>
      <c r="DE812" s="47"/>
      <c r="DF812" s="47"/>
      <c r="DG812" s="47"/>
      <c r="DH812" s="47"/>
      <c r="DI812" s="47"/>
      <c r="DJ812" s="47"/>
      <c r="DK812" s="47"/>
      <c r="DL812" s="47"/>
      <c r="DM812" s="47"/>
      <c r="DN812" s="47"/>
      <c r="DO812" s="47"/>
      <c r="DP812" s="47"/>
      <c r="DQ812" s="47"/>
      <c r="DR812" s="47"/>
      <c r="DS812" s="47"/>
      <c r="DT812" s="47"/>
      <c r="DU812" s="47"/>
      <c r="DV812" s="47"/>
      <c r="DW812" s="47"/>
      <c r="DX812" s="47"/>
      <c r="DY812" s="47"/>
      <c r="DZ812" s="47"/>
      <c r="EA812" s="47"/>
      <c r="EB812" s="47"/>
      <c r="EC812" s="47"/>
      <c r="ED812" s="47"/>
      <c r="EE812" s="47"/>
      <c r="EF812" s="47"/>
      <c r="EG812" s="47"/>
      <c r="EH812" s="47"/>
      <c r="EI812" s="47"/>
      <c r="EJ812" s="47"/>
      <c r="EK812" s="47"/>
      <c r="EL812" s="47"/>
      <c r="EM812" s="47"/>
      <c r="EN812" s="47"/>
      <c r="EO812" s="47"/>
      <c r="EP812" s="47"/>
      <c r="EQ812" s="47"/>
      <c r="ER812" s="47"/>
      <c r="ES812" s="47"/>
      <c r="ET812" s="47"/>
      <c r="EU812" s="47"/>
      <c r="EV812" s="47"/>
      <c r="EW812" s="47"/>
      <c r="EX812" s="47"/>
      <c r="EY812" s="47"/>
      <c r="EZ812" s="47"/>
      <c r="FA812" s="47"/>
      <c r="FB812" s="47"/>
      <c r="FC812" s="47"/>
      <c r="FD812" s="47"/>
      <c r="FE812" s="47"/>
      <c r="FF812" s="47"/>
      <c r="FG812" s="47"/>
      <c r="FH812" s="47"/>
      <c r="FI812" s="47"/>
      <c r="FJ812" s="47"/>
      <c r="FK812" s="47"/>
      <c r="FL812" s="47"/>
      <c r="FM812" s="47"/>
      <c r="FN812" s="47"/>
      <c r="FO812" s="47"/>
      <c r="FP812" s="47"/>
      <c r="FQ812" s="47"/>
      <c r="FR812" s="47"/>
      <c r="FS812" s="47"/>
      <c r="FT812" s="47"/>
      <c r="FU812" s="47"/>
      <c r="FV812" s="47"/>
      <c r="FW812" s="47"/>
      <c r="FX812" s="47"/>
      <c r="FY812" s="47"/>
      <c r="FZ812" s="47"/>
      <c r="GA812" s="47"/>
      <c r="GB812" s="47"/>
      <c r="GC812" s="47"/>
      <c r="GD812" s="47"/>
      <c r="GE812" s="47"/>
      <c r="GF812" s="47"/>
      <c r="GG812" s="47"/>
      <c r="GH812" s="47"/>
      <c r="GI812" s="47"/>
      <c r="GJ812" s="47"/>
      <c r="GK812" s="47"/>
      <c r="GL812" s="47"/>
      <c r="GM812" s="47"/>
      <c r="GN812" s="47"/>
      <c r="GO812" s="47"/>
      <c r="GP812" s="47"/>
      <c r="GQ812" s="47"/>
      <c r="GR812" s="47"/>
      <c r="GS812" s="47"/>
      <c r="GT812" s="47"/>
      <c r="GU812" s="47"/>
      <c r="GV812" s="47"/>
      <c r="GW812" s="47"/>
      <c r="GX812" s="47"/>
      <c r="GY812" s="47"/>
      <c r="GZ812" s="47"/>
      <c r="HA812" s="47"/>
      <c r="HB812" s="47"/>
      <c r="HC812" s="47"/>
      <c r="HD812" s="47"/>
      <c r="HE812" s="47"/>
      <c r="HF812" s="47"/>
      <c r="HG812" s="47"/>
      <c r="HH812" s="47"/>
      <c r="HI812" s="47"/>
      <c r="HJ812" s="47"/>
      <c r="HK812" s="47"/>
      <c r="HL812" s="47"/>
      <c r="HM812" s="47"/>
      <c r="HN812" s="47"/>
      <c r="HO812" s="47"/>
      <c r="HP812" s="47"/>
      <c r="HQ812" s="47"/>
      <c r="HR812" s="47"/>
      <c r="HS812" s="47"/>
      <c r="HT812" s="47"/>
      <c r="HU812" s="47"/>
      <c r="HV812" s="47"/>
      <c r="HW812" s="47"/>
      <c r="HX812" s="47"/>
      <c r="HY812" s="47"/>
      <c r="HZ812" s="47"/>
      <c r="IA812" s="47"/>
      <c r="IB812" s="47"/>
      <c r="IC812" s="47"/>
      <c r="ID812" s="47"/>
      <c r="IE812" s="47"/>
      <c r="IF812" s="47"/>
      <c r="IG812" s="47"/>
      <c r="IH812" s="47"/>
      <c r="II812" s="47"/>
    </row>
    <row r="813" spans="1:29" s="42" customFormat="1" ht="159.75" customHeight="1">
      <c r="A813" s="25" t="s">
        <v>524</v>
      </c>
      <c r="B813" s="23" t="s">
        <v>143</v>
      </c>
      <c r="C813" s="23" t="s">
        <v>144</v>
      </c>
      <c r="D813" s="23" t="s">
        <v>1757</v>
      </c>
      <c r="E813" s="23" t="s">
        <v>1758</v>
      </c>
      <c r="F813" s="23"/>
      <c r="G813" s="23" t="s">
        <v>1758</v>
      </c>
      <c r="H813" s="23"/>
      <c r="I813" s="23" t="s">
        <v>11</v>
      </c>
      <c r="J813" s="23"/>
      <c r="K813" s="23" t="s">
        <v>154</v>
      </c>
      <c r="L813" s="23">
        <v>100</v>
      </c>
      <c r="M813" s="25">
        <v>231010000</v>
      </c>
      <c r="N813" s="23" t="s">
        <v>146</v>
      </c>
      <c r="O813" s="23" t="s">
        <v>434</v>
      </c>
      <c r="P813" s="23" t="s">
        <v>146</v>
      </c>
      <c r="Q813" s="23"/>
      <c r="R813" s="203" t="s">
        <v>1768</v>
      </c>
      <c r="S813" s="24" t="s">
        <v>410</v>
      </c>
      <c r="T813" s="23"/>
      <c r="U813" s="24"/>
      <c r="V813" s="27" t="s">
        <v>36</v>
      </c>
      <c r="W813" s="27"/>
      <c r="X813" s="62">
        <v>0</v>
      </c>
      <c r="Y813" s="27">
        <f>X813*1.12</f>
        <v>0</v>
      </c>
      <c r="Z813" s="23"/>
      <c r="AA813" s="23" t="s">
        <v>945</v>
      </c>
      <c r="AB813" s="23">
        <v>7.11</v>
      </c>
      <c r="AC813" s="47"/>
    </row>
    <row r="814" spans="1:29" s="42" customFormat="1" ht="159.75" customHeight="1">
      <c r="A814" s="25" t="s">
        <v>2716</v>
      </c>
      <c r="B814" s="23" t="s">
        <v>143</v>
      </c>
      <c r="C814" s="23" t="s">
        <v>144</v>
      </c>
      <c r="D814" s="23" t="s">
        <v>1757</v>
      </c>
      <c r="E814" s="23" t="s">
        <v>1758</v>
      </c>
      <c r="F814" s="23"/>
      <c r="G814" s="23" t="s">
        <v>1758</v>
      </c>
      <c r="H814" s="23"/>
      <c r="I814" s="23" t="s">
        <v>11</v>
      </c>
      <c r="J814" s="23"/>
      <c r="K814" s="23" t="s">
        <v>145</v>
      </c>
      <c r="L814" s="23">
        <v>100</v>
      </c>
      <c r="M814" s="25">
        <v>231010000</v>
      </c>
      <c r="N814" s="23" t="s">
        <v>146</v>
      </c>
      <c r="O814" s="23" t="s">
        <v>212</v>
      </c>
      <c r="P814" s="23" t="s">
        <v>146</v>
      </c>
      <c r="Q814" s="23"/>
      <c r="R814" s="203" t="s">
        <v>1768</v>
      </c>
      <c r="S814" s="24" t="s">
        <v>410</v>
      </c>
      <c r="T814" s="23"/>
      <c r="U814" s="24"/>
      <c r="V814" s="27" t="s">
        <v>36</v>
      </c>
      <c r="W814" s="27"/>
      <c r="X814" s="62">
        <v>267857</v>
      </c>
      <c r="Y814" s="27">
        <f>X814*1.12</f>
        <v>299999.84</v>
      </c>
      <c r="Z814" s="23"/>
      <c r="AA814" s="23" t="s">
        <v>945</v>
      </c>
      <c r="AB814" s="23"/>
      <c r="AC814" s="47"/>
    </row>
    <row r="815" spans="1:29" ht="117" customHeight="1">
      <c r="A815" s="25" t="s">
        <v>525</v>
      </c>
      <c r="B815" s="23" t="s">
        <v>143</v>
      </c>
      <c r="C815" s="23" t="s">
        <v>144</v>
      </c>
      <c r="D815" s="23" t="s">
        <v>1757</v>
      </c>
      <c r="E815" s="23" t="s">
        <v>1758</v>
      </c>
      <c r="F815" s="23"/>
      <c r="G815" s="23" t="s">
        <v>1758</v>
      </c>
      <c r="H815" s="23"/>
      <c r="I815" s="23" t="s">
        <v>357</v>
      </c>
      <c r="J815" s="23"/>
      <c r="K815" s="23" t="s">
        <v>145</v>
      </c>
      <c r="L815" s="23">
        <v>100</v>
      </c>
      <c r="M815" s="25">
        <v>231010000</v>
      </c>
      <c r="N815" s="23" t="s">
        <v>146</v>
      </c>
      <c r="O815" s="23" t="s">
        <v>434</v>
      </c>
      <c r="P815" s="23" t="s">
        <v>146</v>
      </c>
      <c r="Q815" s="23"/>
      <c r="R815" s="203" t="s">
        <v>1768</v>
      </c>
      <c r="S815" s="24" t="s">
        <v>410</v>
      </c>
      <c r="T815" s="23"/>
      <c r="U815" s="24"/>
      <c r="V815" s="27" t="s">
        <v>36</v>
      </c>
      <c r="W815" s="27"/>
      <c r="X815" s="26">
        <v>44650</v>
      </c>
      <c r="Y815" s="27">
        <f t="shared" si="47"/>
        <v>50008.00000000001</v>
      </c>
      <c r="Z815" s="23"/>
      <c r="AA815" s="23" t="s">
        <v>945</v>
      </c>
      <c r="AB815" s="23"/>
      <c r="AC815" s="47"/>
    </row>
    <row r="816" spans="1:29" ht="117" customHeight="1">
      <c r="A816" s="25" t="s">
        <v>526</v>
      </c>
      <c r="B816" s="23" t="s">
        <v>143</v>
      </c>
      <c r="C816" s="23" t="s">
        <v>144</v>
      </c>
      <c r="D816" s="23" t="s">
        <v>1759</v>
      </c>
      <c r="E816" s="23" t="s">
        <v>358</v>
      </c>
      <c r="F816" s="23"/>
      <c r="G816" s="23" t="s">
        <v>358</v>
      </c>
      <c r="H816" s="23"/>
      <c r="I816" s="23" t="s">
        <v>359</v>
      </c>
      <c r="J816" s="23"/>
      <c r="K816" s="23" t="s">
        <v>145</v>
      </c>
      <c r="L816" s="23">
        <v>100</v>
      </c>
      <c r="M816" s="25">
        <v>231010000</v>
      </c>
      <c r="N816" s="23" t="s">
        <v>146</v>
      </c>
      <c r="O816" s="23" t="s">
        <v>426</v>
      </c>
      <c r="P816" s="23" t="s">
        <v>16</v>
      </c>
      <c r="Q816" s="23"/>
      <c r="R816" s="203" t="s">
        <v>1768</v>
      </c>
      <c r="S816" s="24" t="s">
        <v>410</v>
      </c>
      <c r="T816" s="23"/>
      <c r="U816" s="24"/>
      <c r="V816" s="27" t="s">
        <v>36</v>
      </c>
      <c r="W816" s="27"/>
      <c r="X816" s="26">
        <v>312500</v>
      </c>
      <c r="Y816" s="27">
        <f t="shared" si="47"/>
        <v>350000.00000000006</v>
      </c>
      <c r="Z816" s="23"/>
      <c r="AA816" s="23" t="s">
        <v>945</v>
      </c>
      <c r="AB816" s="23"/>
      <c r="AC816" s="47"/>
    </row>
    <row r="817" spans="1:29" ht="117" customHeight="1">
      <c r="A817" s="25" t="s">
        <v>527</v>
      </c>
      <c r="B817" s="23" t="s">
        <v>143</v>
      </c>
      <c r="C817" s="23" t="s">
        <v>144</v>
      </c>
      <c r="D817" s="23" t="s">
        <v>1760</v>
      </c>
      <c r="E817" s="23" t="s">
        <v>1761</v>
      </c>
      <c r="F817" s="23"/>
      <c r="G817" s="23" t="s">
        <v>1761</v>
      </c>
      <c r="H817" s="23"/>
      <c r="I817" s="23" t="s">
        <v>360</v>
      </c>
      <c r="J817" s="23"/>
      <c r="K817" s="23" t="s">
        <v>145</v>
      </c>
      <c r="L817" s="23">
        <v>100</v>
      </c>
      <c r="M817" s="25">
        <v>231010000</v>
      </c>
      <c r="N817" s="23" t="s">
        <v>146</v>
      </c>
      <c r="O817" s="23" t="s">
        <v>426</v>
      </c>
      <c r="P817" s="23" t="s">
        <v>146</v>
      </c>
      <c r="Q817" s="23"/>
      <c r="R817" s="203" t="s">
        <v>1768</v>
      </c>
      <c r="S817" s="24" t="s">
        <v>149</v>
      </c>
      <c r="T817" s="23"/>
      <c r="U817" s="24" t="s">
        <v>36</v>
      </c>
      <c r="V817" s="27"/>
      <c r="W817" s="27"/>
      <c r="X817" s="26">
        <v>2808000</v>
      </c>
      <c r="Y817" s="27">
        <f t="shared" si="47"/>
        <v>3144960.0000000005</v>
      </c>
      <c r="Z817" s="23" t="s">
        <v>2393</v>
      </c>
      <c r="AA817" s="23" t="s">
        <v>945</v>
      </c>
      <c r="AB817" s="23"/>
      <c r="AC817" s="47"/>
    </row>
    <row r="818" spans="1:29" ht="117" customHeight="1">
      <c r="A818" s="25" t="s">
        <v>528</v>
      </c>
      <c r="B818" s="23" t="s">
        <v>143</v>
      </c>
      <c r="C818" s="23" t="s">
        <v>144</v>
      </c>
      <c r="D818" s="23" t="s">
        <v>1348</v>
      </c>
      <c r="E818" s="23" t="s">
        <v>1349</v>
      </c>
      <c r="F818" s="23"/>
      <c r="G818" s="23" t="s">
        <v>1350</v>
      </c>
      <c r="H818" s="23"/>
      <c r="I818" s="23" t="s">
        <v>361</v>
      </c>
      <c r="J818" s="23"/>
      <c r="K818" s="23" t="s">
        <v>145</v>
      </c>
      <c r="L818" s="23">
        <v>100</v>
      </c>
      <c r="M818" s="25">
        <v>231010000</v>
      </c>
      <c r="N818" s="23" t="s">
        <v>146</v>
      </c>
      <c r="O818" s="23" t="s">
        <v>426</v>
      </c>
      <c r="P818" s="23" t="s">
        <v>256</v>
      </c>
      <c r="Q818" s="23"/>
      <c r="R818" s="203" t="s">
        <v>1768</v>
      </c>
      <c r="S818" s="24" t="s">
        <v>149</v>
      </c>
      <c r="T818" s="23"/>
      <c r="U818" s="24" t="s">
        <v>36</v>
      </c>
      <c r="V818" s="27"/>
      <c r="W818" s="27"/>
      <c r="X818" s="26">
        <v>500000</v>
      </c>
      <c r="Y818" s="27">
        <f t="shared" si="47"/>
        <v>560000</v>
      </c>
      <c r="Z818" s="23"/>
      <c r="AA818" s="23" t="s">
        <v>945</v>
      </c>
      <c r="AB818" s="23"/>
      <c r="AC818" s="47"/>
    </row>
    <row r="819" spans="1:29" ht="117" customHeight="1">
      <c r="A819" s="25" t="s">
        <v>529</v>
      </c>
      <c r="B819" s="23" t="s">
        <v>143</v>
      </c>
      <c r="C819" s="23" t="s">
        <v>144</v>
      </c>
      <c r="D819" s="23" t="s">
        <v>1762</v>
      </c>
      <c r="E819" s="23" t="s">
        <v>260</v>
      </c>
      <c r="F819" s="23"/>
      <c r="G819" s="23" t="s">
        <v>260</v>
      </c>
      <c r="H819" s="23"/>
      <c r="I819" s="23" t="s">
        <v>1763</v>
      </c>
      <c r="J819" s="23"/>
      <c r="K819" s="23" t="s">
        <v>145</v>
      </c>
      <c r="L819" s="23">
        <v>100</v>
      </c>
      <c r="M819" s="25">
        <v>231010000</v>
      </c>
      <c r="N819" s="23" t="s">
        <v>146</v>
      </c>
      <c r="O819" s="23" t="s">
        <v>426</v>
      </c>
      <c r="P819" s="23" t="s">
        <v>146</v>
      </c>
      <c r="Q819" s="23"/>
      <c r="R819" s="203" t="s">
        <v>1768</v>
      </c>
      <c r="S819" s="24" t="s">
        <v>149</v>
      </c>
      <c r="T819" s="23"/>
      <c r="U819" s="24" t="s">
        <v>36</v>
      </c>
      <c r="V819" s="27"/>
      <c r="W819" s="27"/>
      <c r="X819" s="26">
        <v>3225750</v>
      </c>
      <c r="Y819" s="27">
        <f t="shared" si="47"/>
        <v>3612840.0000000005</v>
      </c>
      <c r="Z819" s="23" t="s">
        <v>2393</v>
      </c>
      <c r="AA819" s="23" t="s">
        <v>945</v>
      </c>
      <c r="AB819" s="23"/>
      <c r="AC819" s="47"/>
    </row>
    <row r="820" spans="1:29" ht="117" customHeight="1">
      <c r="A820" s="25" t="s">
        <v>919</v>
      </c>
      <c r="B820" s="23" t="s">
        <v>143</v>
      </c>
      <c r="C820" s="23" t="s">
        <v>144</v>
      </c>
      <c r="D820" s="23" t="s">
        <v>1766</v>
      </c>
      <c r="E820" s="23" t="s">
        <v>1767</v>
      </c>
      <c r="F820" s="23"/>
      <c r="G820" s="23" t="s">
        <v>1767</v>
      </c>
      <c r="H820" s="23"/>
      <c r="I820" s="23" t="s">
        <v>362</v>
      </c>
      <c r="J820" s="23"/>
      <c r="K820" s="23" t="s">
        <v>145</v>
      </c>
      <c r="L820" s="23">
        <v>100</v>
      </c>
      <c r="M820" s="25">
        <v>231010000</v>
      </c>
      <c r="N820" s="23" t="s">
        <v>146</v>
      </c>
      <c r="O820" s="23" t="s">
        <v>426</v>
      </c>
      <c r="P820" s="23" t="s">
        <v>146</v>
      </c>
      <c r="Q820" s="23"/>
      <c r="R820" s="203" t="s">
        <v>1768</v>
      </c>
      <c r="S820" s="24" t="s">
        <v>149</v>
      </c>
      <c r="T820" s="23"/>
      <c r="U820" s="24" t="s">
        <v>36</v>
      </c>
      <c r="V820" s="27"/>
      <c r="W820" s="27"/>
      <c r="X820" s="26">
        <v>895000</v>
      </c>
      <c r="Y820" s="27">
        <f t="shared" si="47"/>
        <v>1002400.0000000001</v>
      </c>
      <c r="Z820" s="23" t="s">
        <v>2393</v>
      </c>
      <c r="AA820" s="23" t="s">
        <v>945</v>
      </c>
      <c r="AB820" s="23"/>
      <c r="AC820" s="47"/>
    </row>
    <row r="821" spans="1:29" ht="117" customHeight="1">
      <c r="A821" s="25" t="s">
        <v>530</v>
      </c>
      <c r="B821" s="141" t="s">
        <v>143</v>
      </c>
      <c r="C821" s="141" t="s">
        <v>144</v>
      </c>
      <c r="D821" s="211" t="s">
        <v>2217</v>
      </c>
      <c r="E821" s="211" t="s">
        <v>581</v>
      </c>
      <c r="F821" s="92"/>
      <c r="G821" s="211" t="s">
        <v>582</v>
      </c>
      <c r="H821" s="23"/>
      <c r="I821" s="25"/>
      <c r="J821" s="28"/>
      <c r="K821" s="23" t="s">
        <v>145</v>
      </c>
      <c r="L821" s="25">
        <v>100</v>
      </c>
      <c r="M821" s="24">
        <v>231010000</v>
      </c>
      <c r="N821" s="25" t="s">
        <v>146</v>
      </c>
      <c r="O821" s="25" t="s">
        <v>147</v>
      </c>
      <c r="P821" s="25" t="s">
        <v>146</v>
      </c>
      <c r="Q821" s="23"/>
      <c r="R821" s="25" t="s">
        <v>977</v>
      </c>
      <c r="S821" s="24" t="s">
        <v>149</v>
      </c>
      <c r="T821" s="24"/>
      <c r="U821" s="23" t="s">
        <v>36</v>
      </c>
      <c r="V821" s="27"/>
      <c r="W821" s="26"/>
      <c r="X821" s="27">
        <v>3360</v>
      </c>
      <c r="Y821" s="27">
        <f t="shared" si="47"/>
        <v>3763.2000000000003</v>
      </c>
      <c r="Z821" s="23"/>
      <c r="AA821" s="23" t="s">
        <v>945</v>
      </c>
      <c r="AB821" s="23"/>
      <c r="AC821" s="47"/>
    </row>
    <row r="822" spans="1:29" ht="117" customHeight="1">
      <c r="A822" s="25" t="s">
        <v>332</v>
      </c>
      <c r="B822" s="141" t="s">
        <v>143</v>
      </c>
      <c r="C822" s="141" t="s">
        <v>144</v>
      </c>
      <c r="D822" s="211" t="s">
        <v>2188</v>
      </c>
      <c r="E822" s="211" t="s">
        <v>583</v>
      </c>
      <c r="F822" s="92"/>
      <c r="G822" s="211" t="s">
        <v>584</v>
      </c>
      <c r="H822" s="23"/>
      <c r="I822" s="25"/>
      <c r="J822" s="28"/>
      <c r="K822" s="23" t="s">
        <v>145</v>
      </c>
      <c r="L822" s="25">
        <v>100</v>
      </c>
      <c r="M822" s="24">
        <v>231010000</v>
      </c>
      <c r="N822" s="25" t="s">
        <v>146</v>
      </c>
      <c r="O822" s="25" t="s">
        <v>147</v>
      </c>
      <c r="P822" s="25" t="s">
        <v>146</v>
      </c>
      <c r="Q822" s="23"/>
      <c r="R822" s="25" t="s">
        <v>977</v>
      </c>
      <c r="S822" s="24" t="s">
        <v>149</v>
      </c>
      <c r="T822" s="24"/>
      <c r="U822" s="23" t="s">
        <v>36</v>
      </c>
      <c r="V822" s="27"/>
      <c r="W822" s="26"/>
      <c r="X822" s="27">
        <v>50640</v>
      </c>
      <c r="Y822" s="27">
        <f t="shared" si="47"/>
        <v>56716.8</v>
      </c>
      <c r="Z822" s="23"/>
      <c r="AA822" s="23" t="s">
        <v>945</v>
      </c>
      <c r="AB822" s="23"/>
      <c r="AC822" s="47"/>
    </row>
    <row r="823" spans="1:256" ht="100.5" customHeight="1">
      <c r="A823" s="25" t="s">
        <v>531</v>
      </c>
      <c r="B823" s="23" t="s">
        <v>143</v>
      </c>
      <c r="C823" s="23" t="s">
        <v>144</v>
      </c>
      <c r="D823" s="201" t="s">
        <v>1348</v>
      </c>
      <c r="E823" s="100" t="s">
        <v>1349</v>
      </c>
      <c r="F823" s="99"/>
      <c r="G823" s="202" t="s">
        <v>1350</v>
      </c>
      <c r="H823" s="106"/>
      <c r="I823" s="99" t="s">
        <v>374</v>
      </c>
      <c r="J823" s="99"/>
      <c r="K823" s="101" t="s">
        <v>145</v>
      </c>
      <c r="L823" s="101" t="s">
        <v>368</v>
      </c>
      <c r="M823" s="24" t="s">
        <v>921</v>
      </c>
      <c r="N823" s="100" t="s">
        <v>146</v>
      </c>
      <c r="O823" s="101" t="s">
        <v>2397</v>
      </c>
      <c r="P823" s="101" t="s">
        <v>447</v>
      </c>
      <c r="Q823" s="101"/>
      <c r="R823" s="29" t="s">
        <v>980</v>
      </c>
      <c r="S823" s="23" t="s">
        <v>396</v>
      </c>
      <c r="T823" s="101"/>
      <c r="U823" s="100"/>
      <c r="V823" s="102"/>
      <c r="W823" s="103"/>
      <c r="X823" s="102">
        <v>420000</v>
      </c>
      <c r="Y823" s="102">
        <f>X823*1.12</f>
        <v>470400.00000000006</v>
      </c>
      <c r="Z823" s="100"/>
      <c r="AA823" s="23" t="s">
        <v>945</v>
      </c>
      <c r="AB823" s="99"/>
      <c r="AC823" s="54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  <c r="CC823" s="81"/>
      <c r="CD823" s="81"/>
      <c r="CE823" s="81"/>
      <c r="CF823" s="81"/>
      <c r="CG823" s="81"/>
      <c r="CH823" s="81"/>
      <c r="CI823" s="81"/>
      <c r="CJ823" s="81"/>
      <c r="CK823" s="81"/>
      <c r="CL823" s="81"/>
      <c r="CM823" s="81"/>
      <c r="CN823" s="81"/>
      <c r="CO823" s="81"/>
      <c r="CP823" s="81"/>
      <c r="CQ823" s="81"/>
      <c r="CR823" s="81"/>
      <c r="CS823" s="81"/>
      <c r="CT823" s="81"/>
      <c r="CU823" s="81"/>
      <c r="CV823" s="81"/>
      <c r="CW823" s="81"/>
      <c r="CX823" s="81"/>
      <c r="CY823" s="81"/>
      <c r="CZ823" s="81"/>
      <c r="DA823" s="81"/>
      <c r="DB823" s="81"/>
      <c r="DC823" s="81"/>
      <c r="DD823" s="81"/>
      <c r="DE823" s="81"/>
      <c r="DF823" s="81"/>
      <c r="DG823" s="81"/>
      <c r="DH823" s="81"/>
      <c r="DI823" s="81"/>
      <c r="DJ823" s="81"/>
      <c r="DK823" s="81"/>
      <c r="DL823" s="81"/>
      <c r="DM823" s="81"/>
      <c r="DN823" s="81"/>
      <c r="DO823" s="81"/>
      <c r="DP823" s="81"/>
      <c r="DQ823" s="81"/>
      <c r="DR823" s="81"/>
      <c r="DS823" s="81"/>
      <c r="DT823" s="81"/>
      <c r="DU823" s="81"/>
      <c r="DV823" s="81"/>
      <c r="DW823" s="81"/>
      <c r="DX823" s="81"/>
      <c r="DY823" s="81"/>
      <c r="DZ823" s="81"/>
      <c r="EA823" s="81"/>
      <c r="EB823" s="81"/>
      <c r="EC823" s="81"/>
      <c r="ED823" s="81"/>
      <c r="EE823" s="81"/>
      <c r="EF823" s="81"/>
      <c r="EG823" s="81"/>
      <c r="EH823" s="81"/>
      <c r="EI823" s="81"/>
      <c r="EJ823" s="81"/>
      <c r="EK823" s="81"/>
      <c r="EL823" s="81"/>
      <c r="EM823" s="81"/>
      <c r="EN823" s="81"/>
      <c r="EO823" s="81"/>
      <c r="EP823" s="81"/>
      <c r="EQ823" s="81"/>
      <c r="ER823" s="81"/>
      <c r="ES823" s="81"/>
      <c r="ET823" s="81"/>
      <c r="EU823" s="81"/>
      <c r="EV823" s="81"/>
      <c r="EW823" s="81"/>
      <c r="EX823" s="81"/>
      <c r="EY823" s="81"/>
      <c r="EZ823" s="81"/>
      <c r="FA823" s="81"/>
      <c r="FB823" s="81"/>
      <c r="FC823" s="81"/>
      <c r="FD823" s="81"/>
      <c r="FE823" s="81"/>
      <c r="FF823" s="81"/>
      <c r="FG823" s="81"/>
      <c r="FH823" s="81"/>
      <c r="FI823" s="81"/>
      <c r="FJ823" s="81"/>
      <c r="FK823" s="81"/>
      <c r="FL823" s="81"/>
      <c r="FM823" s="81"/>
      <c r="FN823" s="81"/>
      <c r="FO823" s="81"/>
      <c r="FP823" s="81"/>
      <c r="FQ823" s="81"/>
      <c r="FR823" s="81"/>
      <c r="FS823" s="81"/>
      <c r="FT823" s="81"/>
      <c r="FU823" s="81"/>
      <c r="FV823" s="81"/>
      <c r="FW823" s="81"/>
      <c r="FX823" s="81"/>
      <c r="FY823" s="81"/>
      <c r="FZ823" s="81"/>
      <c r="GA823" s="81"/>
      <c r="GB823" s="81"/>
      <c r="GC823" s="81"/>
      <c r="GD823" s="81"/>
      <c r="GE823" s="81"/>
      <c r="GF823" s="81"/>
      <c r="GG823" s="81"/>
      <c r="GH823" s="81"/>
      <c r="GI823" s="81"/>
      <c r="GJ823" s="81"/>
      <c r="GK823" s="81"/>
      <c r="GL823" s="81"/>
      <c r="GM823" s="81"/>
      <c r="GN823" s="81"/>
      <c r="GO823" s="81"/>
      <c r="GP823" s="81"/>
      <c r="GQ823" s="81"/>
      <c r="GR823" s="81"/>
      <c r="GS823" s="81"/>
      <c r="GT823" s="81"/>
      <c r="GU823" s="81"/>
      <c r="GV823" s="81"/>
      <c r="GW823" s="81"/>
      <c r="GX823" s="81"/>
      <c r="GY823" s="81"/>
      <c r="GZ823" s="81"/>
      <c r="HA823" s="81"/>
      <c r="HB823" s="81"/>
      <c r="HC823" s="81"/>
      <c r="HD823" s="81"/>
      <c r="HE823" s="81"/>
      <c r="HF823" s="81"/>
      <c r="HG823" s="81"/>
      <c r="HH823" s="81"/>
      <c r="HI823" s="81"/>
      <c r="HJ823" s="81"/>
      <c r="HK823" s="81"/>
      <c r="HL823" s="81"/>
      <c r="HM823" s="81"/>
      <c r="HN823" s="81"/>
      <c r="HO823" s="81"/>
      <c r="HP823" s="81"/>
      <c r="HQ823" s="81"/>
      <c r="HR823" s="81"/>
      <c r="HS823" s="81"/>
      <c r="HT823" s="81"/>
      <c r="HU823" s="81"/>
      <c r="HV823" s="81"/>
      <c r="HW823" s="81"/>
      <c r="HX823" s="81"/>
      <c r="HY823" s="81"/>
      <c r="HZ823" s="81"/>
      <c r="IA823" s="81"/>
      <c r="IB823" s="81"/>
      <c r="IC823" s="81"/>
      <c r="ID823" s="81"/>
      <c r="IE823" s="81"/>
      <c r="IF823" s="81"/>
      <c r="IG823" s="81"/>
      <c r="IH823" s="81"/>
      <c r="II823" s="81"/>
      <c r="IJ823" s="81"/>
      <c r="IK823" s="81"/>
      <c r="IL823" s="81"/>
      <c r="IM823" s="81"/>
      <c r="IN823" s="81"/>
      <c r="IO823" s="81"/>
      <c r="IP823" s="81"/>
      <c r="IQ823" s="81"/>
      <c r="IR823" s="81"/>
      <c r="IS823" s="81"/>
      <c r="IT823" s="81"/>
      <c r="IU823" s="81"/>
      <c r="IV823" s="81"/>
    </row>
    <row r="824" spans="1:256" ht="57.75" customHeight="1">
      <c r="A824" s="25" t="s">
        <v>532</v>
      </c>
      <c r="B824" s="23" t="s">
        <v>143</v>
      </c>
      <c r="C824" s="23" t="s">
        <v>144</v>
      </c>
      <c r="D824" s="201" t="s">
        <v>1348</v>
      </c>
      <c r="E824" s="100" t="s">
        <v>1349</v>
      </c>
      <c r="F824" s="99"/>
      <c r="G824" s="202" t="s">
        <v>1350</v>
      </c>
      <c r="H824" s="106"/>
      <c r="I824" s="99" t="s">
        <v>228</v>
      </c>
      <c r="J824" s="99"/>
      <c r="K824" s="101" t="s">
        <v>145</v>
      </c>
      <c r="L824" s="101" t="s">
        <v>368</v>
      </c>
      <c r="M824" s="24" t="s">
        <v>921</v>
      </c>
      <c r="N824" s="100" t="s">
        <v>146</v>
      </c>
      <c r="O824" s="101" t="s">
        <v>164</v>
      </c>
      <c r="P824" s="100" t="s">
        <v>16</v>
      </c>
      <c r="Q824" s="101"/>
      <c r="R824" s="29" t="s">
        <v>980</v>
      </c>
      <c r="S824" s="23" t="s">
        <v>396</v>
      </c>
      <c r="T824" s="101"/>
      <c r="U824" s="100"/>
      <c r="V824" s="102"/>
      <c r="W824" s="103"/>
      <c r="X824" s="102">
        <v>37260</v>
      </c>
      <c r="Y824" s="102">
        <f>X824*(1+12%)</f>
        <v>41731.200000000004</v>
      </c>
      <c r="Z824" s="100"/>
      <c r="AA824" s="23" t="s">
        <v>945</v>
      </c>
      <c r="AB824" s="99"/>
      <c r="AC824" s="54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  <c r="CC824" s="81"/>
      <c r="CD824" s="81"/>
      <c r="CE824" s="81"/>
      <c r="CF824" s="81"/>
      <c r="CG824" s="81"/>
      <c r="CH824" s="81"/>
      <c r="CI824" s="81"/>
      <c r="CJ824" s="81"/>
      <c r="CK824" s="81"/>
      <c r="CL824" s="81"/>
      <c r="CM824" s="81"/>
      <c r="CN824" s="81"/>
      <c r="CO824" s="81"/>
      <c r="CP824" s="81"/>
      <c r="CQ824" s="81"/>
      <c r="CR824" s="81"/>
      <c r="CS824" s="81"/>
      <c r="CT824" s="81"/>
      <c r="CU824" s="81"/>
      <c r="CV824" s="81"/>
      <c r="CW824" s="81"/>
      <c r="CX824" s="81"/>
      <c r="CY824" s="81"/>
      <c r="CZ824" s="81"/>
      <c r="DA824" s="81"/>
      <c r="DB824" s="81"/>
      <c r="DC824" s="81"/>
      <c r="DD824" s="81"/>
      <c r="DE824" s="81"/>
      <c r="DF824" s="81"/>
      <c r="DG824" s="81"/>
      <c r="DH824" s="81"/>
      <c r="DI824" s="81"/>
      <c r="DJ824" s="81"/>
      <c r="DK824" s="81"/>
      <c r="DL824" s="81"/>
      <c r="DM824" s="81"/>
      <c r="DN824" s="81"/>
      <c r="DO824" s="81"/>
      <c r="DP824" s="81"/>
      <c r="DQ824" s="81"/>
      <c r="DR824" s="81"/>
      <c r="DS824" s="81"/>
      <c r="DT824" s="81"/>
      <c r="DU824" s="81"/>
      <c r="DV824" s="81"/>
      <c r="DW824" s="81"/>
      <c r="DX824" s="81"/>
      <c r="DY824" s="81"/>
      <c r="DZ824" s="81"/>
      <c r="EA824" s="81"/>
      <c r="EB824" s="81"/>
      <c r="EC824" s="81"/>
      <c r="ED824" s="81"/>
      <c r="EE824" s="81"/>
      <c r="EF824" s="81"/>
      <c r="EG824" s="81"/>
      <c r="EH824" s="81"/>
      <c r="EI824" s="81"/>
      <c r="EJ824" s="81"/>
      <c r="EK824" s="81"/>
      <c r="EL824" s="81"/>
      <c r="EM824" s="81"/>
      <c r="EN824" s="81"/>
      <c r="EO824" s="81"/>
      <c r="EP824" s="81"/>
      <c r="EQ824" s="81"/>
      <c r="ER824" s="81"/>
      <c r="ES824" s="81"/>
      <c r="ET824" s="81"/>
      <c r="EU824" s="81"/>
      <c r="EV824" s="81"/>
      <c r="EW824" s="81"/>
      <c r="EX824" s="81"/>
      <c r="EY824" s="81"/>
      <c r="EZ824" s="81"/>
      <c r="FA824" s="81"/>
      <c r="FB824" s="81"/>
      <c r="FC824" s="81"/>
      <c r="FD824" s="81"/>
      <c r="FE824" s="81"/>
      <c r="FF824" s="81"/>
      <c r="FG824" s="81"/>
      <c r="FH824" s="81"/>
      <c r="FI824" s="81"/>
      <c r="FJ824" s="81"/>
      <c r="FK824" s="81"/>
      <c r="FL824" s="81"/>
      <c r="FM824" s="81"/>
      <c r="FN824" s="81"/>
      <c r="FO824" s="81"/>
      <c r="FP824" s="81"/>
      <c r="FQ824" s="81"/>
      <c r="FR824" s="81"/>
      <c r="FS824" s="81"/>
      <c r="FT824" s="81"/>
      <c r="FU824" s="81"/>
      <c r="FV824" s="81"/>
      <c r="FW824" s="81"/>
      <c r="FX824" s="81"/>
      <c r="FY824" s="81"/>
      <c r="FZ824" s="81"/>
      <c r="GA824" s="81"/>
      <c r="GB824" s="81"/>
      <c r="GC824" s="81"/>
      <c r="GD824" s="81"/>
      <c r="GE824" s="81"/>
      <c r="GF824" s="81"/>
      <c r="GG824" s="81"/>
      <c r="GH824" s="81"/>
      <c r="GI824" s="81"/>
      <c r="GJ824" s="81"/>
      <c r="GK824" s="81"/>
      <c r="GL824" s="81"/>
      <c r="GM824" s="81"/>
      <c r="GN824" s="81"/>
      <c r="GO824" s="81"/>
      <c r="GP824" s="81"/>
      <c r="GQ824" s="81"/>
      <c r="GR824" s="81"/>
      <c r="GS824" s="81"/>
      <c r="GT824" s="81"/>
      <c r="GU824" s="81"/>
      <c r="GV824" s="81"/>
      <c r="GW824" s="81"/>
      <c r="GX824" s="81"/>
      <c r="GY824" s="81"/>
      <c r="GZ824" s="81"/>
      <c r="HA824" s="81"/>
      <c r="HB824" s="81"/>
      <c r="HC824" s="81"/>
      <c r="HD824" s="81"/>
      <c r="HE824" s="81"/>
      <c r="HF824" s="81"/>
      <c r="HG824" s="81"/>
      <c r="HH824" s="81"/>
      <c r="HI824" s="81"/>
      <c r="HJ824" s="81"/>
      <c r="HK824" s="81"/>
      <c r="HL824" s="81"/>
      <c r="HM824" s="81"/>
      <c r="HN824" s="81"/>
      <c r="HO824" s="81"/>
      <c r="HP824" s="81"/>
      <c r="HQ824" s="81"/>
      <c r="HR824" s="81"/>
      <c r="HS824" s="81"/>
      <c r="HT824" s="81"/>
      <c r="HU824" s="81"/>
      <c r="HV824" s="81"/>
      <c r="HW824" s="81"/>
      <c r="HX824" s="81"/>
      <c r="HY824" s="81"/>
      <c r="HZ824" s="81"/>
      <c r="IA824" s="81"/>
      <c r="IB824" s="81"/>
      <c r="IC824" s="81"/>
      <c r="ID824" s="81"/>
      <c r="IE824" s="81"/>
      <c r="IF824" s="81"/>
      <c r="IG824" s="81"/>
      <c r="IH824" s="81"/>
      <c r="II824" s="81"/>
      <c r="IJ824" s="81"/>
      <c r="IK824" s="81"/>
      <c r="IL824" s="81"/>
      <c r="IM824" s="81"/>
      <c r="IN824" s="81"/>
      <c r="IO824" s="81"/>
      <c r="IP824" s="81"/>
      <c r="IQ824" s="81"/>
      <c r="IR824" s="81"/>
      <c r="IS824" s="81"/>
      <c r="IT824" s="81"/>
      <c r="IU824" s="81"/>
      <c r="IV824" s="81"/>
    </row>
    <row r="825" spans="1:256" ht="81.75" customHeight="1">
      <c r="A825" s="25" t="s">
        <v>533</v>
      </c>
      <c r="B825" s="23" t="s">
        <v>143</v>
      </c>
      <c r="C825" s="23" t="s">
        <v>144</v>
      </c>
      <c r="D825" s="201" t="s">
        <v>1351</v>
      </c>
      <c r="E825" s="100" t="s">
        <v>1352</v>
      </c>
      <c r="F825" s="99"/>
      <c r="G825" s="202" t="s">
        <v>1353</v>
      </c>
      <c r="H825" s="106"/>
      <c r="I825" s="99" t="s">
        <v>229</v>
      </c>
      <c r="J825" s="99"/>
      <c r="K825" s="101" t="s">
        <v>145</v>
      </c>
      <c r="L825" s="101" t="s">
        <v>368</v>
      </c>
      <c r="M825" s="24" t="s">
        <v>921</v>
      </c>
      <c r="N825" s="100" t="s">
        <v>146</v>
      </c>
      <c r="O825" s="101" t="s">
        <v>164</v>
      </c>
      <c r="P825" s="100" t="s">
        <v>16</v>
      </c>
      <c r="Q825" s="101"/>
      <c r="R825" s="29" t="s">
        <v>980</v>
      </c>
      <c r="S825" s="23" t="s">
        <v>396</v>
      </c>
      <c r="T825" s="101"/>
      <c r="U825" s="100"/>
      <c r="V825" s="102"/>
      <c r="W825" s="103"/>
      <c r="X825" s="102">
        <v>124200</v>
      </c>
      <c r="Y825" s="102">
        <f>X825*(1+12%)</f>
        <v>139104</v>
      </c>
      <c r="Z825" s="100"/>
      <c r="AA825" s="23" t="s">
        <v>945</v>
      </c>
      <c r="AB825" s="99"/>
      <c r="AC825" s="54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  <c r="CC825" s="81"/>
      <c r="CD825" s="81"/>
      <c r="CE825" s="81"/>
      <c r="CF825" s="81"/>
      <c r="CG825" s="81"/>
      <c r="CH825" s="81"/>
      <c r="CI825" s="81"/>
      <c r="CJ825" s="81"/>
      <c r="CK825" s="81"/>
      <c r="CL825" s="81"/>
      <c r="CM825" s="81"/>
      <c r="CN825" s="81"/>
      <c r="CO825" s="81"/>
      <c r="CP825" s="81"/>
      <c r="CQ825" s="81"/>
      <c r="CR825" s="81"/>
      <c r="CS825" s="81"/>
      <c r="CT825" s="81"/>
      <c r="CU825" s="81"/>
      <c r="CV825" s="81"/>
      <c r="CW825" s="81"/>
      <c r="CX825" s="81"/>
      <c r="CY825" s="81"/>
      <c r="CZ825" s="81"/>
      <c r="DA825" s="81"/>
      <c r="DB825" s="81"/>
      <c r="DC825" s="81"/>
      <c r="DD825" s="81"/>
      <c r="DE825" s="81"/>
      <c r="DF825" s="81"/>
      <c r="DG825" s="81"/>
      <c r="DH825" s="81"/>
      <c r="DI825" s="81"/>
      <c r="DJ825" s="81"/>
      <c r="DK825" s="81"/>
      <c r="DL825" s="81"/>
      <c r="DM825" s="81"/>
      <c r="DN825" s="81"/>
      <c r="DO825" s="81"/>
      <c r="DP825" s="81"/>
      <c r="DQ825" s="81"/>
      <c r="DR825" s="81"/>
      <c r="DS825" s="81"/>
      <c r="DT825" s="81"/>
      <c r="DU825" s="81"/>
      <c r="DV825" s="81"/>
      <c r="DW825" s="81"/>
      <c r="DX825" s="81"/>
      <c r="DY825" s="81"/>
      <c r="DZ825" s="81"/>
      <c r="EA825" s="81"/>
      <c r="EB825" s="81"/>
      <c r="EC825" s="81"/>
      <c r="ED825" s="81"/>
      <c r="EE825" s="81"/>
      <c r="EF825" s="81"/>
      <c r="EG825" s="81"/>
      <c r="EH825" s="81"/>
      <c r="EI825" s="81"/>
      <c r="EJ825" s="81"/>
      <c r="EK825" s="81"/>
      <c r="EL825" s="81"/>
      <c r="EM825" s="81"/>
      <c r="EN825" s="81"/>
      <c r="EO825" s="81"/>
      <c r="EP825" s="81"/>
      <c r="EQ825" s="81"/>
      <c r="ER825" s="81"/>
      <c r="ES825" s="81"/>
      <c r="ET825" s="81"/>
      <c r="EU825" s="81"/>
      <c r="EV825" s="81"/>
      <c r="EW825" s="81"/>
      <c r="EX825" s="81"/>
      <c r="EY825" s="81"/>
      <c r="EZ825" s="81"/>
      <c r="FA825" s="81"/>
      <c r="FB825" s="81"/>
      <c r="FC825" s="81"/>
      <c r="FD825" s="81"/>
      <c r="FE825" s="81"/>
      <c r="FF825" s="81"/>
      <c r="FG825" s="81"/>
      <c r="FH825" s="81"/>
      <c r="FI825" s="81"/>
      <c r="FJ825" s="81"/>
      <c r="FK825" s="81"/>
      <c r="FL825" s="81"/>
      <c r="FM825" s="81"/>
      <c r="FN825" s="81"/>
      <c r="FO825" s="81"/>
      <c r="FP825" s="81"/>
      <c r="FQ825" s="81"/>
      <c r="FR825" s="81"/>
      <c r="FS825" s="81"/>
      <c r="FT825" s="81"/>
      <c r="FU825" s="81"/>
      <c r="FV825" s="81"/>
      <c r="FW825" s="81"/>
      <c r="FX825" s="81"/>
      <c r="FY825" s="81"/>
      <c r="FZ825" s="81"/>
      <c r="GA825" s="81"/>
      <c r="GB825" s="81"/>
      <c r="GC825" s="81"/>
      <c r="GD825" s="81"/>
      <c r="GE825" s="81"/>
      <c r="GF825" s="81"/>
      <c r="GG825" s="81"/>
      <c r="GH825" s="81"/>
      <c r="GI825" s="81"/>
      <c r="GJ825" s="81"/>
      <c r="GK825" s="81"/>
      <c r="GL825" s="81"/>
      <c r="GM825" s="81"/>
      <c r="GN825" s="81"/>
      <c r="GO825" s="81"/>
      <c r="GP825" s="81"/>
      <c r="GQ825" s="81"/>
      <c r="GR825" s="81"/>
      <c r="GS825" s="81"/>
      <c r="GT825" s="81"/>
      <c r="GU825" s="81"/>
      <c r="GV825" s="81"/>
      <c r="GW825" s="81"/>
      <c r="GX825" s="81"/>
      <c r="GY825" s="81"/>
      <c r="GZ825" s="81"/>
      <c r="HA825" s="81"/>
      <c r="HB825" s="81"/>
      <c r="HC825" s="81"/>
      <c r="HD825" s="81"/>
      <c r="HE825" s="81"/>
      <c r="HF825" s="81"/>
      <c r="HG825" s="81"/>
      <c r="HH825" s="81"/>
      <c r="HI825" s="81"/>
      <c r="HJ825" s="81"/>
      <c r="HK825" s="81"/>
      <c r="HL825" s="81"/>
      <c r="HM825" s="81"/>
      <c r="HN825" s="81"/>
      <c r="HO825" s="81"/>
      <c r="HP825" s="81"/>
      <c r="HQ825" s="81"/>
      <c r="HR825" s="81"/>
      <c r="HS825" s="81"/>
      <c r="HT825" s="81"/>
      <c r="HU825" s="81"/>
      <c r="HV825" s="81"/>
      <c r="HW825" s="81"/>
      <c r="HX825" s="81"/>
      <c r="HY825" s="81"/>
      <c r="HZ825" s="81"/>
      <c r="IA825" s="81"/>
      <c r="IB825" s="81"/>
      <c r="IC825" s="81"/>
      <c r="ID825" s="81"/>
      <c r="IE825" s="81"/>
      <c r="IF825" s="81"/>
      <c r="IG825" s="81"/>
      <c r="IH825" s="81"/>
      <c r="II825" s="81"/>
      <c r="IJ825" s="81"/>
      <c r="IK825" s="81"/>
      <c r="IL825" s="81"/>
      <c r="IM825" s="81"/>
      <c r="IN825" s="81"/>
      <c r="IO825" s="81"/>
      <c r="IP825" s="81"/>
      <c r="IQ825" s="81"/>
      <c r="IR825" s="81"/>
      <c r="IS825" s="81"/>
      <c r="IT825" s="81"/>
      <c r="IU825" s="81"/>
      <c r="IV825" s="81"/>
    </row>
    <row r="826" spans="1:28" s="166" customFormat="1" ht="131.25" customHeight="1">
      <c r="A826" s="25" t="s">
        <v>534</v>
      </c>
      <c r="B826" s="23" t="s">
        <v>143</v>
      </c>
      <c r="C826" s="23" t="s">
        <v>144</v>
      </c>
      <c r="D826" s="23" t="s">
        <v>2053</v>
      </c>
      <c r="E826" s="23" t="s">
        <v>2054</v>
      </c>
      <c r="F826" s="52"/>
      <c r="G826" s="23" t="s">
        <v>2054</v>
      </c>
      <c r="H826" s="52"/>
      <c r="I826" s="23" t="s">
        <v>473</v>
      </c>
      <c r="J826" s="25"/>
      <c r="K826" s="25" t="s">
        <v>145</v>
      </c>
      <c r="L826" s="24">
        <v>100</v>
      </c>
      <c r="M826" s="24" t="s">
        <v>921</v>
      </c>
      <c r="N826" s="163" t="s">
        <v>427</v>
      </c>
      <c r="O826" s="25" t="s">
        <v>426</v>
      </c>
      <c r="P826" s="100" t="s">
        <v>16</v>
      </c>
      <c r="Q826" s="158"/>
      <c r="R826" s="23" t="s">
        <v>977</v>
      </c>
      <c r="S826" s="25" t="s">
        <v>20</v>
      </c>
      <c r="T826" s="164"/>
      <c r="U826" s="25"/>
      <c r="V826" s="44"/>
      <c r="W826" s="37"/>
      <c r="X826" s="37">
        <v>300000</v>
      </c>
      <c r="Y826" s="37">
        <f>X826*1.12</f>
        <v>336000.00000000006</v>
      </c>
      <c r="Z826" s="45"/>
      <c r="AA826" s="45">
        <v>2016</v>
      </c>
      <c r="AB826" s="165"/>
    </row>
    <row r="827" spans="1:28" s="166" customFormat="1" ht="131.25" customHeight="1">
      <c r="A827" s="25" t="s">
        <v>535</v>
      </c>
      <c r="B827" s="23" t="s">
        <v>143</v>
      </c>
      <c r="C827" s="23" t="s">
        <v>144</v>
      </c>
      <c r="D827" s="23" t="s">
        <v>2055</v>
      </c>
      <c r="E827" s="23" t="s">
        <v>2056</v>
      </c>
      <c r="F827" s="52"/>
      <c r="G827" s="23" t="s">
        <v>2056</v>
      </c>
      <c r="H827" s="52"/>
      <c r="I827" s="23" t="s">
        <v>402</v>
      </c>
      <c r="J827" s="25"/>
      <c r="K827" s="25" t="s">
        <v>145</v>
      </c>
      <c r="L827" s="24" t="s">
        <v>368</v>
      </c>
      <c r="M827" s="24" t="s">
        <v>921</v>
      </c>
      <c r="N827" s="163" t="s">
        <v>427</v>
      </c>
      <c r="O827" s="25" t="s">
        <v>426</v>
      </c>
      <c r="P827" s="100" t="s">
        <v>16</v>
      </c>
      <c r="Q827" s="158"/>
      <c r="R827" s="23" t="s">
        <v>977</v>
      </c>
      <c r="S827" s="25" t="s">
        <v>20</v>
      </c>
      <c r="T827" s="164"/>
      <c r="U827" s="25"/>
      <c r="V827" s="44"/>
      <c r="W827" s="37"/>
      <c r="X827" s="37">
        <v>170000</v>
      </c>
      <c r="Y827" s="37">
        <f aca="true" t="shared" si="48" ref="Y827:Y833">X827*1.12</f>
        <v>190400.00000000003</v>
      </c>
      <c r="Z827" s="45"/>
      <c r="AA827" s="45">
        <v>2016</v>
      </c>
      <c r="AB827" s="165"/>
    </row>
    <row r="828" spans="1:28" s="166" customFormat="1" ht="125.25" customHeight="1">
      <c r="A828" s="25" t="s">
        <v>536</v>
      </c>
      <c r="B828" s="23" t="s">
        <v>143</v>
      </c>
      <c r="C828" s="23" t="s">
        <v>144</v>
      </c>
      <c r="D828" s="23" t="s">
        <v>2055</v>
      </c>
      <c r="E828" s="23" t="s">
        <v>2056</v>
      </c>
      <c r="F828" s="52"/>
      <c r="G828" s="23" t="s">
        <v>2056</v>
      </c>
      <c r="H828" s="52"/>
      <c r="I828" s="52" t="s">
        <v>403</v>
      </c>
      <c r="J828" s="25"/>
      <c r="K828" s="25" t="s">
        <v>145</v>
      </c>
      <c r="L828" s="24" t="s">
        <v>368</v>
      </c>
      <c r="M828" s="24" t="s">
        <v>921</v>
      </c>
      <c r="N828" s="163" t="s">
        <v>427</v>
      </c>
      <c r="O828" s="25" t="s">
        <v>426</v>
      </c>
      <c r="P828" s="100" t="s">
        <v>16</v>
      </c>
      <c r="Q828" s="158"/>
      <c r="R828" s="23" t="s">
        <v>977</v>
      </c>
      <c r="S828" s="25" t="s">
        <v>20</v>
      </c>
      <c r="T828" s="164"/>
      <c r="U828" s="25"/>
      <c r="V828" s="44"/>
      <c r="W828" s="37"/>
      <c r="X828" s="37">
        <v>100000</v>
      </c>
      <c r="Y828" s="37">
        <f t="shared" si="48"/>
        <v>112000.00000000001</v>
      </c>
      <c r="Z828" s="45"/>
      <c r="AA828" s="45">
        <v>2016</v>
      </c>
      <c r="AB828" s="165"/>
    </row>
    <row r="829" spans="1:28" s="166" customFormat="1" ht="125.25" customHeight="1">
      <c r="A829" s="25" t="s">
        <v>537</v>
      </c>
      <c r="B829" s="23" t="s">
        <v>143</v>
      </c>
      <c r="C829" s="23" t="s">
        <v>144</v>
      </c>
      <c r="D829" s="52" t="s">
        <v>2057</v>
      </c>
      <c r="E829" s="23" t="s">
        <v>2058</v>
      </c>
      <c r="F829" s="52"/>
      <c r="G829" s="23" t="s">
        <v>2059</v>
      </c>
      <c r="H829" s="52"/>
      <c r="I829" s="39" t="s">
        <v>2218</v>
      </c>
      <c r="J829" s="25"/>
      <c r="K829" s="25" t="s">
        <v>145</v>
      </c>
      <c r="L829" s="24" t="s">
        <v>368</v>
      </c>
      <c r="M829" s="24" t="s">
        <v>921</v>
      </c>
      <c r="N829" s="163" t="s">
        <v>427</v>
      </c>
      <c r="O829" s="25" t="s">
        <v>426</v>
      </c>
      <c r="P829" s="100" t="s">
        <v>16</v>
      </c>
      <c r="Q829" s="158"/>
      <c r="R829" s="23" t="s">
        <v>977</v>
      </c>
      <c r="S829" s="25" t="s">
        <v>20</v>
      </c>
      <c r="T829" s="164"/>
      <c r="U829" s="25"/>
      <c r="V829" s="44"/>
      <c r="W829" s="37"/>
      <c r="X829" s="37">
        <v>1800000</v>
      </c>
      <c r="Y829" s="37">
        <f t="shared" si="48"/>
        <v>2016000.0000000002</v>
      </c>
      <c r="Z829" s="45"/>
      <c r="AA829" s="45">
        <v>2016</v>
      </c>
      <c r="AB829" s="165"/>
    </row>
    <row r="830" spans="1:28" s="166" customFormat="1" ht="147.75" customHeight="1">
      <c r="A830" s="25" t="s">
        <v>538</v>
      </c>
      <c r="B830" s="23" t="s">
        <v>143</v>
      </c>
      <c r="C830" s="23" t="s">
        <v>144</v>
      </c>
      <c r="D830" s="23" t="s">
        <v>2060</v>
      </c>
      <c r="E830" s="23" t="s">
        <v>2062</v>
      </c>
      <c r="F830" s="52"/>
      <c r="G830" s="23" t="s">
        <v>2061</v>
      </c>
      <c r="H830" s="52"/>
      <c r="I830" s="52" t="s">
        <v>1129</v>
      </c>
      <c r="J830" s="25"/>
      <c r="K830" s="25" t="s">
        <v>145</v>
      </c>
      <c r="L830" s="24" t="s">
        <v>368</v>
      </c>
      <c r="M830" s="24" t="s">
        <v>921</v>
      </c>
      <c r="N830" s="163" t="s">
        <v>427</v>
      </c>
      <c r="O830" s="25" t="s">
        <v>426</v>
      </c>
      <c r="P830" s="100" t="s">
        <v>16</v>
      </c>
      <c r="Q830" s="158"/>
      <c r="R830" s="23" t="s">
        <v>977</v>
      </c>
      <c r="S830" s="25" t="s">
        <v>20</v>
      </c>
      <c r="T830" s="164"/>
      <c r="U830" s="25"/>
      <c r="V830" s="44"/>
      <c r="W830" s="37"/>
      <c r="X830" s="37">
        <v>0</v>
      </c>
      <c r="Y830" s="37">
        <f t="shared" si="48"/>
        <v>0</v>
      </c>
      <c r="Z830" s="45"/>
      <c r="AA830" s="23" t="s">
        <v>945</v>
      </c>
      <c r="AB830" s="165">
        <v>20.21</v>
      </c>
    </row>
    <row r="831" spans="1:28" s="166" customFormat="1" ht="125.25" customHeight="1">
      <c r="A831" s="25" t="s">
        <v>2433</v>
      </c>
      <c r="B831" s="23" t="s">
        <v>143</v>
      </c>
      <c r="C831" s="23" t="s">
        <v>144</v>
      </c>
      <c r="D831" s="23" t="s">
        <v>2060</v>
      </c>
      <c r="E831" s="23" t="s">
        <v>2062</v>
      </c>
      <c r="F831" s="52"/>
      <c r="G831" s="23" t="s">
        <v>2061</v>
      </c>
      <c r="H831" s="52"/>
      <c r="I831" s="52" t="s">
        <v>1129</v>
      </c>
      <c r="J831" s="25"/>
      <c r="K831" s="25" t="s">
        <v>145</v>
      </c>
      <c r="L831" s="24" t="s">
        <v>368</v>
      </c>
      <c r="M831" s="24" t="s">
        <v>921</v>
      </c>
      <c r="N831" s="163" t="s">
        <v>427</v>
      </c>
      <c r="O831" s="25" t="s">
        <v>426</v>
      </c>
      <c r="P831" s="100" t="s">
        <v>16</v>
      </c>
      <c r="Q831" s="158"/>
      <c r="R831" s="23" t="s">
        <v>977</v>
      </c>
      <c r="S831" s="25" t="s">
        <v>20</v>
      </c>
      <c r="T831" s="164"/>
      <c r="U831" s="25"/>
      <c r="V831" s="44"/>
      <c r="W831" s="37"/>
      <c r="X831" s="37">
        <v>396430</v>
      </c>
      <c r="Y831" s="37">
        <f t="shared" si="48"/>
        <v>444001.60000000003</v>
      </c>
      <c r="Z831" s="45"/>
      <c r="AA831" s="23" t="s">
        <v>945</v>
      </c>
      <c r="AB831" s="165"/>
    </row>
    <row r="832" spans="1:28" s="166" customFormat="1" ht="125.25" customHeight="1">
      <c r="A832" s="25" t="s">
        <v>539</v>
      </c>
      <c r="B832" s="23" t="s">
        <v>143</v>
      </c>
      <c r="C832" s="23" t="s">
        <v>144</v>
      </c>
      <c r="D832" s="52" t="s">
        <v>1261</v>
      </c>
      <c r="E832" s="23" t="s">
        <v>21</v>
      </c>
      <c r="F832" s="52"/>
      <c r="G832" s="23" t="s">
        <v>22</v>
      </c>
      <c r="H832" s="52"/>
      <c r="I832" s="52"/>
      <c r="J832" s="25"/>
      <c r="K832" s="25" t="s">
        <v>145</v>
      </c>
      <c r="L832" s="24" t="s">
        <v>368</v>
      </c>
      <c r="M832" s="24" t="s">
        <v>921</v>
      </c>
      <c r="N832" s="163" t="s">
        <v>427</v>
      </c>
      <c r="O832" s="25" t="s">
        <v>426</v>
      </c>
      <c r="P832" s="100" t="s">
        <v>16</v>
      </c>
      <c r="Q832" s="158"/>
      <c r="R832" s="23" t="s">
        <v>977</v>
      </c>
      <c r="S832" s="25" t="s">
        <v>20</v>
      </c>
      <c r="T832" s="164"/>
      <c r="U832" s="25"/>
      <c r="V832" s="44"/>
      <c r="W832" s="37"/>
      <c r="X832" s="37">
        <v>140000</v>
      </c>
      <c r="Y832" s="37">
        <f t="shared" si="48"/>
        <v>156800.00000000003</v>
      </c>
      <c r="Z832" s="45"/>
      <c r="AA832" s="23" t="s">
        <v>945</v>
      </c>
      <c r="AB832" s="165"/>
    </row>
    <row r="833" spans="1:29" s="176" customFormat="1" ht="68.25" customHeight="1">
      <c r="A833" s="25" t="s">
        <v>540</v>
      </c>
      <c r="B833" s="23" t="s">
        <v>143</v>
      </c>
      <c r="C833" s="23" t="s">
        <v>144</v>
      </c>
      <c r="D833" s="48" t="s">
        <v>2050</v>
      </c>
      <c r="E833" s="39" t="s">
        <v>441</v>
      </c>
      <c r="F833" s="39"/>
      <c r="G833" s="39" t="s">
        <v>441</v>
      </c>
      <c r="H833" s="39"/>
      <c r="I833" s="39"/>
      <c r="J833" s="39"/>
      <c r="K833" s="39" t="s">
        <v>145</v>
      </c>
      <c r="L833" s="24" t="s">
        <v>368</v>
      </c>
      <c r="M833" s="24" t="s">
        <v>921</v>
      </c>
      <c r="N833" s="163" t="s">
        <v>427</v>
      </c>
      <c r="O833" s="25" t="s">
        <v>426</v>
      </c>
      <c r="P833" s="100" t="s">
        <v>16</v>
      </c>
      <c r="Q833" s="158"/>
      <c r="R833" s="23" t="s">
        <v>977</v>
      </c>
      <c r="S833" s="25" t="s">
        <v>20</v>
      </c>
      <c r="T833" s="39"/>
      <c r="U833" s="158"/>
      <c r="V833" s="212"/>
      <c r="W833" s="213"/>
      <c r="X833" s="104">
        <v>550000</v>
      </c>
      <c r="Y833" s="37">
        <f t="shared" si="48"/>
        <v>616000.0000000001</v>
      </c>
      <c r="Z833" s="45"/>
      <c r="AA833" s="23" t="s">
        <v>945</v>
      </c>
      <c r="AB833" s="165"/>
      <c r="AC833" s="166"/>
    </row>
    <row r="834" spans="1:29" ht="163.5" customHeight="1">
      <c r="A834" s="25" t="s">
        <v>26</v>
      </c>
      <c r="B834" s="23" t="s">
        <v>143</v>
      </c>
      <c r="C834" s="23" t="s">
        <v>144</v>
      </c>
      <c r="D834" s="48" t="s">
        <v>2032</v>
      </c>
      <c r="E834" s="49" t="s">
        <v>2031</v>
      </c>
      <c r="F834" s="25"/>
      <c r="G834" s="49" t="s">
        <v>2031</v>
      </c>
      <c r="H834" s="49"/>
      <c r="I834" s="25" t="s">
        <v>2219</v>
      </c>
      <c r="J834" s="25"/>
      <c r="K834" s="23" t="s">
        <v>145</v>
      </c>
      <c r="L834" s="23">
        <v>100</v>
      </c>
      <c r="M834" s="24" t="s">
        <v>921</v>
      </c>
      <c r="N834" s="163" t="s">
        <v>427</v>
      </c>
      <c r="O834" s="50" t="s">
        <v>426</v>
      </c>
      <c r="P834" s="23" t="s">
        <v>16</v>
      </c>
      <c r="Q834" s="23"/>
      <c r="R834" s="25" t="s">
        <v>977</v>
      </c>
      <c r="S834" s="29" t="s">
        <v>20</v>
      </c>
      <c r="T834" s="24"/>
      <c r="U834" s="25"/>
      <c r="V834" s="27"/>
      <c r="W834" s="26"/>
      <c r="X834" s="27">
        <v>20000</v>
      </c>
      <c r="Y834" s="27">
        <f>X834*1.12</f>
        <v>22400.000000000004</v>
      </c>
      <c r="Z834" s="25"/>
      <c r="AA834" s="23" t="s">
        <v>945</v>
      </c>
      <c r="AB834" s="23"/>
      <c r="AC834" s="166"/>
    </row>
    <row r="835" spans="1:29" s="42" customFormat="1" ht="153">
      <c r="A835" s="25" t="s">
        <v>541</v>
      </c>
      <c r="B835" s="100" t="s">
        <v>143</v>
      </c>
      <c r="C835" s="100" t="s">
        <v>144</v>
      </c>
      <c r="D835" s="100" t="s">
        <v>2167</v>
      </c>
      <c r="E835" s="100" t="s">
        <v>2168</v>
      </c>
      <c r="F835" s="99"/>
      <c r="G835" s="100" t="s">
        <v>2168</v>
      </c>
      <c r="H835" s="100"/>
      <c r="I835" s="100" t="s">
        <v>1082</v>
      </c>
      <c r="J835" s="100"/>
      <c r="K835" s="99" t="s">
        <v>154</v>
      </c>
      <c r="L835" s="99">
        <v>90</v>
      </c>
      <c r="M835" s="99">
        <v>231010000</v>
      </c>
      <c r="N835" s="100" t="s">
        <v>917</v>
      </c>
      <c r="O835" s="99" t="s">
        <v>155</v>
      </c>
      <c r="P835" s="23" t="s">
        <v>16</v>
      </c>
      <c r="Q835" s="100"/>
      <c r="R835" s="25" t="s">
        <v>977</v>
      </c>
      <c r="S835" s="100" t="s">
        <v>423</v>
      </c>
      <c r="T835" s="108"/>
      <c r="U835" s="109"/>
      <c r="V835" s="110"/>
      <c r="W835" s="111"/>
      <c r="X835" s="112">
        <v>0</v>
      </c>
      <c r="Y835" s="102">
        <f>X835*1.12</f>
        <v>0</v>
      </c>
      <c r="Z835" s="113"/>
      <c r="AA835" s="109" t="s">
        <v>945</v>
      </c>
      <c r="AB835" s="43" t="s">
        <v>2404</v>
      </c>
      <c r="AC835" s="166"/>
    </row>
    <row r="836" spans="1:29" s="42" customFormat="1" ht="153">
      <c r="A836" s="25" t="s">
        <v>542</v>
      </c>
      <c r="B836" s="100" t="s">
        <v>143</v>
      </c>
      <c r="C836" s="100" t="s">
        <v>144</v>
      </c>
      <c r="D836" s="100" t="s">
        <v>1348</v>
      </c>
      <c r="E836" s="100" t="s">
        <v>1349</v>
      </c>
      <c r="F836" s="99"/>
      <c r="G836" s="100" t="s">
        <v>1350</v>
      </c>
      <c r="H836" s="100"/>
      <c r="I836" s="100" t="s">
        <v>4</v>
      </c>
      <c r="J836" s="100"/>
      <c r="K836" s="99" t="s">
        <v>145</v>
      </c>
      <c r="L836" s="99">
        <v>100</v>
      </c>
      <c r="M836" s="99" t="s">
        <v>921</v>
      </c>
      <c r="N836" s="100" t="s">
        <v>146</v>
      </c>
      <c r="O836" s="99" t="s">
        <v>424</v>
      </c>
      <c r="P836" s="23" t="s">
        <v>16</v>
      </c>
      <c r="Q836" s="100"/>
      <c r="R836" s="100" t="s">
        <v>1079</v>
      </c>
      <c r="S836" s="100" t="s">
        <v>20</v>
      </c>
      <c r="T836" s="108"/>
      <c r="U836" s="109"/>
      <c r="V836" s="110"/>
      <c r="W836" s="111"/>
      <c r="X836" s="112">
        <v>178571</v>
      </c>
      <c r="Y836" s="102">
        <f aca="true" t="shared" si="49" ref="Y836:Y844">X836*1.12</f>
        <v>199999.52000000002</v>
      </c>
      <c r="Z836" s="113"/>
      <c r="AA836" s="109" t="s">
        <v>945</v>
      </c>
      <c r="AB836" s="43"/>
      <c r="AC836" s="166"/>
    </row>
    <row r="837" spans="1:29" s="42" customFormat="1" ht="102">
      <c r="A837" s="25" t="s">
        <v>543</v>
      </c>
      <c r="B837" s="100" t="s">
        <v>143</v>
      </c>
      <c r="C837" s="100" t="s">
        <v>144</v>
      </c>
      <c r="D837" s="100" t="s">
        <v>1474</v>
      </c>
      <c r="E837" s="100" t="s">
        <v>1475</v>
      </c>
      <c r="F837" s="99"/>
      <c r="G837" s="100" t="s">
        <v>1475</v>
      </c>
      <c r="H837" s="100"/>
      <c r="I837" s="100" t="s">
        <v>2212</v>
      </c>
      <c r="J837" s="100"/>
      <c r="K837" s="99" t="s">
        <v>145</v>
      </c>
      <c r="L837" s="99">
        <v>100</v>
      </c>
      <c r="M837" s="99" t="s">
        <v>921</v>
      </c>
      <c r="N837" s="100" t="s">
        <v>146</v>
      </c>
      <c r="O837" s="99" t="s">
        <v>147</v>
      </c>
      <c r="P837" s="23" t="s">
        <v>16</v>
      </c>
      <c r="Q837" s="100"/>
      <c r="R837" s="100" t="s">
        <v>1079</v>
      </c>
      <c r="S837" s="100" t="s">
        <v>20</v>
      </c>
      <c r="T837" s="108"/>
      <c r="U837" s="109"/>
      <c r="V837" s="110"/>
      <c r="W837" s="111"/>
      <c r="X837" s="112">
        <v>200000</v>
      </c>
      <c r="Y837" s="102">
        <f t="shared" si="49"/>
        <v>224000.00000000003</v>
      </c>
      <c r="Z837" s="113"/>
      <c r="AA837" s="109" t="s">
        <v>945</v>
      </c>
      <c r="AB837" s="43"/>
      <c r="AC837" s="166"/>
    </row>
    <row r="838" spans="1:29" s="214" customFormat="1" ht="104.25" customHeight="1">
      <c r="A838" s="25" t="s">
        <v>544</v>
      </c>
      <c r="B838" s="23" t="s">
        <v>143</v>
      </c>
      <c r="C838" s="23" t="s">
        <v>144</v>
      </c>
      <c r="D838" s="48" t="s">
        <v>1939</v>
      </c>
      <c r="E838" s="49" t="s">
        <v>1940</v>
      </c>
      <c r="F838" s="25"/>
      <c r="G838" s="49" t="s">
        <v>1941</v>
      </c>
      <c r="H838" s="49"/>
      <c r="I838" s="25" t="s">
        <v>435</v>
      </c>
      <c r="J838" s="25"/>
      <c r="K838" s="23" t="s">
        <v>145</v>
      </c>
      <c r="L838" s="23">
        <v>100</v>
      </c>
      <c r="M838" s="23">
        <v>231010000</v>
      </c>
      <c r="N838" s="100" t="s">
        <v>146</v>
      </c>
      <c r="O838" s="99" t="s">
        <v>147</v>
      </c>
      <c r="P838" s="23" t="s">
        <v>16</v>
      </c>
      <c r="Q838" s="23"/>
      <c r="R838" s="23" t="s">
        <v>419</v>
      </c>
      <c r="S838" s="23" t="s">
        <v>149</v>
      </c>
      <c r="T838" s="23"/>
      <c r="U838" s="175"/>
      <c r="V838" s="27" t="s">
        <v>36</v>
      </c>
      <c r="W838" s="62"/>
      <c r="X838" s="27">
        <v>267857.14</v>
      </c>
      <c r="Y838" s="27">
        <f t="shared" si="49"/>
        <v>299999.9968</v>
      </c>
      <c r="Z838" s="27"/>
      <c r="AA838" s="109" t="s">
        <v>945</v>
      </c>
      <c r="AB838" s="23"/>
      <c r="AC838" s="93"/>
    </row>
    <row r="839" spans="1:29" s="214" customFormat="1" ht="68.25" customHeight="1">
      <c r="A839" s="25" t="s">
        <v>545</v>
      </c>
      <c r="B839" s="23" t="s">
        <v>143</v>
      </c>
      <c r="C839" s="23" t="s">
        <v>144</v>
      </c>
      <c r="D839" s="48" t="s">
        <v>1348</v>
      </c>
      <c r="E839" s="49" t="s">
        <v>1349</v>
      </c>
      <c r="F839" s="25"/>
      <c r="G839" s="49" t="s">
        <v>1350</v>
      </c>
      <c r="H839" s="49"/>
      <c r="I839" s="25" t="s">
        <v>443</v>
      </c>
      <c r="J839" s="25"/>
      <c r="K839" s="23" t="s">
        <v>145</v>
      </c>
      <c r="L839" s="23">
        <v>100</v>
      </c>
      <c r="M839" s="23">
        <v>231010000</v>
      </c>
      <c r="N839" s="100" t="s">
        <v>146</v>
      </c>
      <c r="O839" s="50" t="s">
        <v>184</v>
      </c>
      <c r="P839" s="23" t="s">
        <v>16</v>
      </c>
      <c r="Q839" s="23"/>
      <c r="R839" s="23" t="s">
        <v>977</v>
      </c>
      <c r="S839" s="23" t="s">
        <v>149</v>
      </c>
      <c r="T839" s="23"/>
      <c r="U839" s="175"/>
      <c r="V839" s="27"/>
      <c r="W839" s="62"/>
      <c r="X839" s="27">
        <v>243000</v>
      </c>
      <c r="Y839" s="27">
        <f t="shared" si="49"/>
        <v>272160</v>
      </c>
      <c r="Z839" s="27"/>
      <c r="AA839" s="109" t="s">
        <v>945</v>
      </c>
      <c r="AB839" s="23"/>
      <c r="AC839" s="93"/>
    </row>
    <row r="840" spans="1:245" s="69" customFormat="1" ht="63.75" customHeight="1">
      <c r="A840" s="25" t="s">
        <v>546</v>
      </c>
      <c r="B840" s="23" t="s">
        <v>143</v>
      </c>
      <c r="C840" s="23" t="s">
        <v>144</v>
      </c>
      <c r="D840" s="23" t="s">
        <v>1612</v>
      </c>
      <c r="E840" s="23" t="s">
        <v>1613</v>
      </c>
      <c r="F840" s="25"/>
      <c r="G840" s="23" t="s">
        <v>1613</v>
      </c>
      <c r="H840" s="25"/>
      <c r="I840" s="23"/>
      <c r="J840" s="23"/>
      <c r="K840" s="23" t="s">
        <v>145</v>
      </c>
      <c r="L840" s="23">
        <v>70</v>
      </c>
      <c r="M840" s="24" t="s">
        <v>921</v>
      </c>
      <c r="N840" s="23" t="s">
        <v>146</v>
      </c>
      <c r="O840" s="50" t="s">
        <v>426</v>
      </c>
      <c r="P840" s="23" t="s">
        <v>16</v>
      </c>
      <c r="Q840" s="29"/>
      <c r="R840" s="29" t="s">
        <v>977</v>
      </c>
      <c r="S840" s="29" t="s">
        <v>20</v>
      </c>
      <c r="T840" s="24"/>
      <c r="U840" s="25" t="s">
        <v>36</v>
      </c>
      <c r="V840" s="27"/>
      <c r="W840" s="26"/>
      <c r="X840" s="27">
        <v>10000</v>
      </c>
      <c r="Y840" s="27">
        <f t="shared" si="49"/>
        <v>11200.000000000002</v>
      </c>
      <c r="Z840" s="23"/>
      <c r="AA840" s="23" t="s">
        <v>945</v>
      </c>
      <c r="AB840" s="23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  <c r="CC840" s="47"/>
      <c r="CD840" s="47"/>
      <c r="CE840" s="47"/>
      <c r="CF840" s="47"/>
      <c r="CG840" s="47"/>
      <c r="CH840" s="47"/>
      <c r="CI840" s="47"/>
      <c r="CJ840" s="47"/>
      <c r="CK840" s="47"/>
      <c r="CL840" s="47"/>
      <c r="CM840" s="47"/>
      <c r="CN840" s="47"/>
      <c r="CO840" s="47"/>
      <c r="CP840" s="47"/>
      <c r="CQ840" s="47"/>
      <c r="CR840" s="47"/>
      <c r="CS840" s="47"/>
      <c r="CT840" s="47"/>
      <c r="CU840" s="47"/>
      <c r="CV840" s="47"/>
      <c r="CW840" s="47"/>
      <c r="CX840" s="47"/>
      <c r="CY840" s="47"/>
      <c r="CZ840" s="47"/>
      <c r="DA840" s="47"/>
      <c r="DB840" s="47"/>
      <c r="DC840" s="47"/>
      <c r="DD840" s="47"/>
      <c r="DE840" s="47"/>
      <c r="DF840" s="47"/>
      <c r="DG840" s="47"/>
      <c r="DH840" s="47"/>
      <c r="DI840" s="47"/>
      <c r="DJ840" s="47"/>
      <c r="DK840" s="47"/>
      <c r="DL840" s="47"/>
      <c r="DM840" s="47"/>
      <c r="DN840" s="47"/>
      <c r="DO840" s="47"/>
      <c r="DP840" s="47"/>
      <c r="DQ840" s="47"/>
      <c r="DR840" s="47"/>
      <c r="DS840" s="47"/>
      <c r="DT840" s="47"/>
      <c r="DU840" s="47"/>
      <c r="DV840" s="47"/>
      <c r="DW840" s="47"/>
      <c r="DX840" s="47"/>
      <c r="DY840" s="47"/>
      <c r="DZ840" s="47"/>
      <c r="EA840" s="47"/>
      <c r="EB840" s="47"/>
      <c r="EC840" s="47"/>
      <c r="ED840" s="47"/>
      <c r="EE840" s="47"/>
      <c r="EF840" s="47"/>
      <c r="EG840" s="47"/>
      <c r="EH840" s="47"/>
      <c r="EI840" s="47"/>
      <c r="EJ840" s="47"/>
      <c r="EK840" s="47"/>
      <c r="EL840" s="47"/>
      <c r="EM840" s="47"/>
      <c r="EN840" s="47"/>
      <c r="EO840" s="47"/>
      <c r="EP840" s="47"/>
      <c r="EQ840" s="47"/>
      <c r="ER840" s="47"/>
      <c r="ES840" s="47"/>
      <c r="ET840" s="47"/>
      <c r="EU840" s="47"/>
      <c r="EV840" s="47"/>
      <c r="EW840" s="47"/>
      <c r="EX840" s="47"/>
      <c r="EY840" s="47"/>
      <c r="EZ840" s="47"/>
      <c r="FA840" s="47"/>
      <c r="FB840" s="47"/>
      <c r="FC840" s="47"/>
      <c r="FD840" s="47"/>
      <c r="FE840" s="47"/>
      <c r="FF840" s="47"/>
      <c r="FG840" s="47"/>
      <c r="FH840" s="47"/>
      <c r="FI840" s="47"/>
      <c r="FJ840" s="47"/>
      <c r="FK840" s="47"/>
      <c r="FL840" s="47"/>
      <c r="FM840" s="47"/>
      <c r="FN840" s="47"/>
      <c r="FO840" s="47"/>
      <c r="FP840" s="47"/>
      <c r="FQ840" s="47"/>
      <c r="FR840" s="47"/>
      <c r="FS840" s="47"/>
      <c r="FT840" s="47"/>
      <c r="FU840" s="47"/>
      <c r="FV840" s="47"/>
      <c r="FW840" s="47"/>
      <c r="FX840" s="47"/>
      <c r="FY840" s="47"/>
      <c r="FZ840" s="47"/>
      <c r="GA840" s="47"/>
      <c r="GB840" s="47"/>
      <c r="GC840" s="47"/>
      <c r="GD840" s="47"/>
      <c r="GE840" s="47"/>
      <c r="GF840" s="47"/>
      <c r="GG840" s="47"/>
      <c r="GH840" s="47"/>
      <c r="GI840" s="47"/>
      <c r="GJ840" s="47"/>
      <c r="GK840" s="47"/>
      <c r="GL840" s="47"/>
      <c r="GM840" s="47"/>
      <c r="GN840" s="47"/>
      <c r="GO840" s="47"/>
      <c r="GP840" s="47"/>
      <c r="GQ840" s="47"/>
      <c r="GR840" s="47"/>
      <c r="GS840" s="47"/>
      <c r="GT840" s="47"/>
      <c r="GU840" s="47"/>
      <c r="GV840" s="47"/>
      <c r="GW840" s="47"/>
      <c r="GX840" s="47"/>
      <c r="GY840" s="47"/>
      <c r="GZ840" s="47"/>
      <c r="HA840" s="47"/>
      <c r="HB840" s="47"/>
      <c r="HC840" s="47"/>
      <c r="HD840" s="47"/>
      <c r="HE840" s="47"/>
      <c r="HF840" s="47"/>
      <c r="HG840" s="47"/>
      <c r="HH840" s="47"/>
      <c r="HI840" s="47"/>
      <c r="HJ840" s="47"/>
      <c r="HK840" s="47"/>
      <c r="HL840" s="47"/>
      <c r="HM840" s="47"/>
      <c r="HN840" s="47"/>
      <c r="HO840" s="47"/>
      <c r="HP840" s="47"/>
      <c r="HQ840" s="47"/>
      <c r="HR840" s="47"/>
      <c r="HS840" s="47"/>
      <c r="HT840" s="47"/>
      <c r="HU840" s="47"/>
      <c r="HV840" s="47"/>
      <c r="HW840" s="47"/>
      <c r="HX840" s="47"/>
      <c r="HY840" s="47"/>
      <c r="HZ840" s="47"/>
      <c r="IA840" s="47"/>
      <c r="IB840" s="47"/>
      <c r="IC840" s="47"/>
      <c r="ID840" s="47"/>
      <c r="IE840" s="47"/>
      <c r="IF840" s="47"/>
      <c r="IG840" s="47"/>
      <c r="IH840" s="47"/>
      <c r="II840" s="47"/>
      <c r="IJ840" s="47"/>
      <c r="IK840" s="47"/>
    </row>
    <row r="841" spans="1:29" s="42" customFormat="1" ht="66" customHeight="1">
      <c r="A841" s="25" t="s">
        <v>547</v>
      </c>
      <c r="B841" s="23" t="s">
        <v>404</v>
      </c>
      <c r="C841" s="23" t="s">
        <v>144</v>
      </c>
      <c r="D841" s="25" t="s">
        <v>2079</v>
      </c>
      <c r="E841" s="25" t="s">
        <v>2080</v>
      </c>
      <c r="F841" s="25"/>
      <c r="G841" s="25" t="s">
        <v>2081</v>
      </c>
      <c r="H841" s="25"/>
      <c r="I841" s="25" t="s">
        <v>2</v>
      </c>
      <c r="J841" s="24"/>
      <c r="K841" s="24" t="s">
        <v>145</v>
      </c>
      <c r="L841" s="23">
        <v>100</v>
      </c>
      <c r="M841" s="23">
        <v>231010000</v>
      </c>
      <c r="N841" s="24" t="s">
        <v>406</v>
      </c>
      <c r="O841" s="24" t="s">
        <v>212</v>
      </c>
      <c r="P841" s="23" t="s">
        <v>16</v>
      </c>
      <c r="Q841" s="23"/>
      <c r="R841" s="23" t="s">
        <v>2195</v>
      </c>
      <c r="S841" s="43" t="s">
        <v>410</v>
      </c>
      <c r="T841" s="23"/>
      <c r="U841" s="24"/>
      <c r="V841" s="27"/>
      <c r="W841" s="27"/>
      <c r="X841" s="44">
        <v>0</v>
      </c>
      <c r="Y841" s="44">
        <f>X841*1.12</f>
        <v>0</v>
      </c>
      <c r="Z841" s="45"/>
      <c r="AA841" s="25" t="s">
        <v>945</v>
      </c>
      <c r="AB841" s="61" t="s">
        <v>2550</v>
      </c>
      <c r="AC841" s="47"/>
    </row>
    <row r="842" spans="1:29" s="42" customFormat="1" ht="66" customHeight="1">
      <c r="A842" s="25" t="s">
        <v>2830</v>
      </c>
      <c r="B842" s="23" t="s">
        <v>404</v>
      </c>
      <c r="C842" s="23" t="s">
        <v>144</v>
      </c>
      <c r="D842" s="25" t="s">
        <v>2079</v>
      </c>
      <c r="E842" s="25" t="s">
        <v>2080</v>
      </c>
      <c r="F842" s="25"/>
      <c r="G842" s="25" t="s">
        <v>2081</v>
      </c>
      <c r="H842" s="25"/>
      <c r="I842" s="25" t="s">
        <v>2</v>
      </c>
      <c r="J842" s="24"/>
      <c r="K842" s="24" t="s">
        <v>145</v>
      </c>
      <c r="L842" s="23">
        <v>100</v>
      </c>
      <c r="M842" s="23">
        <v>231010000</v>
      </c>
      <c r="N842" s="24" t="s">
        <v>406</v>
      </c>
      <c r="O842" s="24" t="s">
        <v>157</v>
      </c>
      <c r="P842" s="23" t="s">
        <v>16</v>
      </c>
      <c r="Q842" s="23"/>
      <c r="R842" s="23" t="s">
        <v>2195</v>
      </c>
      <c r="S842" s="43" t="s">
        <v>410</v>
      </c>
      <c r="T842" s="23"/>
      <c r="U842" s="24"/>
      <c r="V842" s="27"/>
      <c r="W842" s="27"/>
      <c r="X842" s="44">
        <v>55200</v>
      </c>
      <c r="Y842" s="44">
        <f>X842*1.12</f>
        <v>61824.00000000001</v>
      </c>
      <c r="Z842" s="45"/>
      <c r="AA842" s="25" t="s">
        <v>945</v>
      </c>
      <c r="AB842" s="46"/>
      <c r="AC842" s="47"/>
    </row>
    <row r="843" spans="1:29" s="42" customFormat="1" ht="89.25">
      <c r="A843" s="25" t="s">
        <v>548</v>
      </c>
      <c r="B843" s="23" t="s">
        <v>404</v>
      </c>
      <c r="C843" s="23" t="s">
        <v>144</v>
      </c>
      <c r="D843" s="25" t="s">
        <v>2079</v>
      </c>
      <c r="E843" s="25" t="s">
        <v>2080</v>
      </c>
      <c r="F843" s="25"/>
      <c r="G843" s="25" t="s">
        <v>2081</v>
      </c>
      <c r="H843" s="25"/>
      <c r="I843" s="25" t="s">
        <v>1092</v>
      </c>
      <c r="J843" s="24"/>
      <c r="K843" s="24" t="s">
        <v>145</v>
      </c>
      <c r="L843" s="23">
        <v>100</v>
      </c>
      <c r="M843" s="23">
        <v>231010000</v>
      </c>
      <c r="N843" s="24" t="s">
        <v>406</v>
      </c>
      <c r="O843" s="24" t="s">
        <v>426</v>
      </c>
      <c r="P843" s="24" t="s">
        <v>406</v>
      </c>
      <c r="Q843" s="23"/>
      <c r="R843" s="23" t="s">
        <v>2195</v>
      </c>
      <c r="S843" s="43" t="s">
        <v>410</v>
      </c>
      <c r="T843" s="23"/>
      <c r="U843" s="24"/>
      <c r="V843" s="27"/>
      <c r="W843" s="27"/>
      <c r="X843" s="44">
        <v>300000</v>
      </c>
      <c r="Y843" s="44">
        <f t="shared" si="49"/>
        <v>336000.00000000006</v>
      </c>
      <c r="Z843" s="45"/>
      <c r="AA843" s="25" t="s">
        <v>945</v>
      </c>
      <c r="AB843" s="46"/>
      <c r="AC843" s="47"/>
    </row>
    <row r="844" spans="1:29" s="42" customFormat="1" ht="115.5" customHeight="1">
      <c r="A844" s="25" t="s">
        <v>549</v>
      </c>
      <c r="B844" s="23" t="s">
        <v>404</v>
      </c>
      <c r="C844" s="23" t="s">
        <v>144</v>
      </c>
      <c r="D844" s="100" t="s">
        <v>2167</v>
      </c>
      <c r="E844" s="100" t="s">
        <v>2168</v>
      </c>
      <c r="F844" s="99"/>
      <c r="G844" s="100" t="s">
        <v>2168</v>
      </c>
      <c r="H844" s="25"/>
      <c r="I844" s="25" t="s">
        <v>2388</v>
      </c>
      <c r="J844" s="25"/>
      <c r="K844" s="24" t="s">
        <v>154</v>
      </c>
      <c r="L844" s="23">
        <v>100</v>
      </c>
      <c r="M844" s="23">
        <v>231010000</v>
      </c>
      <c r="N844" s="24" t="s">
        <v>406</v>
      </c>
      <c r="O844" s="24" t="s">
        <v>426</v>
      </c>
      <c r="P844" s="24" t="s">
        <v>406</v>
      </c>
      <c r="Q844" s="23"/>
      <c r="R844" s="23" t="s">
        <v>2195</v>
      </c>
      <c r="S844" s="43" t="s">
        <v>410</v>
      </c>
      <c r="T844" s="23"/>
      <c r="U844" s="24"/>
      <c r="V844" s="27"/>
      <c r="W844" s="27"/>
      <c r="X844" s="44">
        <f>7000000/1.12</f>
        <v>6249999.999999999</v>
      </c>
      <c r="Y844" s="44">
        <f t="shared" si="49"/>
        <v>7000000</v>
      </c>
      <c r="Z844" s="45"/>
      <c r="AA844" s="25" t="s">
        <v>945</v>
      </c>
      <c r="AB844" s="46"/>
      <c r="AC844" s="47"/>
    </row>
    <row r="845" spans="1:28" s="166" customFormat="1" ht="269.25" customHeight="1">
      <c r="A845" s="25" t="s">
        <v>550</v>
      </c>
      <c r="B845" s="23" t="s">
        <v>143</v>
      </c>
      <c r="C845" s="23" t="s">
        <v>390</v>
      </c>
      <c r="D845" s="23" t="s">
        <v>1720</v>
      </c>
      <c r="E845" s="23" t="s">
        <v>1719</v>
      </c>
      <c r="F845" s="23"/>
      <c r="G845" s="23" t="s">
        <v>1719</v>
      </c>
      <c r="H845" s="23"/>
      <c r="I845" s="25" t="s">
        <v>391</v>
      </c>
      <c r="J845" s="25"/>
      <c r="K845" s="25" t="s">
        <v>154</v>
      </c>
      <c r="L845" s="25">
        <v>100</v>
      </c>
      <c r="M845" s="25">
        <v>231010000</v>
      </c>
      <c r="N845" s="24" t="s">
        <v>406</v>
      </c>
      <c r="O845" s="25" t="s">
        <v>433</v>
      </c>
      <c r="P845" s="24" t="s">
        <v>406</v>
      </c>
      <c r="Q845" s="25"/>
      <c r="R845" s="203" t="s">
        <v>1768</v>
      </c>
      <c r="S845" s="25" t="s">
        <v>20</v>
      </c>
      <c r="T845" s="198"/>
      <c r="U845" s="164"/>
      <c r="V845" s="27"/>
      <c r="W845" s="44"/>
      <c r="X845" s="37">
        <v>850000</v>
      </c>
      <c r="Y845" s="37">
        <v>952000</v>
      </c>
      <c r="Z845" s="210"/>
      <c r="AA845" s="23" t="s">
        <v>945</v>
      </c>
      <c r="AB845" s="25"/>
    </row>
    <row r="846" spans="1:28" s="166" customFormat="1" ht="151.5" customHeight="1">
      <c r="A846" s="25" t="s">
        <v>551</v>
      </c>
      <c r="B846" s="23" t="s">
        <v>392</v>
      </c>
      <c r="C846" s="23" t="s">
        <v>393</v>
      </c>
      <c r="D846" s="23" t="s">
        <v>2012</v>
      </c>
      <c r="E846" s="23" t="s">
        <v>2013</v>
      </c>
      <c r="F846" s="23"/>
      <c r="G846" s="23" t="s">
        <v>2013</v>
      </c>
      <c r="H846" s="23"/>
      <c r="I846" s="25" t="s">
        <v>394</v>
      </c>
      <c r="J846" s="25"/>
      <c r="K846" s="25" t="s">
        <v>145</v>
      </c>
      <c r="L846" s="25">
        <v>100</v>
      </c>
      <c r="M846" s="25">
        <v>231010000</v>
      </c>
      <c r="N846" s="24" t="s">
        <v>406</v>
      </c>
      <c r="O846" s="25" t="s">
        <v>184</v>
      </c>
      <c r="P846" s="24" t="s">
        <v>406</v>
      </c>
      <c r="Q846" s="25"/>
      <c r="R846" s="203" t="s">
        <v>1768</v>
      </c>
      <c r="S846" s="25" t="s">
        <v>20</v>
      </c>
      <c r="T846" s="198"/>
      <c r="U846" s="164"/>
      <c r="V846" s="27"/>
      <c r="W846" s="44"/>
      <c r="X846" s="37">
        <v>450000</v>
      </c>
      <c r="Y846" s="37">
        <v>504000</v>
      </c>
      <c r="Z846" s="210"/>
      <c r="AA846" s="23" t="s">
        <v>945</v>
      </c>
      <c r="AB846" s="25"/>
    </row>
    <row r="847" spans="1:28" s="166" customFormat="1" ht="151.5" customHeight="1">
      <c r="A847" s="25" t="s">
        <v>552</v>
      </c>
      <c r="B847" s="23" t="s">
        <v>143</v>
      </c>
      <c r="C847" s="23" t="s">
        <v>144</v>
      </c>
      <c r="D847" s="23" t="s">
        <v>2014</v>
      </c>
      <c r="E847" s="23" t="s">
        <v>2015</v>
      </c>
      <c r="F847" s="23"/>
      <c r="G847" s="23" t="s">
        <v>2015</v>
      </c>
      <c r="H847" s="23"/>
      <c r="I847" s="25" t="s">
        <v>395</v>
      </c>
      <c r="J847" s="25"/>
      <c r="K847" s="25" t="s">
        <v>145</v>
      </c>
      <c r="L847" s="25">
        <v>100</v>
      </c>
      <c r="M847" s="25">
        <v>231010000</v>
      </c>
      <c r="N847" s="24" t="s">
        <v>406</v>
      </c>
      <c r="O847" s="25" t="s">
        <v>426</v>
      </c>
      <c r="P847" s="24" t="s">
        <v>406</v>
      </c>
      <c r="Q847" s="25"/>
      <c r="R847" s="203" t="s">
        <v>1768</v>
      </c>
      <c r="S847" s="25" t="s">
        <v>20</v>
      </c>
      <c r="T847" s="198"/>
      <c r="U847" s="164"/>
      <c r="V847" s="27"/>
      <c r="W847" s="44"/>
      <c r="X847" s="37">
        <v>0</v>
      </c>
      <c r="Y847" s="37">
        <f>X847*1.12</f>
        <v>0</v>
      </c>
      <c r="Z847" s="210"/>
      <c r="AA847" s="23" t="s">
        <v>945</v>
      </c>
      <c r="AB847" s="25">
        <v>20.21</v>
      </c>
    </row>
    <row r="848" spans="1:28" s="166" customFormat="1" ht="151.5" customHeight="1">
      <c r="A848" s="25" t="s">
        <v>2821</v>
      </c>
      <c r="B848" s="23" t="s">
        <v>143</v>
      </c>
      <c r="C848" s="23" t="s">
        <v>144</v>
      </c>
      <c r="D848" s="23" t="s">
        <v>2014</v>
      </c>
      <c r="E848" s="23" t="s">
        <v>2015</v>
      </c>
      <c r="F848" s="23"/>
      <c r="G848" s="23" t="s">
        <v>2015</v>
      </c>
      <c r="H848" s="23"/>
      <c r="I848" s="25" t="s">
        <v>395</v>
      </c>
      <c r="J848" s="25"/>
      <c r="K848" s="25" t="s">
        <v>145</v>
      </c>
      <c r="L848" s="25">
        <v>100</v>
      </c>
      <c r="M848" s="25">
        <v>231010000</v>
      </c>
      <c r="N848" s="24" t="s">
        <v>406</v>
      </c>
      <c r="O848" s="25" t="s">
        <v>426</v>
      </c>
      <c r="P848" s="24" t="s">
        <v>406</v>
      </c>
      <c r="Q848" s="25"/>
      <c r="R848" s="203" t="s">
        <v>1768</v>
      </c>
      <c r="S848" s="25" t="s">
        <v>20</v>
      </c>
      <c r="T848" s="198"/>
      <c r="U848" s="164"/>
      <c r="V848" s="27"/>
      <c r="W848" s="44"/>
      <c r="X848" s="164">
        <v>1528129</v>
      </c>
      <c r="Y848" s="37">
        <f>X848*1.12</f>
        <v>1711504.4800000002</v>
      </c>
      <c r="Z848" s="210"/>
      <c r="AA848" s="23" t="s">
        <v>945</v>
      </c>
      <c r="AB848" s="25"/>
    </row>
    <row r="849" spans="1:28" s="166" customFormat="1" ht="178.5" customHeight="1">
      <c r="A849" s="25" t="s">
        <v>553</v>
      </c>
      <c r="B849" s="23" t="s">
        <v>143</v>
      </c>
      <c r="C849" s="23" t="s">
        <v>144</v>
      </c>
      <c r="D849" s="23" t="s">
        <v>1437</v>
      </c>
      <c r="E849" s="23" t="s">
        <v>1438</v>
      </c>
      <c r="F849" s="23"/>
      <c r="G849" s="23" t="s">
        <v>1438</v>
      </c>
      <c r="H849" s="23"/>
      <c r="I849" s="25" t="s">
        <v>261</v>
      </c>
      <c r="J849" s="25"/>
      <c r="K849" s="25" t="s">
        <v>145</v>
      </c>
      <c r="L849" s="25">
        <v>80</v>
      </c>
      <c r="M849" s="25">
        <v>231010000</v>
      </c>
      <c r="N849" s="24" t="s">
        <v>406</v>
      </c>
      <c r="O849" s="25" t="s">
        <v>184</v>
      </c>
      <c r="P849" s="24" t="s">
        <v>406</v>
      </c>
      <c r="Q849" s="25"/>
      <c r="R849" s="203" t="s">
        <v>1768</v>
      </c>
      <c r="S849" s="25" t="s">
        <v>20</v>
      </c>
      <c r="T849" s="198"/>
      <c r="U849" s="164"/>
      <c r="V849" s="27"/>
      <c r="W849" s="44"/>
      <c r="X849" s="37">
        <v>0</v>
      </c>
      <c r="Y849" s="37">
        <v>0</v>
      </c>
      <c r="Z849" s="210"/>
      <c r="AA849" s="23" t="s">
        <v>945</v>
      </c>
      <c r="AB849" s="25" t="s">
        <v>2550</v>
      </c>
    </row>
    <row r="850" spans="1:28" s="166" customFormat="1" ht="178.5" customHeight="1">
      <c r="A850" s="25" t="s">
        <v>2614</v>
      </c>
      <c r="B850" s="23" t="s">
        <v>143</v>
      </c>
      <c r="C850" s="23" t="s">
        <v>144</v>
      </c>
      <c r="D850" s="23" t="s">
        <v>1437</v>
      </c>
      <c r="E850" s="23" t="s">
        <v>1438</v>
      </c>
      <c r="F850" s="23"/>
      <c r="G850" s="23" t="s">
        <v>1438</v>
      </c>
      <c r="H850" s="23"/>
      <c r="I850" s="25" t="s">
        <v>261</v>
      </c>
      <c r="J850" s="25"/>
      <c r="K850" s="25" t="s">
        <v>145</v>
      </c>
      <c r="L850" s="25">
        <v>80</v>
      </c>
      <c r="M850" s="25">
        <v>231010000</v>
      </c>
      <c r="N850" s="24" t="s">
        <v>406</v>
      </c>
      <c r="O850" s="25" t="s">
        <v>157</v>
      </c>
      <c r="P850" s="24" t="s">
        <v>406</v>
      </c>
      <c r="Q850" s="25"/>
      <c r="R850" s="203" t="s">
        <v>1768</v>
      </c>
      <c r="S850" s="25" t="s">
        <v>20</v>
      </c>
      <c r="T850" s="198"/>
      <c r="U850" s="164"/>
      <c r="V850" s="27"/>
      <c r="W850" s="44"/>
      <c r="X850" s="37">
        <v>120000</v>
      </c>
      <c r="Y850" s="37">
        <f>X850*1.12</f>
        <v>134400</v>
      </c>
      <c r="Z850" s="210"/>
      <c r="AA850" s="23" t="s">
        <v>945</v>
      </c>
      <c r="AB850" s="25"/>
    </row>
    <row r="851" spans="1:255" s="176" customFormat="1" ht="113.25" customHeight="1">
      <c r="A851" s="25" t="s">
        <v>554</v>
      </c>
      <c r="B851" s="23" t="s">
        <v>143</v>
      </c>
      <c r="C851" s="23" t="s">
        <v>144</v>
      </c>
      <c r="D851" s="23" t="s">
        <v>1602</v>
      </c>
      <c r="E851" s="23" t="s">
        <v>1603</v>
      </c>
      <c r="F851" s="23"/>
      <c r="G851" s="23" t="s">
        <v>1603</v>
      </c>
      <c r="H851" s="23"/>
      <c r="I851" s="23"/>
      <c r="J851" s="165"/>
      <c r="K851" s="23" t="s">
        <v>145</v>
      </c>
      <c r="L851" s="29">
        <v>100</v>
      </c>
      <c r="M851" s="24" t="s">
        <v>921</v>
      </c>
      <c r="N851" s="23" t="s">
        <v>146</v>
      </c>
      <c r="O851" s="174" t="s">
        <v>164</v>
      </c>
      <c r="P851" s="23" t="s">
        <v>16</v>
      </c>
      <c r="Q851" s="23"/>
      <c r="R851" s="23" t="s">
        <v>977</v>
      </c>
      <c r="S851" s="29" t="s">
        <v>149</v>
      </c>
      <c r="T851" s="175"/>
      <c r="U851" s="25" t="s">
        <v>36</v>
      </c>
      <c r="V851" s="62"/>
      <c r="W851" s="44"/>
      <c r="X851" s="62">
        <v>100000</v>
      </c>
      <c r="Y851" s="27">
        <f aca="true" t="shared" si="50" ref="Y851:Y881">X851*1.12</f>
        <v>112000.00000000001</v>
      </c>
      <c r="Z851" s="45"/>
      <c r="AA851" s="23" t="s">
        <v>945</v>
      </c>
      <c r="AB851" s="23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66"/>
      <c r="BW851" s="66"/>
      <c r="BX851" s="66"/>
      <c r="BY851" s="66"/>
      <c r="BZ851" s="66"/>
      <c r="CA851" s="66"/>
      <c r="CB851" s="66"/>
      <c r="CC851" s="66"/>
      <c r="CD851" s="66"/>
      <c r="CE851" s="66"/>
      <c r="CF851" s="66"/>
      <c r="CG851" s="66"/>
      <c r="CH851" s="66"/>
      <c r="CI851" s="66"/>
      <c r="CJ851" s="66"/>
      <c r="CK851" s="66"/>
      <c r="CL851" s="66"/>
      <c r="CM851" s="66"/>
      <c r="CN851" s="66"/>
      <c r="CO851" s="66"/>
      <c r="CP851" s="66"/>
      <c r="CQ851" s="66"/>
      <c r="CR851" s="66"/>
      <c r="CS851" s="66"/>
      <c r="CT851" s="66"/>
      <c r="CU851" s="66"/>
      <c r="CV851" s="66"/>
      <c r="CW851" s="66"/>
      <c r="CX851" s="66"/>
      <c r="CY851" s="66"/>
      <c r="CZ851" s="66"/>
      <c r="DA851" s="66"/>
      <c r="DB851" s="66"/>
      <c r="DC851" s="66"/>
      <c r="DD851" s="66"/>
      <c r="DE851" s="66"/>
      <c r="DF851" s="66"/>
      <c r="DG851" s="66"/>
      <c r="DH851" s="66"/>
      <c r="DI851" s="66"/>
      <c r="DJ851" s="66"/>
      <c r="DK851" s="66"/>
      <c r="DL851" s="66"/>
      <c r="DM851" s="66"/>
      <c r="DN851" s="66"/>
      <c r="DO851" s="66"/>
      <c r="DP851" s="66"/>
      <c r="DQ851" s="66"/>
      <c r="DR851" s="66"/>
      <c r="DS851" s="66"/>
      <c r="DT851" s="66"/>
      <c r="DU851" s="66"/>
      <c r="DV851" s="66"/>
      <c r="DW851" s="66"/>
      <c r="DX851" s="66"/>
      <c r="DY851" s="66"/>
      <c r="DZ851" s="66"/>
      <c r="EA851" s="66"/>
      <c r="EB851" s="66"/>
      <c r="EC851" s="66"/>
      <c r="ED851" s="66"/>
      <c r="EE851" s="66"/>
      <c r="EF851" s="66"/>
      <c r="EG851" s="66"/>
      <c r="EH851" s="66"/>
      <c r="EI851" s="66"/>
      <c r="EJ851" s="66"/>
      <c r="EK851" s="66"/>
      <c r="EL851" s="66"/>
      <c r="EM851" s="66"/>
      <c r="EN851" s="66"/>
      <c r="EO851" s="66"/>
      <c r="EP851" s="66"/>
      <c r="EQ851" s="66"/>
      <c r="ER851" s="66"/>
      <c r="ES851" s="66"/>
      <c r="ET851" s="66"/>
      <c r="EU851" s="66"/>
      <c r="EV851" s="66"/>
      <c r="EW851" s="66"/>
      <c r="EX851" s="66"/>
      <c r="EY851" s="66"/>
      <c r="EZ851" s="66"/>
      <c r="FA851" s="66"/>
      <c r="FB851" s="66"/>
      <c r="FC851" s="66"/>
      <c r="FD851" s="66"/>
      <c r="FE851" s="66"/>
      <c r="FF851" s="66"/>
      <c r="FG851" s="66"/>
      <c r="FH851" s="66"/>
      <c r="FI851" s="66"/>
      <c r="FJ851" s="66"/>
      <c r="FK851" s="66"/>
      <c r="FL851" s="66"/>
      <c r="FM851" s="66"/>
      <c r="FN851" s="66"/>
      <c r="FO851" s="66"/>
      <c r="FP851" s="66"/>
      <c r="FQ851" s="66"/>
      <c r="FR851" s="66"/>
      <c r="FS851" s="66"/>
      <c r="FT851" s="66"/>
      <c r="FU851" s="66"/>
      <c r="FV851" s="66"/>
      <c r="FW851" s="66"/>
      <c r="FX851" s="66"/>
      <c r="FY851" s="66"/>
      <c r="FZ851" s="66"/>
      <c r="GA851" s="66"/>
      <c r="GB851" s="66"/>
      <c r="GC851" s="66"/>
      <c r="GD851" s="66"/>
      <c r="GE851" s="66"/>
      <c r="GF851" s="66"/>
      <c r="GG851" s="66"/>
      <c r="GH851" s="66"/>
      <c r="GI851" s="66"/>
      <c r="GJ851" s="66"/>
      <c r="GK851" s="66"/>
      <c r="GL851" s="66"/>
      <c r="GM851" s="66"/>
      <c r="GN851" s="66"/>
      <c r="GO851" s="66"/>
      <c r="GP851" s="66"/>
      <c r="GQ851" s="66"/>
      <c r="GR851" s="66"/>
      <c r="GS851" s="66"/>
      <c r="GT851" s="66"/>
      <c r="GU851" s="66"/>
      <c r="GV851" s="66"/>
      <c r="GW851" s="66"/>
      <c r="GX851" s="66"/>
      <c r="GY851" s="66"/>
      <c r="GZ851" s="66"/>
      <c r="HA851" s="66"/>
      <c r="HB851" s="66"/>
      <c r="HC851" s="66"/>
      <c r="HD851" s="66"/>
      <c r="HE851" s="66"/>
      <c r="HF851" s="66"/>
      <c r="HG851" s="66"/>
      <c r="HH851" s="66"/>
      <c r="HI851" s="66"/>
      <c r="HJ851" s="66"/>
      <c r="HK851" s="66"/>
      <c r="HL851" s="66"/>
      <c r="HM851" s="66"/>
      <c r="HN851" s="66"/>
      <c r="HO851" s="66"/>
      <c r="HP851" s="66"/>
      <c r="HQ851" s="66"/>
      <c r="HR851" s="66"/>
      <c r="HS851" s="66"/>
      <c r="HT851" s="66"/>
      <c r="HU851" s="66"/>
      <c r="HV851" s="66"/>
      <c r="HW851" s="66"/>
      <c r="HX851" s="66"/>
      <c r="HY851" s="66"/>
      <c r="HZ851" s="66"/>
      <c r="IA851" s="66"/>
      <c r="IB851" s="66"/>
      <c r="IC851" s="66"/>
      <c r="ID851" s="66"/>
      <c r="IE851" s="66"/>
      <c r="IF851" s="66"/>
      <c r="IG851" s="66"/>
      <c r="IH851" s="66"/>
      <c r="II851" s="66"/>
      <c r="IJ851" s="66"/>
      <c r="IK851" s="66"/>
      <c r="IL851" s="66"/>
      <c r="IM851" s="66"/>
      <c r="IN851" s="66"/>
      <c r="IO851" s="66"/>
      <c r="IP851" s="66"/>
      <c r="IQ851" s="66"/>
      <c r="IR851" s="66"/>
      <c r="IS851" s="66"/>
      <c r="IT851" s="66"/>
      <c r="IU851" s="66"/>
    </row>
    <row r="852" spans="1:255" s="176" customFormat="1" ht="113.25" customHeight="1">
      <c r="A852" s="25" t="s">
        <v>555</v>
      </c>
      <c r="B852" s="23" t="s">
        <v>143</v>
      </c>
      <c r="C852" s="23" t="s">
        <v>144</v>
      </c>
      <c r="D852" s="23" t="s">
        <v>2197</v>
      </c>
      <c r="E852" s="23" t="s">
        <v>2198</v>
      </c>
      <c r="F852" s="23"/>
      <c r="G852" s="23" t="s">
        <v>2198</v>
      </c>
      <c r="H852" s="23"/>
      <c r="I852" s="23"/>
      <c r="J852" s="165"/>
      <c r="K852" s="23" t="s">
        <v>145</v>
      </c>
      <c r="L852" s="29">
        <v>100</v>
      </c>
      <c r="M852" s="24" t="s">
        <v>921</v>
      </c>
      <c r="N852" s="23" t="s">
        <v>146</v>
      </c>
      <c r="O852" s="174" t="s">
        <v>155</v>
      </c>
      <c r="P852" s="23" t="s">
        <v>16</v>
      </c>
      <c r="Q852" s="23"/>
      <c r="R852" s="23" t="s">
        <v>977</v>
      </c>
      <c r="S852" s="29" t="s">
        <v>20</v>
      </c>
      <c r="T852" s="175"/>
      <c r="U852" s="25"/>
      <c r="V852" s="62"/>
      <c r="W852" s="44"/>
      <c r="X852" s="62">
        <v>1339286</v>
      </c>
      <c r="Y852" s="27">
        <f t="shared" si="50"/>
        <v>1500000.32</v>
      </c>
      <c r="Z852" s="45"/>
      <c r="AA852" s="23" t="s">
        <v>945</v>
      </c>
      <c r="AB852" s="23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66"/>
      <c r="BW852" s="66"/>
      <c r="BX852" s="66"/>
      <c r="BY852" s="66"/>
      <c r="BZ852" s="66"/>
      <c r="CA852" s="66"/>
      <c r="CB852" s="66"/>
      <c r="CC852" s="66"/>
      <c r="CD852" s="66"/>
      <c r="CE852" s="66"/>
      <c r="CF852" s="66"/>
      <c r="CG852" s="66"/>
      <c r="CH852" s="66"/>
      <c r="CI852" s="66"/>
      <c r="CJ852" s="66"/>
      <c r="CK852" s="66"/>
      <c r="CL852" s="66"/>
      <c r="CM852" s="66"/>
      <c r="CN852" s="66"/>
      <c r="CO852" s="66"/>
      <c r="CP852" s="66"/>
      <c r="CQ852" s="66"/>
      <c r="CR852" s="66"/>
      <c r="CS852" s="66"/>
      <c r="CT852" s="66"/>
      <c r="CU852" s="66"/>
      <c r="CV852" s="66"/>
      <c r="CW852" s="66"/>
      <c r="CX852" s="66"/>
      <c r="CY852" s="66"/>
      <c r="CZ852" s="66"/>
      <c r="DA852" s="66"/>
      <c r="DB852" s="66"/>
      <c r="DC852" s="66"/>
      <c r="DD852" s="66"/>
      <c r="DE852" s="66"/>
      <c r="DF852" s="66"/>
      <c r="DG852" s="66"/>
      <c r="DH852" s="66"/>
      <c r="DI852" s="66"/>
      <c r="DJ852" s="66"/>
      <c r="DK852" s="66"/>
      <c r="DL852" s="66"/>
      <c r="DM852" s="66"/>
      <c r="DN852" s="66"/>
      <c r="DO852" s="66"/>
      <c r="DP852" s="66"/>
      <c r="DQ852" s="66"/>
      <c r="DR852" s="66"/>
      <c r="DS852" s="66"/>
      <c r="DT852" s="66"/>
      <c r="DU852" s="66"/>
      <c r="DV852" s="66"/>
      <c r="DW852" s="66"/>
      <c r="DX852" s="66"/>
      <c r="DY852" s="66"/>
      <c r="DZ852" s="66"/>
      <c r="EA852" s="66"/>
      <c r="EB852" s="66"/>
      <c r="EC852" s="66"/>
      <c r="ED852" s="66"/>
      <c r="EE852" s="66"/>
      <c r="EF852" s="66"/>
      <c r="EG852" s="66"/>
      <c r="EH852" s="66"/>
      <c r="EI852" s="66"/>
      <c r="EJ852" s="66"/>
      <c r="EK852" s="66"/>
      <c r="EL852" s="66"/>
      <c r="EM852" s="66"/>
      <c r="EN852" s="66"/>
      <c r="EO852" s="66"/>
      <c r="EP852" s="66"/>
      <c r="EQ852" s="66"/>
      <c r="ER852" s="66"/>
      <c r="ES852" s="66"/>
      <c r="ET852" s="66"/>
      <c r="EU852" s="66"/>
      <c r="EV852" s="66"/>
      <c r="EW852" s="66"/>
      <c r="EX852" s="66"/>
      <c r="EY852" s="66"/>
      <c r="EZ852" s="66"/>
      <c r="FA852" s="66"/>
      <c r="FB852" s="66"/>
      <c r="FC852" s="66"/>
      <c r="FD852" s="66"/>
      <c r="FE852" s="66"/>
      <c r="FF852" s="66"/>
      <c r="FG852" s="66"/>
      <c r="FH852" s="66"/>
      <c r="FI852" s="66"/>
      <c r="FJ852" s="66"/>
      <c r="FK852" s="66"/>
      <c r="FL852" s="66"/>
      <c r="FM852" s="66"/>
      <c r="FN852" s="66"/>
      <c r="FO852" s="66"/>
      <c r="FP852" s="66"/>
      <c r="FQ852" s="66"/>
      <c r="FR852" s="66"/>
      <c r="FS852" s="66"/>
      <c r="FT852" s="66"/>
      <c r="FU852" s="66"/>
      <c r="FV852" s="66"/>
      <c r="FW852" s="66"/>
      <c r="FX852" s="66"/>
      <c r="FY852" s="66"/>
      <c r="FZ852" s="66"/>
      <c r="GA852" s="66"/>
      <c r="GB852" s="66"/>
      <c r="GC852" s="66"/>
      <c r="GD852" s="66"/>
      <c r="GE852" s="66"/>
      <c r="GF852" s="66"/>
      <c r="GG852" s="66"/>
      <c r="GH852" s="66"/>
      <c r="GI852" s="66"/>
      <c r="GJ852" s="66"/>
      <c r="GK852" s="66"/>
      <c r="GL852" s="66"/>
      <c r="GM852" s="66"/>
      <c r="GN852" s="66"/>
      <c r="GO852" s="66"/>
      <c r="GP852" s="66"/>
      <c r="GQ852" s="66"/>
      <c r="GR852" s="66"/>
      <c r="GS852" s="66"/>
      <c r="GT852" s="66"/>
      <c r="GU852" s="66"/>
      <c r="GV852" s="66"/>
      <c r="GW852" s="66"/>
      <c r="GX852" s="66"/>
      <c r="GY852" s="66"/>
      <c r="GZ852" s="66"/>
      <c r="HA852" s="66"/>
      <c r="HB852" s="66"/>
      <c r="HC852" s="66"/>
      <c r="HD852" s="66"/>
      <c r="HE852" s="66"/>
      <c r="HF852" s="66"/>
      <c r="HG852" s="66"/>
      <c r="HH852" s="66"/>
      <c r="HI852" s="66"/>
      <c r="HJ852" s="66"/>
      <c r="HK852" s="66"/>
      <c r="HL852" s="66"/>
      <c r="HM852" s="66"/>
      <c r="HN852" s="66"/>
      <c r="HO852" s="66"/>
      <c r="HP852" s="66"/>
      <c r="HQ852" s="66"/>
      <c r="HR852" s="66"/>
      <c r="HS852" s="66"/>
      <c r="HT852" s="66"/>
      <c r="HU852" s="66"/>
      <c r="HV852" s="66"/>
      <c r="HW852" s="66"/>
      <c r="HX852" s="66"/>
      <c r="HY852" s="66"/>
      <c r="HZ852" s="66"/>
      <c r="IA852" s="66"/>
      <c r="IB852" s="66"/>
      <c r="IC852" s="66"/>
      <c r="ID852" s="66"/>
      <c r="IE852" s="66"/>
      <c r="IF852" s="66"/>
      <c r="IG852" s="66"/>
      <c r="IH852" s="66"/>
      <c r="II852" s="66"/>
      <c r="IJ852" s="66"/>
      <c r="IK852" s="66"/>
      <c r="IL852" s="66"/>
      <c r="IM852" s="66"/>
      <c r="IN852" s="66"/>
      <c r="IO852" s="66"/>
      <c r="IP852" s="66"/>
      <c r="IQ852" s="66"/>
      <c r="IR852" s="66"/>
      <c r="IS852" s="66"/>
      <c r="IT852" s="66"/>
      <c r="IU852" s="66"/>
    </row>
    <row r="853" spans="1:255" s="176" customFormat="1" ht="113.25" customHeight="1">
      <c r="A853" s="25" t="s">
        <v>556</v>
      </c>
      <c r="B853" s="23" t="s">
        <v>143</v>
      </c>
      <c r="C853" s="23" t="s">
        <v>144</v>
      </c>
      <c r="D853" s="23" t="s">
        <v>1604</v>
      </c>
      <c r="E853" s="23" t="s">
        <v>1605</v>
      </c>
      <c r="F853" s="23"/>
      <c r="G853" s="23" t="s">
        <v>1606</v>
      </c>
      <c r="H853" s="23"/>
      <c r="I853" s="23"/>
      <c r="J853" s="165"/>
      <c r="K853" s="23" t="s">
        <v>145</v>
      </c>
      <c r="L853" s="29">
        <v>100</v>
      </c>
      <c r="M853" s="24" t="s">
        <v>921</v>
      </c>
      <c r="N853" s="23" t="s">
        <v>146</v>
      </c>
      <c r="O853" s="174" t="s">
        <v>212</v>
      </c>
      <c r="P853" s="23" t="s">
        <v>16</v>
      </c>
      <c r="Q853" s="23"/>
      <c r="R853" s="23" t="s">
        <v>977</v>
      </c>
      <c r="S853" s="29" t="s">
        <v>149</v>
      </c>
      <c r="T853" s="175"/>
      <c r="U853" s="25"/>
      <c r="V853" s="62"/>
      <c r="W853" s="44"/>
      <c r="X853" s="62">
        <v>794642.857142857</v>
      </c>
      <c r="Y853" s="27">
        <f t="shared" si="50"/>
        <v>890000</v>
      </c>
      <c r="Z853" s="45"/>
      <c r="AA853" s="23" t="s">
        <v>945</v>
      </c>
      <c r="AB853" s="23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66"/>
      <c r="BW853" s="66"/>
      <c r="BX853" s="66"/>
      <c r="BY853" s="66"/>
      <c r="BZ853" s="66"/>
      <c r="CA853" s="66"/>
      <c r="CB853" s="66"/>
      <c r="CC853" s="66"/>
      <c r="CD853" s="66"/>
      <c r="CE853" s="66"/>
      <c r="CF853" s="66"/>
      <c r="CG853" s="66"/>
      <c r="CH853" s="66"/>
      <c r="CI853" s="66"/>
      <c r="CJ853" s="66"/>
      <c r="CK853" s="66"/>
      <c r="CL853" s="66"/>
      <c r="CM853" s="66"/>
      <c r="CN853" s="66"/>
      <c r="CO853" s="66"/>
      <c r="CP853" s="66"/>
      <c r="CQ853" s="66"/>
      <c r="CR853" s="66"/>
      <c r="CS853" s="66"/>
      <c r="CT853" s="66"/>
      <c r="CU853" s="66"/>
      <c r="CV853" s="66"/>
      <c r="CW853" s="66"/>
      <c r="CX853" s="66"/>
      <c r="CY853" s="66"/>
      <c r="CZ853" s="66"/>
      <c r="DA853" s="66"/>
      <c r="DB853" s="66"/>
      <c r="DC853" s="66"/>
      <c r="DD853" s="66"/>
      <c r="DE853" s="66"/>
      <c r="DF853" s="66"/>
      <c r="DG853" s="66"/>
      <c r="DH853" s="66"/>
      <c r="DI853" s="66"/>
      <c r="DJ853" s="66"/>
      <c r="DK853" s="66"/>
      <c r="DL853" s="66"/>
      <c r="DM853" s="66"/>
      <c r="DN853" s="66"/>
      <c r="DO853" s="66"/>
      <c r="DP853" s="66"/>
      <c r="DQ853" s="66"/>
      <c r="DR853" s="66"/>
      <c r="DS853" s="66"/>
      <c r="DT853" s="66"/>
      <c r="DU853" s="66"/>
      <c r="DV853" s="66"/>
      <c r="DW853" s="66"/>
      <c r="DX853" s="66"/>
      <c r="DY853" s="66"/>
      <c r="DZ853" s="66"/>
      <c r="EA853" s="66"/>
      <c r="EB853" s="66"/>
      <c r="EC853" s="66"/>
      <c r="ED853" s="66"/>
      <c r="EE853" s="66"/>
      <c r="EF853" s="66"/>
      <c r="EG853" s="66"/>
      <c r="EH853" s="66"/>
      <c r="EI853" s="66"/>
      <c r="EJ853" s="66"/>
      <c r="EK853" s="66"/>
      <c r="EL853" s="66"/>
      <c r="EM853" s="66"/>
      <c r="EN853" s="66"/>
      <c r="EO853" s="66"/>
      <c r="EP853" s="66"/>
      <c r="EQ853" s="66"/>
      <c r="ER853" s="66"/>
      <c r="ES853" s="66"/>
      <c r="ET853" s="66"/>
      <c r="EU853" s="66"/>
      <c r="EV853" s="66"/>
      <c r="EW853" s="66"/>
      <c r="EX853" s="66"/>
      <c r="EY853" s="66"/>
      <c r="EZ853" s="66"/>
      <c r="FA853" s="66"/>
      <c r="FB853" s="66"/>
      <c r="FC853" s="66"/>
      <c r="FD853" s="66"/>
      <c r="FE853" s="66"/>
      <c r="FF853" s="66"/>
      <c r="FG853" s="66"/>
      <c r="FH853" s="66"/>
      <c r="FI853" s="66"/>
      <c r="FJ853" s="66"/>
      <c r="FK853" s="66"/>
      <c r="FL853" s="66"/>
      <c r="FM853" s="66"/>
      <c r="FN853" s="66"/>
      <c r="FO853" s="66"/>
      <c r="FP853" s="66"/>
      <c r="FQ853" s="66"/>
      <c r="FR853" s="66"/>
      <c r="FS853" s="66"/>
      <c r="FT853" s="66"/>
      <c r="FU853" s="66"/>
      <c r="FV853" s="66"/>
      <c r="FW853" s="66"/>
      <c r="FX853" s="66"/>
      <c r="FY853" s="66"/>
      <c r="FZ853" s="66"/>
      <c r="GA853" s="66"/>
      <c r="GB853" s="66"/>
      <c r="GC853" s="66"/>
      <c r="GD853" s="66"/>
      <c r="GE853" s="66"/>
      <c r="GF853" s="66"/>
      <c r="GG853" s="66"/>
      <c r="GH853" s="66"/>
      <c r="GI853" s="66"/>
      <c r="GJ853" s="66"/>
      <c r="GK853" s="66"/>
      <c r="GL853" s="66"/>
      <c r="GM853" s="66"/>
      <c r="GN853" s="66"/>
      <c r="GO853" s="66"/>
      <c r="GP853" s="66"/>
      <c r="GQ853" s="66"/>
      <c r="GR853" s="66"/>
      <c r="GS853" s="66"/>
      <c r="GT853" s="66"/>
      <c r="GU853" s="66"/>
      <c r="GV853" s="66"/>
      <c r="GW853" s="66"/>
      <c r="GX853" s="66"/>
      <c r="GY853" s="66"/>
      <c r="GZ853" s="66"/>
      <c r="HA853" s="66"/>
      <c r="HB853" s="66"/>
      <c r="HC853" s="66"/>
      <c r="HD853" s="66"/>
      <c r="HE853" s="66"/>
      <c r="HF853" s="66"/>
      <c r="HG853" s="66"/>
      <c r="HH853" s="66"/>
      <c r="HI853" s="66"/>
      <c r="HJ853" s="66"/>
      <c r="HK853" s="66"/>
      <c r="HL853" s="66"/>
      <c r="HM853" s="66"/>
      <c r="HN853" s="66"/>
      <c r="HO853" s="66"/>
      <c r="HP853" s="66"/>
      <c r="HQ853" s="66"/>
      <c r="HR853" s="66"/>
      <c r="HS853" s="66"/>
      <c r="HT853" s="66"/>
      <c r="HU853" s="66"/>
      <c r="HV853" s="66"/>
      <c r="HW853" s="66"/>
      <c r="HX853" s="66"/>
      <c r="HY853" s="66"/>
      <c r="HZ853" s="66"/>
      <c r="IA853" s="66"/>
      <c r="IB853" s="66"/>
      <c r="IC853" s="66"/>
      <c r="ID853" s="66"/>
      <c r="IE853" s="66"/>
      <c r="IF853" s="66"/>
      <c r="IG853" s="66"/>
      <c r="IH853" s="66"/>
      <c r="II853" s="66"/>
      <c r="IJ853" s="66"/>
      <c r="IK853" s="66"/>
      <c r="IL853" s="66"/>
      <c r="IM853" s="66"/>
      <c r="IN853" s="66"/>
      <c r="IO853" s="66"/>
      <c r="IP853" s="66"/>
      <c r="IQ853" s="66"/>
      <c r="IR853" s="66"/>
      <c r="IS853" s="66"/>
      <c r="IT853" s="66"/>
      <c r="IU853" s="66"/>
    </row>
    <row r="854" spans="1:245" s="69" customFormat="1" ht="162" customHeight="1">
      <c r="A854" s="25" t="s">
        <v>557</v>
      </c>
      <c r="B854" s="23" t="s">
        <v>143</v>
      </c>
      <c r="C854" s="23" t="s">
        <v>144</v>
      </c>
      <c r="D854" s="23" t="s">
        <v>1348</v>
      </c>
      <c r="E854" s="23" t="s">
        <v>1349</v>
      </c>
      <c r="F854" s="23"/>
      <c r="G854" s="23" t="s">
        <v>1350</v>
      </c>
      <c r="H854" s="23"/>
      <c r="I854" s="25" t="s">
        <v>2199</v>
      </c>
      <c r="J854" s="25"/>
      <c r="K854" s="23" t="s">
        <v>145</v>
      </c>
      <c r="L854" s="29">
        <v>100</v>
      </c>
      <c r="M854" s="45" t="s">
        <v>921</v>
      </c>
      <c r="N854" s="23" t="s">
        <v>146</v>
      </c>
      <c r="O854" s="174" t="s">
        <v>164</v>
      </c>
      <c r="P854" s="23" t="s">
        <v>256</v>
      </c>
      <c r="Q854" s="23"/>
      <c r="R854" s="29" t="s">
        <v>977</v>
      </c>
      <c r="S854" s="29" t="s">
        <v>149</v>
      </c>
      <c r="T854" s="24"/>
      <c r="U854" s="25"/>
      <c r="V854" s="27"/>
      <c r="W854" s="26"/>
      <c r="X854" s="37">
        <v>446429</v>
      </c>
      <c r="Y854" s="27">
        <f t="shared" si="50"/>
        <v>500000.48000000004</v>
      </c>
      <c r="Z854" s="23"/>
      <c r="AA854" s="23" t="s">
        <v>945</v>
      </c>
      <c r="AB854" s="23"/>
      <c r="AC854" s="66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  <c r="CC854" s="47"/>
      <c r="CD854" s="47"/>
      <c r="CE854" s="47"/>
      <c r="CF854" s="47"/>
      <c r="CG854" s="47"/>
      <c r="CH854" s="47"/>
      <c r="CI854" s="47"/>
      <c r="CJ854" s="47"/>
      <c r="CK854" s="47"/>
      <c r="CL854" s="47"/>
      <c r="CM854" s="47"/>
      <c r="CN854" s="47"/>
      <c r="CO854" s="47"/>
      <c r="CP854" s="47"/>
      <c r="CQ854" s="47"/>
      <c r="CR854" s="47"/>
      <c r="CS854" s="47"/>
      <c r="CT854" s="47"/>
      <c r="CU854" s="47"/>
      <c r="CV854" s="47"/>
      <c r="CW854" s="47"/>
      <c r="CX854" s="47"/>
      <c r="CY854" s="47"/>
      <c r="CZ854" s="47"/>
      <c r="DA854" s="47"/>
      <c r="DB854" s="47"/>
      <c r="DC854" s="47"/>
      <c r="DD854" s="47"/>
      <c r="DE854" s="47"/>
      <c r="DF854" s="47"/>
      <c r="DG854" s="47"/>
      <c r="DH854" s="47"/>
      <c r="DI854" s="47"/>
      <c r="DJ854" s="47"/>
      <c r="DK854" s="47"/>
      <c r="DL854" s="47"/>
      <c r="DM854" s="47"/>
      <c r="DN854" s="47"/>
      <c r="DO854" s="47"/>
      <c r="DP854" s="47"/>
      <c r="DQ854" s="47"/>
      <c r="DR854" s="47"/>
      <c r="DS854" s="47"/>
      <c r="DT854" s="47"/>
      <c r="DU854" s="47"/>
      <c r="DV854" s="47"/>
      <c r="DW854" s="47"/>
      <c r="DX854" s="47"/>
      <c r="DY854" s="47"/>
      <c r="DZ854" s="47"/>
      <c r="EA854" s="47"/>
      <c r="EB854" s="47"/>
      <c r="EC854" s="47"/>
      <c r="ED854" s="47"/>
      <c r="EE854" s="47"/>
      <c r="EF854" s="47"/>
      <c r="EG854" s="47"/>
      <c r="EH854" s="47"/>
      <c r="EI854" s="47"/>
      <c r="EJ854" s="47"/>
      <c r="EK854" s="47"/>
      <c r="EL854" s="47"/>
      <c r="EM854" s="47"/>
      <c r="EN854" s="47"/>
      <c r="EO854" s="47"/>
      <c r="EP854" s="47"/>
      <c r="EQ854" s="47"/>
      <c r="ER854" s="47"/>
      <c r="ES854" s="47"/>
      <c r="ET854" s="47"/>
      <c r="EU854" s="47"/>
      <c r="EV854" s="47"/>
      <c r="EW854" s="47"/>
      <c r="EX854" s="47"/>
      <c r="EY854" s="47"/>
      <c r="EZ854" s="47"/>
      <c r="FA854" s="47"/>
      <c r="FB854" s="47"/>
      <c r="FC854" s="47"/>
      <c r="FD854" s="47"/>
      <c r="FE854" s="47"/>
      <c r="FF854" s="47"/>
      <c r="FG854" s="47"/>
      <c r="FH854" s="47"/>
      <c r="FI854" s="47"/>
      <c r="FJ854" s="47"/>
      <c r="FK854" s="47"/>
      <c r="FL854" s="47"/>
      <c r="FM854" s="47"/>
      <c r="FN854" s="47"/>
      <c r="FO854" s="47"/>
      <c r="FP854" s="47"/>
      <c r="FQ854" s="47"/>
      <c r="FR854" s="47"/>
      <c r="FS854" s="47"/>
      <c r="FT854" s="47"/>
      <c r="FU854" s="47"/>
      <c r="FV854" s="47"/>
      <c r="FW854" s="47"/>
      <c r="FX854" s="47"/>
      <c r="FY854" s="47"/>
      <c r="FZ854" s="47"/>
      <c r="GA854" s="47"/>
      <c r="GB854" s="47"/>
      <c r="GC854" s="47"/>
      <c r="GD854" s="47"/>
      <c r="GE854" s="47"/>
      <c r="GF854" s="47"/>
      <c r="GG854" s="47"/>
      <c r="GH854" s="47"/>
      <c r="GI854" s="47"/>
      <c r="GJ854" s="47"/>
      <c r="GK854" s="47"/>
      <c r="GL854" s="47"/>
      <c r="GM854" s="47"/>
      <c r="GN854" s="47"/>
      <c r="GO854" s="47"/>
      <c r="GP854" s="47"/>
      <c r="GQ854" s="47"/>
      <c r="GR854" s="47"/>
      <c r="GS854" s="47"/>
      <c r="GT854" s="47"/>
      <c r="GU854" s="47"/>
      <c r="GV854" s="47"/>
      <c r="GW854" s="47"/>
      <c r="GX854" s="47"/>
      <c r="GY854" s="47"/>
      <c r="GZ854" s="47"/>
      <c r="HA854" s="47"/>
      <c r="HB854" s="47"/>
      <c r="HC854" s="47"/>
      <c r="HD854" s="47"/>
      <c r="HE854" s="47"/>
      <c r="HF854" s="47"/>
      <c r="HG854" s="47"/>
      <c r="HH854" s="47"/>
      <c r="HI854" s="47"/>
      <c r="HJ854" s="47"/>
      <c r="HK854" s="47"/>
      <c r="HL854" s="47"/>
      <c r="HM854" s="47"/>
      <c r="HN854" s="47"/>
      <c r="HO854" s="47"/>
      <c r="HP854" s="47"/>
      <c r="HQ854" s="47"/>
      <c r="HR854" s="47"/>
      <c r="HS854" s="47"/>
      <c r="HT854" s="47"/>
      <c r="HU854" s="47"/>
      <c r="HV854" s="47"/>
      <c r="HW854" s="47"/>
      <c r="HX854" s="47"/>
      <c r="HY854" s="47"/>
      <c r="HZ854" s="47"/>
      <c r="IA854" s="47"/>
      <c r="IB854" s="47"/>
      <c r="IC854" s="47"/>
      <c r="ID854" s="47"/>
      <c r="IE854" s="47"/>
      <c r="IF854" s="47"/>
      <c r="IG854" s="47"/>
      <c r="IH854" s="47"/>
      <c r="II854" s="47"/>
      <c r="IJ854" s="47"/>
      <c r="IK854" s="47"/>
    </row>
    <row r="855" spans="1:245" s="69" customFormat="1" ht="71.25" customHeight="1">
      <c r="A855" s="25" t="s">
        <v>558</v>
      </c>
      <c r="B855" s="23" t="s">
        <v>143</v>
      </c>
      <c r="C855" s="23" t="s">
        <v>144</v>
      </c>
      <c r="D855" s="23" t="s">
        <v>1348</v>
      </c>
      <c r="E855" s="23" t="s">
        <v>1349</v>
      </c>
      <c r="F855" s="23"/>
      <c r="G855" s="23" t="s">
        <v>1350</v>
      </c>
      <c r="H855" s="23"/>
      <c r="I855" s="25" t="s">
        <v>1003</v>
      </c>
      <c r="J855" s="25"/>
      <c r="K855" s="23" t="s">
        <v>145</v>
      </c>
      <c r="L855" s="29">
        <v>100</v>
      </c>
      <c r="M855" s="45" t="s">
        <v>921</v>
      </c>
      <c r="N855" s="23" t="s">
        <v>146</v>
      </c>
      <c r="O855" s="174" t="s">
        <v>157</v>
      </c>
      <c r="P855" s="23" t="s">
        <v>256</v>
      </c>
      <c r="Q855" s="23"/>
      <c r="R855" s="29" t="s">
        <v>977</v>
      </c>
      <c r="S855" s="29" t="s">
        <v>149</v>
      </c>
      <c r="T855" s="24"/>
      <c r="U855" s="25"/>
      <c r="V855" s="27"/>
      <c r="W855" s="26"/>
      <c r="X855" s="37">
        <v>0</v>
      </c>
      <c r="Y855" s="27">
        <f>X855*1.12</f>
        <v>0</v>
      </c>
      <c r="Z855" s="23"/>
      <c r="AA855" s="23" t="s">
        <v>945</v>
      </c>
      <c r="AB855" s="23">
        <v>11</v>
      </c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  <c r="CC855" s="47"/>
      <c r="CD855" s="47"/>
      <c r="CE855" s="47"/>
      <c r="CF855" s="47"/>
      <c r="CG855" s="47"/>
      <c r="CH855" s="47"/>
      <c r="CI855" s="47"/>
      <c r="CJ855" s="47"/>
      <c r="CK855" s="47"/>
      <c r="CL855" s="47"/>
      <c r="CM855" s="47"/>
      <c r="CN855" s="47"/>
      <c r="CO855" s="47"/>
      <c r="CP855" s="47"/>
      <c r="CQ855" s="47"/>
      <c r="CR855" s="47"/>
      <c r="CS855" s="47"/>
      <c r="CT855" s="47"/>
      <c r="CU855" s="47"/>
      <c r="CV855" s="47"/>
      <c r="CW855" s="47"/>
      <c r="CX855" s="47"/>
      <c r="CY855" s="47"/>
      <c r="CZ855" s="47"/>
      <c r="DA855" s="47"/>
      <c r="DB855" s="47"/>
      <c r="DC855" s="47"/>
      <c r="DD855" s="47"/>
      <c r="DE855" s="47"/>
      <c r="DF855" s="47"/>
      <c r="DG855" s="47"/>
      <c r="DH855" s="47"/>
      <c r="DI855" s="47"/>
      <c r="DJ855" s="47"/>
      <c r="DK855" s="47"/>
      <c r="DL855" s="47"/>
      <c r="DM855" s="47"/>
      <c r="DN855" s="47"/>
      <c r="DO855" s="47"/>
      <c r="DP855" s="47"/>
      <c r="DQ855" s="47"/>
      <c r="DR855" s="47"/>
      <c r="DS855" s="47"/>
      <c r="DT855" s="47"/>
      <c r="DU855" s="47"/>
      <c r="DV855" s="47"/>
      <c r="DW855" s="47"/>
      <c r="DX855" s="47"/>
      <c r="DY855" s="47"/>
      <c r="DZ855" s="47"/>
      <c r="EA855" s="47"/>
      <c r="EB855" s="47"/>
      <c r="EC855" s="47"/>
      <c r="ED855" s="47"/>
      <c r="EE855" s="47"/>
      <c r="EF855" s="47"/>
      <c r="EG855" s="47"/>
      <c r="EH855" s="47"/>
      <c r="EI855" s="47"/>
      <c r="EJ855" s="47"/>
      <c r="EK855" s="47"/>
      <c r="EL855" s="47"/>
      <c r="EM855" s="47"/>
      <c r="EN855" s="47"/>
      <c r="EO855" s="47"/>
      <c r="EP855" s="47"/>
      <c r="EQ855" s="47"/>
      <c r="ER855" s="47"/>
      <c r="ES855" s="47"/>
      <c r="ET855" s="47"/>
      <c r="EU855" s="47"/>
      <c r="EV855" s="47"/>
      <c r="EW855" s="47"/>
      <c r="EX855" s="47"/>
      <c r="EY855" s="47"/>
      <c r="EZ855" s="47"/>
      <c r="FA855" s="47"/>
      <c r="FB855" s="47"/>
      <c r="FC855" s="47"/>
      <c r="FD855" s="47"/>
      <c r="FE855" s="47"/>
      <c r="FF855" s="47"/>
      <c r="FG855" s="47"/>
      <c r="FH855" s="47"/>
      <c r="FI855" s="47"/>
      <c r="FJ855" s="47"/>
      <c r="FK855" s="47"/>
      <c r="FL855" s="47"/>
      <c r="FM855" s="47"/>
      <c r="FN855" s="47"/>
      <c r="FO855" s="47"/>
      <c r="FP855" s="47"/>
      <c r="FQ855" s="47"/>
      <c r="FR855" s="47"/>
      <c r="FS855" s="47"/>
      <c r="FT855" s="47"/>
      <c r="FU855" s="47"/>
      <c r="FV855" s="47"/>
      <c r="FW855" s="47"/>
      <c r="FX855" s="47"/>
      <c r="FY855" s="47"/>
      <c r="FZ855" s="47"/>
      <c r="GA855" s="47"/>
      <c r="GB855" s="47"/>
      <c r="GC855" s="47"/>
      <c r="GD855" s="47"/>
      <c r="GE855" s="47"/>
      <c r="GF855" s="47"/>
      <c r="GG855" s="47"/>
      <c r="GH855" s="47"/>
      <c r="GI855" s="47"/>
      <c r="GJ855" s="47"/>
      <c r="GK855" s="47"/>
      <c r="GL855" s="47"/>
      <c r="GM855" s="47"/>
      <c r="GN855" s="47"/>
      <c r="GO855" s="47"/>
      <c r="GP855" s="47"/>
      <c r="GQ855" s="47"/>
      <c r="GR855" s="47"/>
      <c r="GS855" s="47"/>
      <c r="GT855" s="47"/>
      <c r="GU855" s="47"/>
      <c r="GV855" s="47"/>
      <c r="GW855" s="47"/>
      <c r="GX855" s="47"/>
      <c r="GY855" s="47"/>
      <c r="GZ855" s="47"/>
      <c r="HA855" s="47"/>
      <c r="HB855" s="47"/>
      <c r="HC855" s="47"/>
      <c r="HD855" s="47"/>
      <c r="HE855" s="47"/>
      <c r="HF855" s="47"/>
      <c r="HG855" s="47"/>
      <c r="HH855" s="47"/>
      <c r="HI855" s="47"/>
      <c r="HJ855" s="47"/>
      <c r="HK855" s="47"/>
      <c r="HL855" s="47"/>
      <c r="HM855" s="47"/>
      <c r="HN855" s="47"/>
      <c r="HO855" s="47"/>
      <c r="HP855" s="47"/>
      <c r="HQ855" s="47"/>
      <c r="HR855" s="47"/>
      <c r="HS855" s="47"/>
      <c r="HT855" s="47"/>
      <c r="HU855" s="47"/>
      <c r="HV855" s="47"/>
      <c r="HW855" s="47"/>
      <c r="HX855" s="47"/>
      <c r="HY855" s="47"/>
      <c r="HZ855" s="47"/>
      <c r="IA855" s="47"/>
      <c r="IB855" s="47"/>
      <c r="IC855" s="47"/>
      <c r="ID855" s="47"/>
      <c r="IE855" s="47"/>
      <c r="IF855" s="47"/>
      <c r="IG855" s="47"/>
      <c r="IH855" s="47"/>
      <c r="II855" s="47"/>
      <c r="IJ855" s="47"/>
      <c r="IK855" s="47"/>
    </row>
    <row r="856" spans="1:245" s="69" customFormat="1" ht="71.25" customHeight="1">
      <c r="A856" s="25" t="s">
        <v>2613</v>
      </c>
      <c r="B856" s="23" t="s">
        <v>143</v>
      </c>
      <c r="C856" s="23" t="s">
        <v>144</v>
      </c>
      <c r="D856" s="23" t="s">
        <v>1348</v>
      </c>
      <c r="E856" s="23" t="s">
        <v>1349</v>
      </c>
      <c r="F856" s="23"/>
      <c r="G856" s="23" t="s">
        <v>1350</v>
      </c>
      <c r="H856" s="23"/>
      <c r="I856" s="25" t="s">
        <v>1003</v>
      </c>
      <c r="J856" s="25"/>
      <c r="K856" s="23" t="s">
        <v>145</v>
      </c>
      <c r="L856" s="29">
        <v>100</v>
      </c>
      <c r="M856" s="45" t="s">
        <v>921</v>
      </c>
      <c r="N856" s="23" t="s">
        <v>146</v>
      </c>
      <c r="O856" s="174" t="s">
        <v>184</v>
      </c>
      <c r="P856" s="23" t="s">
        <v>256</v>
      </c>
      <c r="Q856" s="23"/>
      <c r="R856" s="29" t="s">
        <v>977</v>
      </c>
      <c r="S856" s="29" t="s">
        <v>149</v>
      </c>
      <c r="T856" s="24"/>
      <c r="U856" s="25"/>
      <c r="V856" s="27"/>
      <c r="W856" s="26"/>
      <c r="X856" s="37">
        <v>360000</v>
      </c>
      <c r="Y856" s="27">
        <f>X856*1.12</f>
        <v>403200.00000000006</v>
      </c>
      <c r="Z856" s="23"/>
      <c r="AA856" s="23" t="s">
        <v>945</v>
      </c>
      <c r="AB856" s="23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  <c r="CC856" s="47"/>
      <c r="CD856" s="47"/>
      <c r="CE856" s="47"/>
      <c r="CF856" s="47"/>
      <c r="CG856" s="47"/>
      <c r="CH856" s="47"/>
      <c r="CI856" s="47"/>
      <c r="CJ856" s="47"/>
      <c r="CK856" s="47"/>
      <c r="CL856" s="47"/>
      <c r="CM856" s="47"/>
      <c r="CN856" s="47"/>
      <c r="CO856" s="47"/>
      <c r="CP856" s="47"/>
      <c r="CQ856" s="47"/>
      <c r="CR856" s="47"/>
      <c r="CS856" s="47"/>
      <c r="CT856" s="47"/>
      <c r="CU856" s="47"/>
      <c r="CV856" s="47"/>
      <c r="CW856" s="47"/>
      <c r="CX856" s="47"/>
      <c r="CY856" s="47"/>
      <c r="CZ856" s="47"/>
      <c r="DA856" s="47"/>
      <c r="DB856" s="47"/>
      <c r="DC856" s="47"/>
      <c r="DD856" s="47"/>
      <c r="DE856" s="47"/>
      <c r="DF856" s="47"/>
      <c r="DG856" s="47"/>
      <c r="DH856" s="47"/>
      <c r="DI856" s="47"/>
      <c r="DJ856" s="47"/>
      <c r="DK856" s="47"/>
      <c r="DL856" s="47"/>
      <c r="DM856" s="47"/>
      <c r="DN856" s="47"/>
      <c r="DO856" s="47"/>
      <c r="DP856" s="47"/>
      <c r="DQ856" s="47"/>
      <c r="DR856" s="47"/>
      <c r="DS856" s="47"/>
      <c r="DT856" s="47"/>
      <c r="DU856" s="47"/>
      <c r="DV856" s="47"/>
      <c r="DW856" s="47"/>
      <c r="DX856" s="47"/>
      <c r="DY856" s="47"/>
      <c r="DZ856" s="47"/>
      <c r="EA856" s="47"/>
      <c r="EB856" s="47"/>
      <c r="EC856" s="47"/>
      <c r="ED856" s="47"/>
      <c r="EE856" s="47"/>
      <c r="EF856" s="47"/>
      <c r="EG856" s="47"/>
      <c r="EH856" s="47"/>
      <c r="EI856" s="47"/>
      <c r="EJ856" s="47"/>
      <c r="EK856" s="47"/>
      <c r="EL856" s="47"/>
      <c r="EM856" s="47"/>
      <c r="EN856" s="47"/>
      <c r="EO856" s="47"/>
      <c r="EP856" s="47"/>
      <c r="EQ856" s="47"/>
      <c r="ER856" s="47"/>
      <c r="ES856" s="47"/>
      <c r="ET856" s="47"/>
      <c r="EU856" s="47"/>
      <c r="EV856" s="47"/>
      <c r="EW856" s="47"/>
      <c r="EX856" s="47"/>
      <c r="EY856" s="47"/>
      <c r="EZ856" s="47"/>
      <c r="FA856" s="47"/>
      <c r="FB856" s="47"/>
      <c r="FC856" s="47"/>
      <c r="FD856" s="47"/>
      <c r="FE856" s="47"/>
      <c r="FF856" s="47"/>
      <c r="FG856" s="47"/>
      <c r="FH856" s="47"/>
      <c r="FI856" s="47"/>
      <c r="FJ856" s="47"/>
      <c r="FK856" s="47"/>
      <c r="FL856" s="47"/>
      <c r="FM856" s="47"/>
      <c r="FN856" s="47"/>
      <c r="FO856" s="47"/>
      <c r="FP856" s="47"/>
      <c r="FQ856" s="47"/>
      <c r="FR856" s="47"/>
      <c r="FS856" s="47"/>
      <c r="FT856" s="47"/>
      <c r="FU856" s="47"/>
      <c r="FV856" s="47"/>
      <c r="FW856" s="47"/>
      <c r="FX856" s="47"/>
      <c r="FY856" s="47"/>
      <c r="FZ856" s="47"/>
      <c r="GA856" s="47"/>
      <c r="GB856" s="47"/>
      <c r="GC856" s="47"/>
      <c r="GD856" s="47"/>
      <c r="GE856" s="47"/>
      <c r="GF856" s="47"/>
      <c r="GG856" s="47"/>
      <c r="GH856" s="47"/>
      <c r="GI856" s="47"/>
      <c r="GJ856" s="47"/>
      <c r="GK856" s="47"/>
      <c r="GL856" s="47"/>
      <c r="GM856" s="47"/>
      <c r="GN856" s="47"/>
      <c r="GO856" s="47"/>
      <c r="GP856" s="47"/>
      <c r="GQ856" s="47"/>
      <c r="GR856" s="47"/>
      <c r="GS856" s="47"/>
      <c r="GT856" s="47"/>
      <c r="GU856" s="47"/>
      <c r="GV856" s="47"/>
      <c r="GW856" s="47"/>
      <c r="GX856" s="47"/>
      <c r="GY856" s="47"/>
      <c r="GZ856" s="47"/>
      <c r="HA856" s="47"/>
      <c r="HB856" s="47"/>
      <c r="HC856" s="47"/>
      <c r="HD856" s="47"/>
      <c r="HE856" s="47"/>
      <c r="HF856" s="47"/>
      <c r="HG856" s="47"/>
      <c r="HH856" s="47"/>
      <c r="HI856" s="47"/>
      <c r="HJ856" s="47"/>
      <c r="HK856" s="47"/>
      <c r="HL856" s="47"/>
      <c r="HM856" s="47"/>
      <c r="HN856" s="47"/>
      <c r="HO856" s="47"/>
      <c r="HP856" s="47"/>
      <c r="HQ856" s="47"/>
      <c r="HR856" s="47"/>
      <c r="HS856" s="47"/>
      <c r="HT856" s="47"/>
      <c r="HU856" s="47"/>
      <c r="HV856" s="47"/>
      <c r="HW856" s="47"/>
      <c r="HX856" s="47"/>
      <c r="HY856" s="47"/>
      <c r="HZ856" s="47"/>
      <c r="IA856" s="47"/>
      <c r="IB856" s="47"/>
      <c r="IC856" s="47"/>
      <c r="ID856" s="47"/>
      <c r="IE856" s="47"/>
      <c r="IF856" s="47"/>
      <c r="IG856" s="47"/>
      <c r="IH856" s="47"/>
      <c r="II856" s="47"/>
      <c r="IJ856" s="47"/>
      <c r="IK856" s="47"/>
    </row>
    <row r="857" spans="1:245" s="69" customFormat="1" ht="71.25" customHeight="1">
      <c r="A857" s="25" t="s">
        <v>333</v>
      </c>
      <c r="B857" s="23" t="s">
        <v>143</v>
      </c>
      <c r="C857" s="23" t="s">
        <v>144</v>
      </c>
      <c r="D857" s="23" t="s">
        <v>1602</v>
      </c>
      <c r="E857" s="23" t="s">
        <v>1603</v>
      </c>
      <c r="F857" s="23"/>
      <c r="G857" s="23" t="s">
        <v>1603</v>
      </c>
      <c r="H857" s="23"/>
      <c r="I857" s="25" t="s">
        <v>1609</v>
      </c>
      <c r="J857" s="25"/>
      <c r="K857" s="23" t="s">
        <v>145</v>
      </c>
      <c r="L857" s="29">
        <v>100</v>
      </c>
      <c r="M857" s="45">
        <v>231010000</v>
      </c>
      <c r="N857" s="23" t="s">
        <v>146</v>
      </c>
      <c r="O857" s="174" t="s">
        <v>212</v>
      </c>
      <c r="P857" s="23" t="s">
        <v>16</v>
      </c>
      <c r="Q857" s="23"/>
      <c r="R857" s="29" t="s">
        <v>977</v>
      </c>
      <c r="S857" s="29" t="s">
        <v>149</v>
      </c>
      <c r="T857" s="24"/>
      <c r="U857" s="25" t="s">
        <v>36</v>
      </c>
      <c r="V857" s="27"/>
      <c r="W857" s="26"/>
      <c r="X857" s="37">
        <v>0</v>
      </c>
      <c r="Y857" s="27">
        <f t="shared" si="50"/>
        <v>0</v>
      </c>
      <c r="Z857" s="23"/>
      <c r="AA857" s="23" t="s">
        <v>945</v>
      </c>
      <c r="AB857" s="23">
        <v>11</v>
      </c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  <c r="CC857" s="47"/>
      <c r="CD857" s="47"/>
      <c r="CE857" s="47"/>
      <c r="CF857" s="47"/>
      <c r="CG857" s="47"/>
      <c r="CH857" s="47"/>
      <c r="CI857" s="47"/>
      <c r="CJ857" s="47"/>
      <c r="CK857" s="47"/>
      <c r="CL857" s="47"/>
      <c r="CM857" s="47"/>
      <c r="CN857" s="47"/>
      <c r="CO857" s="47"/>
      <c r="CP857" s="47"/>
      <c r="CQ857" s="47"/>
      <c r="CR857" s="47"/>
      <c r="CS857" s="47"/>
      <c r="CT857" s="47"/>
      <c r="CU857" s="47"/>
      <c r="CV857" s="47"/>
      <c r="CW857" s="47"/>
      <c r="CX857" s="47"/>
      <c r="CY857" s="47"/>
      <c r="CZ857" s="47"/>
      <c r="DA857" s="47"/>
      <c r="DB857" s="47"/>
      <c r="DC857" s="47"/>
      <c r="DD857" s="47"/>
      <c r="DE857" s="47"/>
      <c r="DF857" s="47"/>
      <c r="DG857" s="47"/>
      <c r="DH857" s="47"/>
      <c r="DI857" s="47"/>
      <c r="DJ857" s="47"/>
      <c r="DK857" s="47"/>
      <c r="DL857" s="47"/>
      <c r="DM857" s="47"/>
      <c r="DN857" s="47"/>
      <c r="DO857" s="47"/>
      <c r="DP857" s="47"/>
      <c r="DQ857" s="47"/>
      <c r="DR857" s="47"/>
      <c r="DS857" s="47"/>
      <c r="DT857" s="47"/>
      <c r="DU857" s="47"/>
      <c r="DV857" s="47"/>
      <c r="DW857" s="47"/>
      <c r="DX857" s="47"/>
      <c r="DY857" s="47"/>
      <c r="DZ857" s="47"/>
      <c r="EA857" s="47"/>
      <c r="EB857" s="47"/>
      <c r="EC857" s="47"/>
      <c r="ED857" s="47"/>
      <c r="EE857" s="47"/>
      <c r="EF857" s="47"/>
      <c r="EG857" s="47"/>
      <c r="EH857" s="47"/>
      <c r="EI857" s="47"/>
      <c r="EJ857" s="47"/>
      <c r="EK857" s="47"/>
      <c r="EL857" s="47"/>
      <c r="EM857" s="47"/>
      <c r="EN857" s="47"/>
      <c r="EO857" s="47"/>
      <c r="EP857" s="47"/>
      <c r="EQ857" s="47"/>
      <c r="ER857" s="47"/>
      <c r="ES857" s="47"/>
      <c r="ET857" s="47"/>
      <c r="EU857" s="47"/>
      <c r="EV857" s="47"/>
      <c r="EW857" s="47"/>
      <c r="EX857" s="47"/>
      <c r="EY857" s="47"/>
      <c r="EZ857" s="47"/>
      <c r="FA857" s="47"/>
      <c r="FB857" s="47"/>
      <c r="FC857" s="47"/>
      <c r="FD857" s="47"/>
      <c r="FE857" s="47"/>
      <c r="FF857" s="47"/>
      <c r="FG857" s="47"/>
      <c r="FH857" s="47"/>
      <c r="FI857" s="47"/>
      <c r="FJ857" s="47"/>
      <c r="FK857" s="47"/>
      <c r="FL857" s="47"/>
      <c r="FM857" s="47"/>
      <c r="FN857" s="47"/>
      <c r="FO857" s="47"/>
      <c r="FP857" s="47"/>
      <c r="FQ857" s="47"/>
      <c r="FR857" s="47"/>
      <c r="FS857" s="47"/>
      <c r="FT857" s="47"/>
      <c r="FU857" s="47"/>
      <c r="FV857" s="47"/>
      <c r="FW857" s="47"/>
      <c r="FX857" s="47"/>
      <c r="FY857" s="47"/>
      <c r="FZ857" s="47"/>
      <c r="GA857" s="47"/>
      <c r="GB857" s="47"/>
      <c r="GC857" s="47"/>
      <c r="GD857" s="47"/>
      <c r="GE857" s="47"/>
      <c r="GF857" s="47"/>
      <c r="GG857" s="47"/>
      <c r="GH857" s="47"/>
      <c r="GI857" s="47"/>
      <c r="GJ857" s="47"/>
      <c r="GK857" s="47"/>
      <c r="GL857" s="47"/>
      <c r="GM857" s="47"/>
      <c r="GN857" s="47"/>
      <c r="GO857" s="47"/>
      <c r="GP857" s="47"/>
      <c r="GQ857" s="47"/>
      <c r="GR857" s="47"/>
      <c r="GS857" s="47"/>
      <c r="GT857" s="47"/>
      <c r="GU857" s="47"/>
      <c r="GV857" s="47"/>
      <c r="GW857" s="47"/>
      <c r="GX857" s="47"/>
      <c r="GY857" s="47"/>
      <c r="GZ857" s="47"/>
      <c r="HA857" s="47"/>
      <c r="HB857" s="47"/>
      <c r="HC857" s="47"/>
      <c r="HD857" s="47"/>
      <c r="HE857" s="47"/>
      <c r="HF857" s="47"/>
      <c r="HG857" s="47"/>
      <c r="HH857" s="47"/>
      <c r="HI857" s="47"/>
      <c r="HJ857" s="47"/>
      <c r="HK857" s="47"/>
      <c r="HL857" s="47"/>
      <c r="HM857" s="47"/>
      <c r="HN857" s="47"/>
      <c r="HO857" s="47"/>
      <c r="HP857" s="47"/>
      <c r="HQ857" s="47"/>
      <c r="HR857" s="47"/>
      <c r="HS857" s="47"/>
      <c r="HT857" s="47"/>
      <c r="HU857" s="47"/>
      <c r="HV857" s="47"/>
      <c r="HW857" s="47"/>
      <c r="HX857" s="47"/>
      <c r="HY857" s="47"/>
      <c r="HZ857" s="47"/>
      <c r="IA857" s="47"/>
      <c r="IB857" s="47"/>
      <c r="IC857" s="47"/>
      <c r="ID857" s="47"/>
      <c r="IE857" s="47"/>
      <c r="IF857" s="47"/>
      <c r="IG857" s="47"/>
      <c r="IH857" s="47"/>
      <c r="II857" s="47"/>
      <c r="IJ857" s="47"/>
      <c r="IK857" s="47"/>
    </row>
    <row r="858" spans="1:245" s="69" customFormat="1" ht="71.25" customHeight="1">
      <c r="A858" s="25" t="s">
        <v>2566</v>
      </c>
      <c r="B858" s="23" t="s">
        <v>143</v>
      </c>
      <c r="C858" s="23" t="s">
        <v>144</v>
      </c>
      <c r="D858" s="23" t="s">
        <v>1602</v>
      </c>
      <c r="E858" s="23" t="s">
        <v>1603</v>
      </c>
      <c r="F858" s="23"/>
      <c r="G858" s="23" t="s">
        <v>1603</v>
      </c>
      <c r="H858" s="23"/>
      <c r="I858" s="25" t="s">
        <v>1609</v>
      </c>
      <c r="J858" s="25"/>
      <c r="K858" s="23" t="s">
        <v>145</v>
      </c>
      <c r="L858" s="29">
        <v>100</v>
      </c>
      <c r="M858" s="45">
        <v>231010000</v>
      </c>
      <c r="N858" s="23" t="s">
        <v>146</v>
      </c>
      <c r="O858" s="174" t="s">
        <v>184</v>
      </c>
      <c r="P858" s="23" t="s">
        <v>16</v>
      </c>
      <c r="Q858" s="23"/>
      <c r="R858" s="29" t="s">
        <v>977</v>
      </c>
      <c r="S858" s="29" t="s">
        <v>149</v>
      </c>
      <c r="T858" s="24"/>
      <c r="U858" s="25" t="s">
        <v>36</v>
      </c>
      <c r="V858" s="27"/>
      <c r="W858" s="26"/>
      <c r="X858" s="37">
        <v>300000</v>
      </c>
      <c r="Y858" s="27">
        <f t="shared" si="50"/>
        <v>336000.00000000006</v>
      </c>
      <c r="Z858" s="23"/>
      <c r="AA858" s="23" t="s">
        <v>945</v>
      </c>
      <c r="AB858" s="23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  <c r="CC858" s="47"/>
      <c r="CD858" s="47"/>
      <c r="CE858" s="47"/>
      <c r="CF858" s="47"/>
      <c r="CG858" s="47"/>
      <c r="CH858" s="47"/>
      <c r="CI858" s="47"/>
      <c r="CJ858" s="47"/>
      <c r="CK858" s="47"/>
      <c r="CL858" s="47"/>
      <c r="CM858" s="47"/>
      <c r="CN858" s="47"/>
      <c r="CO858" s="47"/>
      <c r="CP858" s="47"/>
      <c r="CQ858" s="47"/>
      <c r="CR858" s="47"/>
      <c r="CS858" s="47"/>
      <c r="CT858" s="47"/>
      <c r="CU858" s="47"/>
      <c r="CV858" s="47"/>
      <c r="CW858" s="47"/>
      <c r="CX858" s="47"/>
      <c r="CY858" s="47"/>
      <c r="CZ858" s="47"/>
      <c r="DA858" s="47"/>
      <c r="DB858" s="47"/>
      <c r="DC858" s="47"/>
      <c r="DD858" s="47"/>
      <c r="DE858" s="47"/>
      <c r="DF858" s="47"/>
      <c r="DG858" s="47"/>
      <c r="DH858" s="47"/>
      <c r="DI858" s="47"/>
      <c r="DJ858" s="47"/>
      <c r="DK858" s="47"/>
      <c r="DL858" s="47"/>
      <c r="DM858" s="47"/>
      <c r="DN858" s="47"/>
      <c r="DO858" s="47"/>
      <c r="DP858" s="47"/>
      <c r="DQ858" s="47"/>
      <c r="DR858" s="47"/>
      <c r="DS858" s="47"/>
      <c r="DT858" s="47"/>
      <c r="DU858" s="47"/>
      <c r="DV858" s="47"/>
      <c r="DW858" s="47"/>
      <c r="DX858" s="47"/>
      <c r="DY858" s="47"/>
      <c r="DZ858" s="47"/>
      <c r="EA858" s="47"/>
      <c r="EB858" s="47"/>
      <c r="EC858" s="47"/>
      <c r="ED858" s="47"/>
      <c r="EE858" s="47"/>
      <c r="EF858" s="47"/>
      <c r="EG858" s="47"/>
      <c r="EH858" s="47"/>
      <c r="EI858" s="47"/>
      <c r="EJ858" s="47"/>
      <c r="EK858" s="47"/>
      <c r="EL858" s="47"/>
      <c r="EM858" s="47"/>
      <c r="EN858" s="47"/>
      <c r="EO858" s="47"/>
      <c r="EP858" s="47"/>
      <c r="EQ858" s="47"/>
      <c r="ER858" s="47"/>
      <c r="ES858" s="47"/>
      <c r="ET858" s="47"/>
      <c r="EU858" s="47"/>
      <c r="EV858" s="47"/>
      <c r="EW858" s="47"/>
      <c r="EX858" s="47"/>
      <c r="EY858" s="47"/>
      <c r="EZ858" s="47"/>
      <c r="FA858" s="47"/>
      <c r="FB858" s="47"/>
      <c r="FC858" s="47"/>
      <c r="FD858" s="47"/>
      <c r="FE858" s="47"/>
      <c r="FF858" s="47"/>
      <c r="FG858" s="47"/>
      <c r="FH858" s="47"/>
      <c r="FI858" s="47"/>
      <c r="FJ858" s="47"/>
      <c r="FK858" s="47"/>
      <c r="FL858" s="47"/>
      <c r="FM858" s="47"/>
      <c r="FN858" s="47"/>
      <c r="FO858" s="47"/>
      <c r="FP858" s="47"/>
      <c r="FQ858" s="47"/>
      <c r="FR858" s="47"/>
      <c r="FS858" s="47"/>
      <c r="FT858" s="47"/>
      <c r="FU858" s="47"/>
      <c r="FV858" s="47"/>
      <c r="FW858" s="47"/>
      <c r="FX858" s="47"/>
      <c r="FY858" s="47"/>
      <c r="FZ858" s="47"/>
      <c r="GA858" s="47"/>
      <c r="GB858" s="47"/>
      <c r="GC858" s="47"/>
      <c r="GD858" s="47"/>
      <c r="GE858" s="47"/>
      <c r="GF858" s="47"/>
      <c r="GG858" s="47"/>
      <c r="GH858" s="47"/>
      <c r="GI858" s="47"/>
      <c r="GJ858" s="47"/>
      <c r="GK858" s="47"/>
      <c r="GL858" s="47"/>
      <c r="GM858" s="47"/>
      <c r="GN858" s="47"/>
      <c r="GO858" s="47"/>
      <c r="GP858" s="47"/>
      <c r="GQ858" s="47"/>
      <c r="GR858" s="47"/>
      <c r="GS858" s="47"/>
      <c r="GT858" s="47"/>
      <c r="GU858" s="47"/>
      <c r="GV858" s="47"/>
      <c r="GW858" s="47"/>
      <c r="GX858" s="47"/>
      <c r="GY858" s="47"/>
      <c r="GZ858" s="47"/>
      <c r="HA858" s="47"/>
      <c r="HB858" s="47"/>
      <c r="HC858" s="47"/>
      <c r="HD858" s="47"/>
      <c r="HE858" s="47"/>
      <c r="HF858" s="47"/>
      <c r="HG858" s="47"/>
      <c r="HH858" s="47"/>
      <c r="HI858" s="47"/>
      <c r="HJ858" s="47"/>
      <c r="HK858" s="47"/>
      <c r="HL858" s="47"/>
      <c r="HM858" s="47"/>
      <c r="HN858" s="47"/>
      <c r="HO858" s="47"/>
      <c r="HP858" s="47"/>
      <c r="HQ858" s="47"/>
      <c r="HR858" s="47"/>
      <c r="HS858" s="47"/>
      <c r="HT858" s="47"/>
      <c r="HU858" s="47"/>
      <c r="HV858" s="47"/>
      <c r="HW858" s="47"/>
      <c r="HX858" s="47"/>
      <c r="HY858" s="47"/>
      <c r="HZ858" s="47"/>
      <c r="IA858" s="47"/>
      <c r="IB858" s="47"/>
      <c r="IC858" s="47"/>
      <c r="ID858" s="47"/>
      <c r="IE858" s="47"/>
      <c r="IF858" s="47"/>
      <c r="IG858" s="47"/>
      <c r="IH858" s="47"/>
      <c r="II858" s="47"/>
      <c r="IJ858" s="47"/>
      <c r="IK858" s="47"/>
    </row>
    <row r="859" spans="1:28" s="66" customFormat="1" ht="108" customHeight="1">
      <c r="A859" s="25" t="s">
        <v>559</v>
      </c>
      <c r="B859" s="23" t="s">
        <v>143</v>
      </c>
      <c r="C859" s="23" t="s">
        <v>144</v>
      </c>
      <c r="D859" s="23" t="s">
        <v>1348</v>
      </c>
      <c r="E859" s="23" t="s">
        <v>1349</v>
      </c>
      <c r="F859" s="23"/>
      <c r="G859" s="23" t="s">
        <v>1350</v>
      </c>
      <c r="H859" s="25"/>
      <c r="I859" s="23" t="s">
        <v>2042</v>
      </c>
      <c r="J859" s="25"/>
      <c r="K859" s="25" t="s">
        <v>145</v>
      </c>
      <c r="L859" s="25">
        <v>100</v>
      </c>
      <c r="M859" s="24" t="s">
        <v>921</v>
      </c>
      <c r="N859" s="23" t="s">
        <v>146</v>
      </c>
      <c r="O859" s="25" t="s">
        <v>147</v>
      </c>
      <c r="P859" s="23" t="s">
        <v>259</v>
      </c>
      <c r="Q859" s="25"/>
      <c r="R859" s="25" t="s">
        <v>2043</v>
      </c>
      <c r="S859" s="25" t="s">
        <v>396</v>
      </c>
      <c r="T859" s="23"/>
      <c r="U859" s="23"/>
      <c r="V859" s="26"/>
      <c r="W859" s="44"/>
      <c r="X859" s="26">
        <v>215000</v>
      </c>
      <c r="Y859" s="27">
        <f t="shared" si="50"/>
        <v>240800.00000000003</v>
      </c>
      <c r="Z859" s="25"/>
      <c r="AA859" s="23" t="s">
        <v>945</v>
      </c>
      <c r="AB859" s="25"/>
    </row>
    <row r="860" spans="1:28" s="6" customFormat="1" ht="108" customHeight="1">
      <c r="A860" s="3" t="s">
        <v>560</v>
      </c>
      <c r="B860" s="4" t="s">
        <v>143</v>
      </c>
      <c r="C860" s="4" t="s">
        <v>144</v>
      </c>
      <c r="D860" s="4" t="s">
        <v>1348</v>
      </c>
      <c r="E860" s="4" t="s">
        <v>1349</v>
      </c>
      <c r="F860" s="4"/>
      <c r="G860" s="4" t="s">
        <v>1350</v>
      </c>
      <c r="H860" s="4"/>
      <c r="I860" s="4" t="s">
        <v>2042</v>
      </c>
      <c r="J860" s="3"/>
      <c r="K860" s="3" t="s">
        <v>145</v>
      </c>
      <c r="L860" s="3">
        <v>100</v>
      </c>
      <c r="M860" s="11" t="s">
        <v>921</v>
      </c>
      <c r="N860" s="4" t="s">
        <v>146</v>
      </c>
      <c r="O860" s="3" t="s">
        <v>147</v>
      </c>
      <c r="P860" s="4" t="s">
        <v>259</v>
      </c>
      <c r="Q860" s="3"/>
      <c r="R860" s="3" t="s">
        <v>2043</v>
      </c>
      <c r="S860" s="3" t="s">
        <v>396</v>
      </c>
      <c r="T860" s="4"/>
      <c r="U860" s="4"/>
      <c r="V860" s="13"/>
      <c r="W860" s="5"/>
      <c r="X860" s="13">
        <v>0</v>
      </c>
      <c r="Y860" s="14">
        <f t="shared" si="50"/>
        <v>0</v>
      </c>
      <c r="Z860" s="3"/>
      <c r="AA860" s="4" t="s">
        <v>945</v>
      </c>
      <c r="AB860" s="3">
        <v>11</v>
      </c>
    </row>
    <row r="861" spans="1:28" s="6" customFormat="1" ht="108" customHeight="1">
      <c r="A861" s="3" t="s">
        <v>3015</v>
      </c>
      <c r="B861" s="4" t="s">
        <v>143</v>
      </c>
      <c r="C861" s="4" t="s">
        <v>144</v>
      </c>
      <c r="D861" s="4" t="s">
        <v>1348</v>
      </c>
      <c r="E861" s="4" t="s">
        <v>1349</v>
      </c>
      <c r="F861" s="4"/>
      <c r="G861" s="4" t="s">
        <v>1350</v>
      </c>
      <c r="H861" s="4"/>
      <c r="I861" s="4" t="s">
        <v>2042</v>
      </c>
      <c r="J861" s="3"/>
      <c r="K861" s="3" t="s">
        <v>145</v>
      </c>
      <c r="L861" s="3">
        <v>100</v>
      </c>
      <c r="M861" s="11" t="s">
        <v>921</v>
      </c>
      <c r="N861" s="4" t="s">
        <v>146</v>
      </c>
      <c r="O861" s="3" t="s">
        <v>451</v>
      </c>
      <c r="P861" s="4" t="s">
        <v>259</v>
      </c>
      <c r="Q861" s="3"/>
      <c r="R861" s="3" t="s">
        <v>2043</v>
      </c>
      <c r="S861" s="3" t="s">
        <v>396</v>
      </c>
      <c r="T861" s="4"/>
      <c r="U861" s="4"/>
      <c r="V861" s="13"/>
      <c r="W861" s="5"/>
      <c r="X861" s="13">
        <v>105000</v>
      </c>
      <c r="Y861" s="14">
        <f t="shared" si="50"/>
        <v>117600.00000000001</v>
      </c>
      <c r="Z861" s="3"/>
      <c r="AA861" s="4" t="s">
        <v>945</v>
      </c>
      <c r="AB861" s="3"/>
    </row>
    <row r="862" spans="1:28" s="66" customFormat="1" ht="108" customHeight="1">
      <c r="A862" s="25" t="s">
        <v>561</v>
      </c>
      <c r="B862" s="23" t="s">
        <v>143</v>
      </c>
      <c r="C862" s="23" t="s">
        <v>144</v>
      </c>
      <c r="D862" s="23" t="s">
        <v>2048</v>
      </c>
      <c r="E862" s="23" t="s">
        <v>2049</v>
      </c>
      <c r="F862" s="23"/>
      <c r="G862" s="23" t="s">
        <v>2049</v>
      </c>
      <c r="H862" s="23"/>
      <c r="I862" s="25" t="s">
        <v>437</v>
      </c>
      <c r="J862" s="25"/>
      <c r="K862" s="25" t="s">
        <v>145</v>
      </c>
      <c r="L862" s="25">
        <v>100</v>
      </c>
      <c r="M862" s="24" t="s">
        <v>921</v>
      </c>
      <c r="N862" s="23" t="s">
        <v>146</v>
      </c>
      <c r="O862" s="25" t="s">
        <v>426</v>
      </c>
      <c r="P862" s="23" t="s">
        <v>146</v>
      </c>
      <c r="Q862" s="25"/>
      <c r="R862" s="25" t="s">
        <v>977</v>
      </c>
      <c r="S862" s="25" t="s">
        <v>20</v>
      </c>
      <c r="T862" s="23"/>
      <c r="U862" s="23"/>
      <c r="V862" s="26"/>
      <c r="W862" s="44"/>
      <c r="X862" s="26">
        <v>0</v>
      </c>
      <c r="Y862" s="27">
        <f t="shared" si="50"/>
        <v>0</v>
      </c>
      <c r="Z862" s="25"/>
      <c r="AA862" s="23" t="s">
        <v>945</v>
      </c>
      <c r="AB862" s="25">
        <v>11</v>
      </c>
    </row>
    <row r="863" spans="1:28" s="66" customFormat="1" ht="108" customHeight="1">
      <c r="A863" s="25" t="s">
        <v>2584</v>
      </c>
      <c r="B863" s="23" t="s">
        <v>143</v>
      </c>
      <c r="C863" s="23" t="s">
        <v>144</v>
      </c>
      <c r="D863" s="23" t="s">
        <v>2048</v>
      </c>
      <c r="E863" s="23" t="s">
        <v>2049</v>
      </c>
      <c r="F863" s="23"/>
      <c r="G863" s="23" t="s">
        <v>2049</v>
      </c>
      <c r="H863" s="23"/>
      <c r="I863" s="25" t="s">
        <v>437</v>
      </c>
      <c r="J863" s="25"/>
      <c r="K863" s="25" t="s">
        <v>145</v>
      </c>
      <c r="L863" s="25">
        <v>100</v>
      </c>
      <c r="M863" s="24" t="s">
        <v>921</v>
      </c>
      <c r="N863" s="23" t="s">
        <v>146</v>
      </c>
      <c r="O863" s="25" t="s">
        <v>184</v>
      </c>
      <c r="P863" s="23" t="s">
        <v>146</v>
      </c>
      <c r="Q863" s="25"/>
      <c r="R863" s="25" t="s">
        <v>977</v>
      </c>
      <c r="S863" s="25" t="s">
        <v>20</v>
      </c>
      <c r="T863" s="23"/>
      <c r="U863" s="23"/>
      <c r="V863" s="26"/>
      <c r="W863" s="44"/>
      <c r="X863" s="26">
        <v>892857</v>
      </c>
      <c r="Y863" s="27">
        <f t="shared" si="50"/>
        <v>999999.8400000001</v>
      </c>
      <c r="Z863" s="25"/>
      <c r="AA863" s="23" t="s">
        <v>945</v>
      </c>
      <c r="AB863" s="25"/>
    </row>
    <row r="864" spans="1:28" s="66" customFormat="1" ht="108" customHeight="1">
      <c r="A864" s="25" t="s">
        <v>562</v>
      </c>
      <c r="B864" s="23" t="s">
        <v>143</v>
      </c>
      <c r="C864" s="23" t="s">
        <v>144</v>
      </c>
      <c r="D864" s="23" t="s">
        <v>2047</v>
      </c>
      <c r="E864" s="23" t="s">
        <v>438</v>
      </c>
      <c r="F864" s="23"/>
      <c r="G864" s="23" t="s">
        <v>439</v>
      </c>
      <c r="H864" s="23"/>
      <c r="I864" s="25" t="s">
        <v>440</v>
      </c>
      <c r="J864" s="25"/>
      <c r="K864" s="25" t="s">
        <v>154</v>
      </c>
      <c r="L864" s="25">
        <v>100</v>
      </c>
      <c r="M864" s="24" t="s">
        <v>921</v>
      </c>
      <c r="N864" s="23" t="s">
        <v>146</v>
      </c>
      <c r="O864" s="25" t="s">
        <v>426</v>
      </c>
      <c r="P864" s="23" t="s">
        <v>146</v>
      </c>
      <c r="Q864" s="25"/>
      <c r="R864" s="25" t="s">
        <v>476</v>
      </c>
      <c r="S864" s="25" t="s">
        <v>396</v>
      </c>
      <c r="T864" s="23"/>
      <c r="U864" s="23"/>
      <c r="V864" s="26"/>
      <c r="W864" s="44"/>
      <c r="X864" s="26">
        <v>0</v>
      </c>
      <c r="Y864" s="27">
        <f t="shared" si="50"/>
        <v>0</v>
      </c>
      <c r="Z864" s="25"/>
      <c r="AA864" s="23" t="s">
        <v>945</v>
      </c>
      <c r="AB864" s="25" t="s">
        <v>2565</v>
      </c>
    </row>
    <row r="865" spans="1:28" s="66" customFormat="1" ht="108" customHeight="1">
      <c r="A865" s="25" t="s">
        <v>2564</v>
      </c>
      <c r="B865" s="23" t="s">
        <v>143</v>
      </c>
      <c r="C865" s="23" t="s">
        <v>144</v>
      </c>
      <c r="D865" s="23" t="s">
        <v>2047</v>
      </c>
      <c r="E865" s="23" t="s">
        <v>438</v>
      </c>
      <c r="F865" s="23"/>
      <c r="G865" s="23" t="s">
        <v>439</v>
      </c>
      <c r="H865" s="23"/>
      <c r="I865" s="25" t="s">
        <v>440</v>
      </c>
      <c r="J865" s="25"/>
      <c r="K865" s="25" t="s">
        <v>145</v>
      </c>
      <c r="L865" s="25">
        <v>100</v>
      </c>
      <c r="M865" s="24" t="s">
        <v>921</v>
      </c>
      <c r="N865" s="23" t="s">
        <v>146</v>
      </c>
      <c r="O865" s="25" t="s">
        <v>426</v>
      </c>
      <c r="P865" s="23" t="s">
        <v>146</v>
      </c>
      <c r="Q865" s="25"/>
      <c r="R865" s="203" t="s">
        <v>977</v>
      </c>
      <c r="S865" s="25" t="s">
        <v>396</v>
      </c>
      <c r="T865" s="23"/>
      <c r="U865" s="23"/>
      <c r="V865" s="26"/>
      <c r="W865" s="44"/>
      <c r="X865" s="26">
        <v>84000</v>
      </c>
      <c r="Y865" s="27">
        <f t="shared" si="50"/>
        <v>94080.00000000001</v>
      </c>
      <c r="Z865" s="25"/>
      <c r="AA865" s="23" t="s">
        <v>945</v>
      </c>
      <c r="AB865" s="25"/>
    </row>
    <row r="866" spans="1:28" s="66" customFormat="1" ht="70.5" customHeight="1">
      <c r="A866" s="25" t="s">
        <v>563</v>
      </c>
      <c r="B866" s="23" t="s">
        <v>143</v>
      </c>
      <c r="C866" s="23" t="s">
        <v>144</v>
      </c>
      <c r="D866" s="203" t="s">
        <v>2044</v>
      </c>
      <c r="E866" s="203" t="s">
        <v>2045</v>
      </c>
      <c r="F866" s="203"/>
      <c r="G866" s="203" t="s">
        <v>2045</v>
      </c>
      <c r="H866" s="23"/>
      <c r="I866" s="23" t="s">
        <v>442</v>
      </c>
      <c r="J866" s="25"/>
      <c r="K866" s="23" t="s">
        <v>145</v>
      </c>
      <c r="L866" s="29">
        <v>100</v>
      </c>
      <c r="M866" s="24" t="s">
        <v>921</v>
      </c>
      <c r="N866" s="23" t="s">
        <v>146</v>
      </c>
      <c r="O866" s="28" t="s">
        <v>221</v>
      </c>
      <c r="P866" s="23" t="s">
        <v>146</v>
      </c>
      <c r="Q866" s="23"/>
      <c r="R866" s="29" t="s">
        <v>2046</v>
      </c>
      <c r="S866" s="29" t="s">
        <v>20</v>
      </c>
      <c r="T866" s="45"/>
      <c r="U866" s="29"/>
      <c r="V866" s="215"/>
      <c r="W866" s="44"/>
      <c r="X866" s="62">
        <v>2595535</v>
      </c>
      <c r="Y866" s="27">
        <f t="shared" si="50"/>
        <v>2906999.2</v>
      </c>
      <c r="Z866" s="25"/>
      <c r="AA866" s="23" t="s">
        <v>945</v>
      </c>
      <c r="AB866" s="135"/>
    </row>
    <row r="867" spans="1:28" s="66" customFormat="1" ht="70.5" customHeight="1">
      <c r="A867" s="25" t="s">
        <v>564</v>
      </c>
      <c r="B867" s="23" t="s">
        <v>143</v>
      </c>
      <c r="C867" s="23" t="s">
        <v>144</v>
      </c>
      <c r="D867" s="203" t="s">
        <v>1602</v>
      </c>
      <c r="E867" s="203" t="s">
        <v>1603</v>
      </c>
      <c r="F867" s="203"/>
      <c r="G867" s="203" t="s">
        <v>1603</v>
      </c>
      <c r="H867" s="23"/>
      <c r="I867" s="23"/>
      <c r="J867" s="25"/>
      <c r="K867" s="23" t="s">
        <v>145</v>
      </c>
      <c r="L867" s="29">
        <v>100</v>
      </c>
      <c r="M867" s="24" t="s">
        <v>921</v>
      </c>
      <c r="N867" s="23" t="s">
        <v>146</v>
      </c>
      <c r="O867" s="174" t="s">
        <v>433</v>
      </c>
      <c r="P867" s="23" t="s">
        <v>16</v>
      </c>
      <c r="Q867" s="23"/>
      <c r="R867" s="29" t="s">
        <v>977</v>
      </c>
      <c r="S867" s="29" t="s">
        <v>475</v>
      </c>
      <c r="T867" s="45"/>
      <c r="U867" s="29"/>
      <c r="V867" s="215"/>
      <c r="W867" s="44"/>
      <c r="X867" s="62">
        <v>150000</v>
      </c>
      <c r="Y867" s="27">
        <f t="shared" si="50"/>
        <v>168000.00000000003</v>
      </c>
      <c r="Z867" s="25"/>
      <c r="AA867" s="23" t="s">
        <v>945</v>
      </c>
      <c r="AB867" s="135"/>
    </row>
    <row r="868" spans="1:245" s="69" customFormat="1" ht="63.75" customHeight="1">
      <c r="A868" s="25" t="s">
        <v>565</v>
      </c>
      <c r="B868" s="23" t="s">
        <v>143</v>
      </c>
      <c r="C868" s="23" t="s">
        <v>144</v>
      </c>
      <c r="D868" s="23" t="s">
        <v>1612</v>
      </c>
      <c r="E868" s="23" t="s">
        <v>1613</v>
      </c>
      <c r="F868" s="25"/>
      <c r="G868" s="23" t="s">
        <v>1613</v>
      </c>
      <c r="H868" s="25"/>
      <c r="I868" s="23"/>
      <c r="J868" s="23"/>
      <c r="K868" s="23" t="s">
        <v>145</v>
      </c>
      <c r="L868" s="23">
        <v>70</v>
      </c>
      <c r="M868" s="24" t="s">
        <v>921</v>
      </c>
      <c r="N868" s="23" t="s">
        <v>146</v>
      </c>
      <c r="O868" s="50" t="s">
        <v>147</v>
      </c>
      <c r="P868" s="23" t="s">
        <v>16</v>
      </c>
      <c r="Q868" s="23"/>
      <c r="R868" s="29" t="s">
        <v>977</v>
      </c>
      <c r="S868" s="29" t="s">
        <v>20</v>
      </c>
      <c r="T868" s="24"/>
      <c r="U868" s="25" t="s">
        <v>36</v>
      </c>
      <c r="V868" s="27"/>
      <c r="W868" s="26"/>
      <c r="X868" s="27">
        <v>312500</v>
      </c>
      <c r="Y868" s="27">
        <f t="shared" si="50"/>
        <v>350000.00000000006</v>
      </c>
      <c r="Z868" s="23" t="s">
        <v>2393</v>
      </c>
      <c r="AA868" s="23" t="s">
        <v>945</v>
      </c>
      <c r="AB868" s="23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  <c r="CC868" s="47"/>
      <c r="CD868" s="47"/>
      <c r="CE868" s="47"/>
      <c r="CF868" s="47"/>
      <c r="CG868" s="47"/>
      <c r="CH868" s="47"/>
      <c r="CI868" s="47"/>
      <c r="CJ868" s="47"/>
      <c r="CK868" s="47"/>
      <c r="CL868" s="47"/>
      <c r="CM868" s="47"/>
      <c r="CN868" s="47"/>
      <c r="CO868" s="47"/>
      <c r="CP868" s="47"/>
      <c r="CQ868" s="47"/>
      <c r="CR868" s="47"/>
      <c r="CS868" s="47"/>
      <c r="CT868" s="47"/>
      <c r="CU868" s="47"/>
      <c r="CV868" s="47"/>
      <c r="CW868" s="47"/>
      <c r="CX868" s="47"/>
      <c r="CY868" s="47"/>
      <c r="CZ868" s="47"/>
      <c r="DA868" s="47"/>
      <c r="DB868" s="47"/>
      <c r="DC868" s="47"/>
      <c r="DD868" s="47"/>
      <c r="DE868" s="47"/>
      <c r="DF868" s="47"/>
      <c r="DG868" s="47"/>
      <c r="DH868" s="47"/>
      <c r="DI868" s="47"/>
      <c r="DJ868" s="47"/>
      <c r="DK868" s="47"/>
      <c r="DL868" s="47"/>
      <c r="DM868" s="47"/>
      <c r="DN868" s="47"/>
      <c r="DO868" s="47"/>
      <c r="DP868" s="47"/>
      <c r="DQ868" s="47"/>
      <c r="DR868" s="47"/>
      <c r="DS868" s="47"/>
      <c r="DT868" s="47"/>
      <c r="DU868" s="47"/>
      <c r="DV868" s="47"/>
      <c r="DW868" s="47"/>
      <c r="DX868" s="47"/>
      <c r="DY868" s="47"/>
      <c r="DZ868" s="47"/>
      <c r="EA868" s="47"/>
      <c r="EB868" s="47"/>
      <c r="EC868" s="47"/>
      <c r="ED868" s="47"/>
      <c r="EE868" s="47"/>
      <c r="EF868" s="47"/>
      <c r="EG868" s="47"/>
      <c r="EH868" s="47"/>
      <c r="EI868" s="47"/>
      <c r="EJ868" s="47"/>
      <c r="EK868" s="47"/>
      <c r="EL868" s="47"/>
      <c r="EM868" s="47"/>
      <c r="EN868" s="47"/>
      <c r="EO868" s="47"/>
      <c r="EP868" s="47"/>
      <c r="EQ868" s="47"/>
      <c r="ER868" s="47"/>
      <c r="ES868" s="47"/>
      <c r="ET868" s="47"/>
      <c r="EU868" s="47"/>
      <c r="EV868" s="47"/>
      <c r="EW868" s="47"/>
      <c r="EX868" s="47"/>
      <c r="EY868" s="47"/>
      <c r="EZ868" s="47"/>
      <c r="FA868" s="47"/>
      <c r="FB868" s="47"/>
      <c r="FC868" s="47"/>
      <c r="FD868" s="47"/>
      <c r="FE868" s="47"/>
      <c r="FF868" s="47"/>
      <c r="FG868" s="47"/>
      <c r="FH868" s="47"/>
      <c r="FI868" s="47"/>
      <c r="FJ868" s="47"/>
      <c r="FK868" s="47"/>
      <c r="FL868" s="47"/>
      <c r="FM868" s="47"/>
      <c r="FN868" s="47"/>
      <c r="FO868" s="47"/>
      <c r="FP868" s="47"/>
      <c r="FQ868" s="47"/>
      <c r="FR868" s="47"/>
      <c r="FS868" s="47"/>
      <c r="FT868" s="47"/>
      <c r="FU868" s="47"/>
      <c r="FV868" s="47"/>
      <c r="FW868" s="47"/>
      <c r="FX868" s="47"/>
      <c r="FY868" s="47"/>
      <c r="FZ868" s="47"/>
      <c r="GA868" s="47"/>
      <c r="GB868" s="47"/>
      <c r="GC868" s="47"/>
      <c r="GD868" s="47"/>
      <c r="GE868" s="47"/>
      <c r="GF868" s="47"/>
      <c r="GG868" s="47"/>
      <c r="GH868" s="47"/>
      <c r="GI868" s="47"/>
      <c r="GJ868" s="47"/>
      <c r="GK868" s="47"/>
      <c r="GL868" s="47"/>
      <c r="GM868" s="47"/>
      <c r="GN868" s="47"/>
      <c r="GO868" s="47"/>
      <c r="GP868" s="47"/>
      <c r="GQ868" s="47"/>
      <c r="GR868" s="47"/>
      <c r="GS868" s="47"/>
      <c r="GT868" s="47"/>
      <c r="GU868" s="47"/>
      <c r="GV868" s="47"/>
      <c r="GW868" s="47"/>
      <c r="GX868" s="47"/>
      <c r="GY868" s="47"/>
      <c r="GZ868" s="47"/>
      <c r="HA868" s="47"/>
      <c r="HB868" s="47"/>
      <c r="HC868" s="47"/>
      <c r="HD868" s="47"/>
      <c r="HE868" s="47"/>
      <c r="HF868" s="47"/>
      <c r="HG868" s="47"/>
      <c r="HH868" s="47"/>
      <c r="HI868" s="47"/>
      <c r="HJ868" s="47"/>
      <c r="HK868" s="47"/>
      <c r="HL868" s="47"/>
      <c r="HM868" s="47"/>
      <c r="HN868" s="47"/>
      <c r="HO868" s="47"/>
      <c r="HP868" s="47"/>
      <c r="HQ868" s="47"/>
      <c r="HR868" s="47"/>
      <c r="HS868" s="47"/>
      <c r="HT868" s="47"/>
      <c r="HU868" s="47"/>
      <c r="HV868" s="47"/>
      <c r="HW868" s="47"/>
      <c r="HX868" s="47"/>
      <c r="HY868" s="47"/>
      <c r="HZ868" s="47"/>
      <c r="IA868" s="47"/>
      <c r="IB868" s="47"/>
      <c r="IC868" s="47"/>
      <c r="ID868" s="47"/>
      <c r="IE868" s="47"/>
      <c r="IF868" s="47"/>
      <c r="IG868" s="47"/>
      <c r="IH868" s="47"/>
      <c r="II868" s="47"/>
      <c r="IJ868" s="47"/>
      <c r="IK868" s="47"/>
    </row>
    <row r="869" spans="1:245" s="69" customFormat="1" ht="63.75" customHeight="1">
      <c r="A869" s="25" t="s">
        <v>566</v>
      </c>
      <c r="B869" s="23" t="s">
        <v>143</v>
      </c>
      <c r="C869" s="23" t="s">
        <v>144</v>
      </c>
      <c r="D869" s="23" t="s">
        <v>1614</v>
      </c>
      <c r="E869" s="23" t="s">
        <v>258</v>
      </c>
      <c r="F869" s="25"/>
      <c r="G869" s="23" t="s">
        <v>258</v>
      </c>
      <c r="H869" s="25"/>
      <c r="I869" s="23" t="s">
        <v>411</v>
      </c>
      <c r="J869" s="23"/>
      <c r="K869" s="23" t="s">
        <v>145</v>
      </c>
      <c r="L869" s="23">
        <v>70</v>
      </c>
      <c r="M869" s="24" t="s">
        <v>921</v>
      </c>
      <c r="N869" s="23" t="s">
        <v>146</v>
      </c>
      <c r="O869" s="50" t="s">
        <v>147</v>
      </c>
      <c r="P869" s="23" t="s">
        <v>16</v>
      </c>
      <c r="Q869" s="23"/>
      <c r="R869" s="29" t="s">
        <v>977</v>
      </c>
      <c r="S869" s="29" t="s">
        <v>20</v>
      </c>
      <c r="T869" s="24"/>
      <c r="U869" s="25" t="s">
        <v>36</v>
      </c>
      <c r="V869" s="27"/>
      <c r="W869" s="26"/>
      <c r="X869" s="27">
        <v>803571</v>
      </c>
      <c r="Y869" s="27">
        <f t="shared" si="50"/>
        <v>899999.5200000001</v>
      </c>
      <c r="Z869" s="23" t="s">
        <v>2393</v>
      </c>
      <c r="AA869" s="23" t="s">
        <v>945</v>
      </c>
      <c r="AB869" s="23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  <c r="CC869" s="47"/>
      <c r="CD869" s="47"/>
      <c r="CE869" s="47"/>
      <c r="CF869" s="47"/>
      <c r="CG869" s="47"/>
      <c r="CH869" s="47"/>
      <c r="CI869" s="47"/>
      <c r="CJ869" s="47"/>
      <c r="CK869" s="47"/>
      <c r="CL869" s="47"/>
      <c r="CM869" s="47"/>
      <c r="CN869" s="47"/>
      <c r="CO869" s="47"/>
      <c r="CP869" s="47"/>
      <c r="CQ869" s="47"/>
      <c r="CR869" s="47"/>
      <c r="CS869" s="47"/>
      <c r="CT869" s="47"/>
      <c r="CU869" s="47"/>
      <c r="CV869" s="47"/>
      <c r="CW869" s="47"/>
      <c r="CX869" s="47"/>
      <c r="CY869" s="47"/>
      <c r="CZ869" s="47"/>
      <c r="DA869" s="47"/>
      <c r="DB869" s="47"/>
      <c r="DC869" s="47"/>
      <c r="DD869" s="47"/>
      <c r="DE869" s="47"/>
      <c r="DF869" s="47"/>
      <c r="DG869" s="47"/>
      <c r="DH869" s="47"/>
      <c r="DI869" s="47"/>
      <c r="DJ869" s="47"/>
      <c r="DK869" s="47"/>
      <c r="DL869" s="47"/>
      <c r="DM869" s="47"/>
      <c r="DN869" s="47"/>
      <c r="DO869" s="47"/>
      <c r="DP869" s="47"/>
      <c r="DQ869" s="47"/>
      <c r="DR869" s="47"/>
      <c r="DS869" s="47"/>
      <c r="DT869" s="47"/>
      <c r="DU869" s="47"/>
      <c r="DV869" s="47"/>
      <c r="DW869" s="47"/>
      <c r="DX869" s="47"/>
      <c r="DY869" s="47"/>
      <c r="DZ869" s="47"/>
      <c r="EA869" s="47"/>
      <c r="EB869" s="47"/>
      <c r="EC869" s="47"/>
      <c r="ED869" s="47"/>
      <c r="EE869" s="47"/>
      <c r="EF869" s="47"/>
      <c r="EG869" s="47"/>
      <c r="EH869" s="47"/>
      <c r="EI869" s="47"/>
      <c r="EJ869" s="47"/>
      <c r="EK869" s="47"/>
      <c r="EL869" s="47"/>
      <c r="EM869" s="47"/>
      <c r="EN869" s="47"/>
      <c r="EO869" s="47"/>
      <c r="EP869" s="47"/>
      <c r="EQ869" s="47"/>
      <c r="ER869" s="47"/>
      <c r="ES869" s="47"/>
      <c r="ET869" s="47"/>
      <c r="EU869" s="47"/>
      <c r="EV869" s="47"/>
      <c r="EW869" s="47"/>
      <c r="EX869" s="47"/>
      <c r="EY869" s="47"/>
      <c r="EZ869" s="47"/>
      <c r="FA869" s="47"/>
      <c r="FB869" s="47"/>
      <c r="FC869" s="47"/>
      <c r="FD869" s="47"/>
      <c r="FE869" s="47"/>
      <c r="FF869" s="47"/>
      <c r="FG869" s="47"/>
      <c r="FH869" s="47"/>
      <c r="FI869" s="47"/>
      <c r="FJ869" s="47"/>
      <c r="FK869" s="47"/>
      <c r="FL869" s="47"/>
      <c r="FM869" s="47"/>
      <c r="FN869" s="47"/>
      <c r="FO869" s="47"/>
      <c r="FP869" s="47"/>
      <c r="FQ869" s="47"/>
      <c r="FR869" s="47"/>
      <c r="FS869" s="47"/>
      <c r="FT869" s="47"/>
      <c r="FU869" s="47"/>
      <c r="FV869" s="47"/>
      <c r="FW869" s="47"/>
      <c r="FX869" s="47"/>
      <c r="FY869" s="47"/>
      <c r="FZ869" s="47"/>
      <c r="GA869" s="47"/>
      <c r="GB869" s="47"/>
      <c r="GC869" s="47"/>
      <c r="GD869" s="47"/>
      <c r="GE869" s="47"/>
      <c r="GF869" s="47"/>
      <c r="GG869" s="47"/>
      <c r="GH869" s="47"/>
      <c r="GI869" s="47"/>
      <c r="GJ869" s="47"/>
      <c r="GK869" s="47"/>
      <c r="GL869" s="47"/>
      <c r="GM869" s="47"/>
      <c r="GN869" s="47"/>
      <c r="GO869" s="47"/>
      <c r="GP869" s="47"/>
      <c r="GQ869" s="47"/>
      <c r="GR869" s="47"/>
      <c r="GS869" s="47"/>
      <c r="GT869" s="47"/>
      <c r="GU869" s="47"/>
      <c r="GV869" s="47"/>
      <c r="GW869" s="47"/>
      <c r="GX869" s="47"/>
      <c r="GY869" s="47"/>
      <c r="GZ869" s="47"/>
      <c r="HA869" s="47"/>
      <c r="HB869" s="47"/>
      <c r="HC869" s="47"/>
      <c r="HD869" s="47"/>
      <c r="HE869" s="47"/>
      <c r="HF869" s="47"/>
      <c r="HG869" s="47"/>
      <c r="HH869" s="47"/>
      <c r="HI869" s="47"/>
      <c r="HJ869" s="47"/>
      <c r="HK869" s="47"/>
      <c r="HL869" s="47"/>
      <c r="HM869" s="47"/>
      <c r="HN869" s="47"/>
      <c r="HO869" s="47"/>
      <c r="HP869" s="47"/>
      <c r="HQ869" s="47"/>
      <c r="HR869" s="47"/>
      <c r="HS869" s="47"/>
      <c r="HT869" s="47"/>
      <c r="HU869" s="47"/>
      <c r="HV869" s="47"/>
      <c r="HW869" s="47"/>
      <c r="HX869" s="47"/>
      <c r="HY869" s="47"/>
      <c r="HZ869" s="47"/>
      <c r="IA869" s="47"/>
      <c r="IB869" s="47"/>
      <c r="IC869" s="47"/>
      <c r="ID869" s="47"/>
      <c r="IE869" s="47"/>
      <c r="IF869" s="47"/>
      <c r="IG869" s="47"/>
      <c r="IH869" s="47"/>
      <c r="II869" s="47"/>
      <c r="IJ869" s="47"/>
      <c r="IK869" s="47"/>
    </row>
    <row r="870" spans="1:245" s="69" customFormat="1" ht="63.75" customHeight="1">
      <c r="A870" s="25" t="s">
        <v>567</v>
      </c>
      <c r="B870" s="23" t="s">
        <v>143</v>
      </c>
      <c r="C870" s="23" t="s">
        <v>144</v>
      </c>
      <c r="D870" s="23" t="s">
        <v>1614</v>
      </c>
      <c r="E870" s="23" t="s">
        <v>258</v>
      </c>
      <c r="F870" s="25"/>
      <c r="G870" s="23" t="s">
        <v>258</v>
      </c>
      <c r="H870" s="25"/>
      <c r="I870" s="25"/>
      <c r="J870" s="25"/>
      <c r="K870" s="23" t="s">
        <v>145</v>
      </c>
      <c r="L870" s="23">
        <v>70</v>
      </c>
      <c r="M870" s="24" t="s">
        <v>921</v>
      </c>
      <c r="N870" s="23" t="s">
        <v>146</v>
      </c>
      <c r="O870" s="50" t="s">
        <v>147</v>
      </c>
      <c r="P870" s="23" t="s">
        <v>16</v>
      </c>
      <c r="Q870" s="23"/>
      <c r="R870" s="29" t="s">
        <v>977</v>
      </c>
      <c r="S870" s="29" t="s">
        <v>20</v>
      </c>
      <c r="T870" s="24"/>
      <c r="U870" s="25" t="s">
        <v>36</v>
      </c>
      <c r="V870" s="27"/>
      <c r="W870" s="26"/>
      <c r="X870" s="27">
        <v>300000</v>
      </c>
      <c r="Y870" s="27">
        <f t="shared" si="50"/>
        <v>336000.00000000006</v>
      </c>
      <c r="Z870" s="23" t="s">
        <v>2393</v>
      </c>
      <c r="AA870" s="23" t="s">
        <v>945</v>
      </c>
      <c r="AB870" s="23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  <c r="CC870" s="47"/>
      <c r="CD870" s="47"/>
      <c r="CE870" s="47"/>
      <c r="CF870" s="47"/>
      <c r="CG870" s="47"/>
      <c r="CH870" s="47"/>
      <c r="CI870" s="47"/>
      <c r="CJ870" s="47"/>
      <c r="CK870" s="47"/>
      <c r="CL870" s="47"/>
      <c r="CM870" s="47"/>
      <c r="CN870" s="47"/>
      <c r="CO870" s="47"/>
      <c r="CP870" s="47"/>
      <c r="CQ870" s="47"/>
      <c r="CR870" s="47"/>
      <c r="CS870" s="47"/>
      <c r="CT870" s="47"/>
      <c r="CU870" s="47"/>
      <c r="CV870" s="47"/>
      <c r="CW870" s="47"/>
      <c r="CX870" s="47"/>
      <c r="CY870" s="47"/>
      <c r="CZ870" s="47"/>
      <c r="DA870" s="47"/>
      <c r="DB870" s="47"/>
      <c r="DC870" s="47"/>
      <c r="DD870" s="47"/>
      <c r="DE870" s="47"/>
      <c r="DF870" s="47"/>
      <c r="DG870" s="47"/>
      <c r="DH870" s="47"/>
      <c r="DI870" s="47"/>
      <c r="DJ870" s="47"/>
      <c r="DK870" s="47"/>
      <c r="DL870" s="47"/>
      <c r="DM870" s="47"/>
      <c r="DN870" s="47"/>
      <c r="DO870" s="47"/>
      <c r="DP870" s="47"/>
      <c r="DQ870" s="47"/>
      <c r="DR870" s="47"/>
      <c r="DS870" s="47"/>
      <c r="DT870" s="47"/>
      <c r="DU870" s="47"/>
      <c r="DV870" s="47"/>
      <c r="DW870" s="47"/>
      <c r="DX870" s="47"/>
      <c r="DY870" s="47"/>
      <c r="DZ870" s="47"/>
      <c r="EA870" s="47"/>
      <c r="EB870" s="47"/>
      <c r="EC870" s="47"/>
      <c r="ED870" s="47"/>
      <c r="EE870" s="47"/>
      <c r="EF870" s="47"/>
      <c r="EG870" s="47"/>
      <c r="EH870" s="47"/>
      <c r="EI870" s="47"/>
      <c r="EJ870" s="47"/>
      <c r="EK870" s="47"/>
      <c r="EL870" s="47"/>
      <c r="EM870" s="47"/>
      <c r="EN870" s="47"/>
      <c r="EO870" s="47"/>
      <c r="EP870" s="47"/>
      <c r="EQ870" s="47"/>
      <c r="ER870" s="47"/>
      <c r="ES870" s="47"/>
      <c r="ET870" s="47"/>
      <c r="EU870" s="47"/>
      <c r="EV870" s="47"/>
      <c r="EW870" s="47"/>
      <c r="EX870" s="47"/>
      <c r="EY870" s="47"/>
      <c r="EZ870" s="47"/>
      <c r="FA870" s="47"/>
      <c r="FB870" s="47"/>
      <c r="FC870" s="47"/>
      <c r="FD870" s="47"/>
      <c r="FE870" s="47"/>
      <c r="FF870" s="47"/>
      <c r="FG870" s="47"/>
      <c r="FH870" s="47"/>
      <c r="FI870" s="47"/>
      <c r="FJ870" s="47"/>
      <c r="FK870" s="47"/>
      <c r="FL870" s="47"/>
      <c r="FM870" s="47"/>
      <c r="FN870" s="47"/>
      <c r="FO870" s="47"/>
      <c r="FP870" s="47"/>
      <c r="FQ870" s="47"/>
      <c r="FR870" s="47"/>
      <c r="FS870" s="47"/>
      <c r="FT870" s="47"/>
      <c r="FU870" s="47"/>
      <c r="FV870" s="47"/>
      <c r="FW870" s="47"/>
      <c r="FX870" s="47"/>
      <c r="FY870" s="47"/>
      <c r="FZ870" s="47"/>
      <c r="GA870" s="47"/>
      <c r="GB870" s="47"/>
      <c r="GC870" s="47"/>
      <c r="GD870" s="47"/>
      <c r="GE870" s="47"/>
      <c r="GF870" s="47"/>
      <c r="GG870" s="47"/>
      <c r="GH870" s="47"/>
      <c r="GI870" s="47"/>
      <c r="GJ870" s="47"/>
      <c r="GK870" s="47"/>
      <c r="GL870" s="47"/>
      <c r="GM870" s="47"/>
      <c r="GN870" s="47"/>
      <c r="GO870" s="47"/>
      <c r="GP870" s="47"/>
      <c r="GQ870" s="47"/>
      <c r="GR870" s="47"/>
      <c r="GS870" s="47"/>
      <c r="GT870" s="47"/>
      <c r="GU870" s="47"/>
      <c r="GV870" s="47"/>
      <c r="GW870" s="47"/>
      <c r="GX870" s="47"/>
      <c r="GY870" s="47"/>
      <c r="GZ870" s="47"/>
      <c r="HA870" s="47"/>
      <c r="HB870" s="47"/>
      <c r="HC870" s="47"/>
      <c r="HD870" s="47"/>
      <c r="HE870" s="47"/>
      <c r="HF870" s="47"/>
      <c r="HG870" s="47"/>
      <c r="HH870" s="47"/>
      <c r="HI870" s="47"/>
      <c r="HJ870" s="47"/>
      <c r="HK870" s="47"/>
      <c r="HL870" s="47"/>
      <c r="HM870" s="47"/>
      <c r="HN870" s="47"/>
      <c r="HO870" s="47"/>
      <c r="HP870" s="47"/>
      <c r="HQ870" s="47"/>
      <c r="HR870" s="47"/>
      <c r="HS870" s="47"/>
      <c r="HT870" s="47"/>
      <c r="HU870" s="47"/>
      <c r="HV870" s="47"/>
      <c r="HW870" s="47"/>
      <c r="HX870" s="47"/>
      <c r="HY870" s="47"/>
      <c r="HZ870" s="47"/>
      <c r="IA870" s="47"/>
      <c r="IB870" s="47"/>
      <c r="IC870" s="47"/>
      <c r="ID870" s="47"/>
      <c r="IE870" s="47"/>
      <c r="IF870" s="47"/>
      <c r="IG870" s="47"/>
      <c r="IH870" s="47"/>
      <c r="II870" s="47"/>
      <c r="IJ870" s="47"/>
      <c r="IK870" s="47"/>
    </row>
    <row r="871" spans="1:245" s="69" customFormat="1" ht="100.5" customHeight="1">
      <c r="A871" s="25" t="s">
        <v>568</v>
      </c>
      <c r="B871" s="23" t="s">
        <v>143</v>
      </c>
      <c r="C871" s="23" t="s">
        <v>144</v>
      </c>
      <c r="D871" s="23" t="s">
        <v>1348</v>
      </c>
      <c r="E871" s="23" t="s">
        <v>1349</v>
      </c>
      <c r="F871" s="23"/>
      <c r="G871" s="23" t="s">
        <v>1350</v>
      </c>
      <c r="H871" s="25"/>
      <c r="I871" s="25" t="s">
        <v>2189</v>
      </c>
      <c r="J871" s="25"/>
      <c r="K871" s="23" t="s">
        <v>145</v>
      </c>
      <c r="L871" s="23">
        <v>100</v>
      </c>
      <c r="M871" s="24" t="s">
        <v>921</v>
      </c>
      <c r="N871" s="23" t="s">
        <v>146</v>
      </c>
      <c r="O871" s="50" t="s">
        <v>184</v>
      </c>
      <c r="P871" s="23" t="s">
        <v>256</v>
      </c>
      <c r="Q871" s="23"/>
      <c r="R871" s="29" t="s">
        <v>977</v>
      </c>
      <c r="S871" s="23" t="s">
        <v>149</v>
      </c>
      <c r="T871" s="24"/>
      <c r="U871" s="25"/>
      <c r="V871" s="27"/>
      <c r="W871" s="26"/>
      <c r="X871" s="27">
        <v>130000</v>
      </c>
      <c r="Y871" s="27">
        <f t="shared" si="50"/>
        <v>145600</v>
      </c>
      <c r="Z871" s="23"/>
      <c r="AA871" s="23" t="s">
        <v>945</v>
      </c>
      <c r="AB871" s="23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  <c r="CC871" s="47"/>
      <c r="CD871" s="47"/>
      <c r="CE871" s="47"/>
      <c r="CF871" s="47"/>
      <c r="CG871" s="47"/>
      <c r="CH871" s="47"/>
      <c r="CI871" s="47"/>
      <c r="CJ871" s="47"/>
      <c r="CK871" s="47"/>
      <c r="CL871" s="47"/>
      <c r="CM871" s="47"/>
      <c r="CN871" s="47"/>
      <c r="CO871" s="47"/>
      <c r="CP871" s="47"/>
      <c r="CQ871" s="47"/>
      <c r="CR871" s="47"/>
      <c r="CS871" s="47"/>
      <c r="CT871" s="47"/>
      <c r="CU871" s="47"/>
      <c r="CV871" s="47"/>
      <c r="CW871" s="47"/>
      <c r="CX871" s="47"/>
      <c r="CY871" s="47"/>
      <c r="CZ871" s="47"/>
      <c r="DA871" s="47"/>
      <c r="DB871" s="47"/>
      <c r="DC871" s="47"/>
      <c r="DD871" s="47"/>
      <c r="DE871" s="47"/>
      <c r="DF871" s="47"/>
      <c r="DG871" s="47"/>
      <c r="DH871" s="47"/>
      <c r="DI871" s="47"/>
      <c r="DJ871" s="47"/>
      <c r="DK871" s="47"/>
      <c r="DL871" s="47"/>
      <c r="DM871" s="47"/>
      <c r="DN871" s="47"/>
      <c r="DO871" s="47"/>
      <c r="DP871" s="47"/>
      <c r="DQ871" s="47"/>
      <c r="DR871" s="47"/>
      <c r="DS871" s="47"/>
      <c r="DT871" s="47"/>
      <c r="DU871" s="47"/>
      <c r="DV871" s="47"/>
      <c r="DW871" s="47"/>
      <c r="DX871" s="47"/>
      <c r="DY871" s="47"/>
      <c r="DZ871" s="47"/>
      <c r="EA871" s="47"/>
      <c r="EB871" s="47"/>
      <c r="EC871" s="47"/>
      <c r="ED871" s="47"/>
      <c r="EE871" s="47"/>
      <c r="EF871" s="47"/>
      <c r="EG871" s="47"/>
      <c r="EH871" s="47"/>
      <c r="EI871" s="47"/>
      <c r="EJ871" s="47"/>
      <c r="EK871" s="47"/>
      <c r="EL871" s="47"/>
      <c r="EM871" s="47"/>
      <c r="EN871" s="47"/>
      <c r="EO871" s="47"/>
      <c r="EP871" s="47"/>
      <c r="EQ871" s="47"/>
      <c r="ER871" s="47"/>
      <c r="ES871" s="47"/>
      <c r="ET871" s="47"/>
      <c r="EU871" s="47"/>
      <c r="EV871" s="47"/>
      <c r="EW871" s="47"/>
      <c r="EX871" s="47"/>
      <c r="EY871" s="47"/>
      <c r="EZ871" s="47"/>
      <c r="FA871" s="47"/>
      <c r="FB871" s="47"/>
      <c r="FC871" s="47"/>
      <c r="FD871" s="47"/>
      <c r="FE871" s="47"/>
      <c r="FF871" s="47"/>
      <c r="FG871" s="47"/>
      <c r="FH871" s="47"/>
      <c r="FI871" s="47"/>
      <c r="FJ871" s="47"/>
      <c r="FK871" s="47"/>
      <c r="FL871" s="47"/>
      <c r="FM871" s="47"/>
      <c r="FN871" s="47"/>
      <c r="FO871" s="47"/>
      <c r="FP871" s="47"/>
      <c r="FQ871" s="47"/>
      <c r="FR871" s="47"/>
      <c r="FS871" s="47"/>
      <c r="FT871" s="47"/>
      <c r="FU871" s="47"/>
      <c r="FV871" s="47"/>
      <c r="FW871" s="47"/>
      <c r="FX871" s="47"/>
      <c r="FY871" s="47"/>
      <c r="FZ871" s="47"/>
      <c r="GA871" s="47"/>
      <c r="GB871" s="47"/>
      <c r="GC871" s="47"/>
      <c r="GD871" s="47"/>
      <c r="GE871" s="47"/>
      <c r="GF871" s="47"/>
      <c r="GG871" s="47"/>
      <c r="GH871" s="47"/>
      <c r="GI871" s="47"/>
      <c r="GJ871" s="47"/>
      <c r="GK871" s="47"/>
      <c r="GL871" s="47"/>
      <c r="GM871" s="47"/>
      <c r="GN871" s="47"/>
      <c r="GO871" s="47"/>
      <c r="GP871" s="47"/>
      <c r="GQ871" s="47"/>
      <c r="GR871" s="47"/>
      <c r="GS871" s="47"/>
      <c r="GT871" s="47"/>
      <c r="GU871" s="47"/>
      <c r="GV871" s="47"/>
      <c r="GW871" s="47"/>
      <c r="GX871" s="47"/>
      <c r="GY871" s="47"/>
      <c r="GZ871" s="47"/>
      <c r="HA871" s="47"/>
      <c r="HB871" s="47"/>
      <c r="HC871" s="47"/>
      <c r="HD871" s="47"/>
      <c r="HE871" s="47"/>
      <c r="HF871" s="47"/>
      <c r="HG871" s="47"/>
      <c r="HH871" s="47"/>
      <c r="HI871" s="47"/>
      <c r="HJ871" s="47"/>
      <c r="HK871" s="47"/>
      <c r="HL871" s="47"/>
      <c r="HM871" s="47"/>
      <c r="HN871" s="47"/>
      <c r="HO871" s="47"/>
      <c r="HP871" s="47"/>
      <c r="HQ871" s="47"/>
      <c r="HR871" s="47"/>
      <c r="HS871" s="47"/>
      <c r="HT871" s="47"/>
      <c r="HU871" s="47"/>
      <c r="HV871" s="47"/>
      <c r="HW871" s="47"/>
      <c r="HX871" s="47"/>
      <c r="HY871" s="47"/>
      <c r="HZ871" s="47"/>
      <c r="IA871" s="47"/>
      <c r="IB871" s="47"/>
      <c r="IC871" s="47"/>
      <c r="ID871" s="47"/>
      <c r="IE871" s="47"/>
      <c r="IF871" s="47"/>
      <c r="IG871" s="47"/>
      <c r="IH871" s="47"/>
      <c r="II871" s="47"/>
      <c r="IJ871" s="47"/>
      <c r="IK871" s="47"/>
    </row>
    <row r="872" spans="1:29" ht="68.25" customHeight="1">
      <c r="A872" s="25" t="s">
        <v>569</v>
      </c>
      <c r="B872" s="23" t="s">
        <v>143</v>
      </c>
      <c r="C872" s="23" t="s">
        <v>144</v>
      </c>
      <c r="D872" s="203" t="s">
        <v>1348</v>
      </c>
      <c r="E872" s="203" t="s">
        <v>1349</v>
      </c>
      <c r="F872" s="203"/>
      <c r="G872" s="203" t="s">
        <v>1350</v>
      </c>
      <c r="H872" s="203"/>
      <c r="I872" s="25" t="s">
        <v>2231</v>
      </c>
      <c r="J872" s="25"/>
      <c r="K872" s="23" t="s">
        <v>145</v>
      </c>
      <c r="L872" s="23">
        <v>100</v>
      </c>
      <c r="M872" s="45">
        <v>231010000</v>
      </c>
      <c r="N872" s="24" t="s">
        <v>406</v>
      </c>
      <c r="O872" s="23" t="s">
        <v>162</v>
      </c>
      <c r="P872" s="23" t="s">
        <v>259</v>
      </c>
      <c r="Q872" s="23"/>
      <c r="R872" s="203" t="s">
        <v>1768</v>
      </c>
      <c r="S872" s="23" t="s">
        <v>149</v>
      </c>
      <c r="T872" s="195"/>
      <c r="U872" s="124"/>
      <c r="V872" s="27"/>
      <c r="W872" s="26"/>
      <c r="X872" s="27">
        <f>89286+45000</f>
        <v>134286</v>
      </c>
      <c r="Y872" s="27">
        <f t="shared" si="50"/>
        <v>150400.32</v>
      </c>
      <c r="Z872" s="25"/>
      <c r="AA872" s="23" t="s">
        <v>945</v>
      </c>
      <c r="AB872" s="23"/>
      <c r="AC872" s="47"/>
    </row>
    <row r="873" spans="1:29" ht="68.25" customHeight="1">
      <c r="A873" s="25" t="s">
        <v>570</v>
      </c>
      <c r="B873" s="23" t="s">
        <v>143</v>
      </c>
      <c r="C873" s="23" t="s">
        <v>144</v>
      </c>
      <c r="D873" s="203" t="s">
        <v>1348</v>
      </c>
      <c r="E873" s="203" t="s">
        <v>1349</v>
      </c>
      <c r="F873" s="203"/>
      <c r="G873" s="203" t="s">
        <v>1350</v>
      </c>
      <c r="H873" s="203"/>
      <c r="I873" s="25" t="s">
        <v>465</v>
      </c>
      <c r="J873" s="25"/>
      <c r="K873" s="23" t="s">
        <v>145</v>
      </c>
      <c r="L873" s="23">
        <v>100</v>
      </c>
      <c r="M873" s="45">
        <v>231010000</v>
      </c>
      <c r="N873" s="24" t="s">
        <v>406</v>
      </c>
      <c r="O873" s="23" t="s">
        <v>191</v>
      </c>
      <c r="P873" s="23" t="s">
        <v>259</v>
      </c>
      <c r="Q873" s="23"/>
      <c r="R873" s="203" t="s">
        <v>1768</v>
      </c>
      <c r="S873" s="23" t="s">
        <v>149</v>
      </c>
      <c r="T873" s="195"/>
      <c r="U873" s="124"/>
      <c r="V873" s="27"/>
      <c r="W873" s="26"/>
      <c r="X873" s="27">
        <v>276786</v>
      </c>
      <c r="Y873" s="27">
        <f t="shared" si="50"/>
        <v>310000.32</v>
      </c>
      <c r="Z873" s="25"/>
      <c r="AA873" s="23" t="s">
        <v>945</v>
      </c>
      <c r="AB873" s="23"/>
      <c r="AC873" s="47"/>
    </row>
    <row r="874" spans="1:29" ht="68.25" customHeight="1">
      <c r="A874" s="25" t="s">
        <v>571</v>
      </c>
      <c r="B874" s="23" t="s">
        <v>143</v>
      </c>
      <c r="C874" s="23" t="s">
        <v>144</v>
      </c>
      <c r="D874" s="203" t="s">
        <v>1602</v>
      </c>
      <c r="E874" s="203" t="s">
        <v>1603</v>
      </c>
      <c r="F874" s="203"/>
      <c r="G874" s="203" t="s">
        <v>1603</v>
      </c>
      <c r="H874" s="203"/>
      <c r="I874" s="25"/>
      <c r="J874" s="25"/>
      <c r="K874" s="23" t="s">
        <v>145</v>
      </c>
      <c r="L874" s="23">
        <v>100</v>
      </c>
      <c r="M874" s="45">
        <v>231010000</v>
      </c>
      <c r="N874" s="24" t="s">
        <v>406</v>
      </c>
      <c r="O874" s="23" t="s">
        <v>164</v>
      </c>
      <c r="P874" s="23" t="s">
        <v>16</v>
      </c>
      <c r="Q874" s="23"/>
      <c r="R874" s="203" t="s">
        <v>1768</v>
      </c>
      <c r="S874" s="23" t="s">
        <v>149</v>
      </c>
      <c r="T874" s="195"/>
      <c r="U874" s="124" t="s">
        <v>36</v>
      </c>
      <c r="V874" s="27"/>
      <c r="W874" s="26"/>
      <c r="X874" s="27">
        <v>150000</v>
      </c>
      <c r="Y874" s="27">
        <f t="shared" si="50"/>
        <v>168000.00000000003</v>
      </c>
      <c r="Z874" s="25"/>
      <c r="AA874" s="23" t="s">
        <v>945</v>
      </c>
      <c r="AB874" s="23"/>
      <c r="AC874" s="47"/>
    </row>
    <row r="875" spans="1:29" ht="68.25" customHeight="1">
      <c r="A875" s="25" t="s">
        <v>572</v>
      </c>
      <c r="B875" s="23" t="s">
        <v>143</v>
      </c>
      <c r="C875" s="23" t="s">
        <v>144</v>
      </c>
      <c r="D875" s="203" t="s">
        <v>2016</v>
      </c>
      <c r="E875" s="203" t="s">
        <v>2017</v>
      </c>
      <c r="F875" s="203"/>
      <c r="G875" s="203" t="s">
        <v>2017</v>
      </c>
      <c r="H875" s="203"/>
      <c r="I875" s="25" t="s">
        <v>412</v>
      </c>
      <c r="J875" s="25"/>
      <c r="K875" s="23" t="s">
        <v>145</v>
      </c>
      <c r="L875" s="23">
        <v>100</v>
      </c>
      <c r="M875" s="45">
        <v>231010000</v>
      </c>
      <c r="N875" s="23" t="s">
        <v>146</v>
      </c>
      <c r="O875" s="23" t="s">
        <v>424</v>
      </c>
      <c r="P875" s="23" t="s">
        <v>146</v>
      </c>
      <c r="Q875" s="23"/>
      <c r="R875" s="203" t="s">
        <v>977</v>
      </c>
      <c r="S875" s="23" t="s">
        <v>20</v>
      </c>
      <c r="T875" s="195"/>
      <c r="U875" s="124"/>
      <c r="V875" s="27"/>
      <c r="W875" s="26"/>
      <c r="X875" s="27">
        <v>900000</v>
      </c>
      <c r="Y875" s="27">
        <f t="shared" si="50"/>
        <v>1008000.0000000001</v>
      </c>
      <c r="Z875" s="25"/>
      <c r="AA875" s="23" t="s">
        <v>945</v>
      </c>
      <c r="AB875" s="23"/>
      <c r="AC875" s="47"/>
    </row>
    <row r="876" spans="1:245" s="69" customFormat="1" ht="71.25" customHeight="1">
      <c r="A876" s="25" t="s">
        <v>573</v>
      </c>
      <c r="B876" s="23" t="s">
        <v>143</v>
      </c>
      <c r="C876" s="23" t="s">
        <v>144</v>
      </c>
      <c r="D876" s="23" t="s">
        <v>1348</v>
      </c>
      <c r="E876" s="23" t="s">
        <v>1349</v>
      </c>
      <c r="F876" s="23"/>
      <c r="G876" s="23" t="s">
        <v>1350</v>
      </c>
      <c r="H876" s="23"/>
      <c r="I876" s="25" t="s">
        <v>2196</v>
      </c>
      <c r="J876" s="25"/>
      <c r="K876" s="23" t="s">
        <v>145</v>
      </c>
      <c r="L876" s="29">
        <v>100</v>
      </c>
      <c r="M876" s="45">
        <v>231010000</v>
      </c>
      <c r="N876" s="23" t="s">
        <v>146</v>
      </c>
      <c r="O876" s="174" t="s">
        <v>401</v>
      </c>
      <c r="P876" s="23" t="s">
        <v>256</v>
      </c>
      <c r="Q876" s="23"/>
      <c r="R876" s="29" t="s">
        <v>977</v>
      </c>
      <c r="S876" s="29" t="s">
        <v>149</v>
      </c>
      <c r="T876" s="24"/>
      <c r="U876" s="25"/>
      <c r="V876" s="27"/>
      <c r="W876" s="26"/>
      <c r="X876" s="37">
        <v>75000</v>
      </c>
      <c r="Y876" s="27">
        <f t="shared" si="50"/>
        <v>84000.00000000001</v>
      </c>
      <c r="Z876" s="23"/>
      <c r="AA876" s="23" t="s">
        <v>945</v>
      </c>
      <c r="AB876" s="23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  <c r="CC876" s="47"/>
      <c r="CD876" s="47"/>
      <c r="CE876" s="47"/>
      <c r="CF876" s="47"/>
      <c r="CG876" s="47"/>
      <c r="CH876" s="47"/>
      <c r="CI876" s="47"/>
      <c r="CJ876" s="47"/>
      <c r="CK876" s="47"/>
      <c r="CL876" s="47"/>
      <c r="CM876" s="47"/>
      <c r="CN876" s="47"/>
      <c r="CO876" s="47"/>
      <c r="CP876" s="47"/>
      <c r="CQ876" s="47"/>
      <c r="CR876" s="47"/>
      <c r="CS876" s="47"/>
      <c r="CT876" s="47"/>
      <c r="CU876" s="47"/>
      <c r="CV876" s="47"/>
      <c r="CW876" s="47"/>
      <c r="CX876" s="47"/>
      <c r="CY876" s="47"/>
      <c r="CZ876" s="47"/>
      <c r="DA876" s="47"/>
      <c r="DB876" s="47"/>
      <c r="DC876" s="47"/>
      <c r="DD876" s="47"/>
      <c r="DE876" s="47"/>
      <c r="DF876" s="47"/>
      <c r="DG876" s="47"/>
      <c r="DH876" s="47"/>
      <c r="DI876" s="47"/>
      <c r="DJ876" s="47"/>
      <c r="DK876" s="47"/>
      <c r="DL876" s="47"/>
      <c r="DM876" s="47"/>
      <c r="DN876" s="47"/>
      <c r="DO876" s="47"/>
      <c r="DP876" s="47"/>
      <c r="DQ876" s="47"/>
      <c r="DR876" s="47"/>
      <c r="DS876" s="47"/>
      <c r="DT876" s="47"/>
      <c r="DU876" s="47"/>
      <c r="DV876" s="47"/>
      <c r="DW876" s="47"/>
      <c r="DX876" s="47"/>
      <c r="DY876" s="47"/>
      <c r="DZ876" s="47"/>
      <c r="EA876" s="47"/>
      <c r="EB876" s="47"/>
      <c r="EC876" s="47"/>
      <c r="ED876" s="47"/>
      <c r="EE876" s="47"/>
      <c r="EF876" s="47"/>
      <c r="EG876" s="47"/>
      <c r="EH876" s="47"/>
      <c r="EI876" s="47"/>
      <c r="EJ876" s="47"/>
      <c r="EK876" s="47"/>
      <c r="EL876" s="47"/>
      <c r="EM876" s="47"/>
      <c r="EN876" s="47"/>
      <c r="EO876" s="47"/>
      <c r="EP876" s="47"/>
      <c r="EQ876" s="47"/>
      <c r="ER876" s="47"/>
      <c r="ES876" s="47"/>
      <c r="ET876" s="47"/>
      <c r="EU876" s="47"/>
      <c r="EV876" s="47"/>
      <c r="EW876" s="47"/>
      <c r="EX876" s="47"/>
      <c r="EY876" s="47"/>
      <c r="EZ876" s="47"/>
      <c r="FA876" s="47"/>
      <c r="FB876" s="47"/>
      <c r="FC876" s="47"/>
      <c r="FD876" s="47"/>
      <c r="FE876" s="47"/>
      <c r="FF876" s="47"/>
      <c r="FG876" s="47"/>
      <c r="FH876" s="47"/>
      <c r="FI876" s="47"/>
      <c r="FJ876" s="47"/>
      <c r="FK876" s="47"/>
      <c r="FL876" s="47"/>
      <c r="FM876" s="47"/>
      <c r="FN876" s="47"/>
      <c r="FO876" s="47"/>
      <c r="FP876" s="47"/>
      <c r="FQ876" s="47"/>
      <c r="FR876" s="47"/>
      <c r="FS876" s="47"/>
      <c r="FT876" s="47"/>
      <c r="FU876" s="47"/>
      <c r="FV876" s="47"/>
      <c r="FW876" s="47"/>
      <c r="FX876" s="47"/>
      <c r="FY876" s="47"/>
      <c r="FZ876" s="47"/>
      <c r="GA876" s="47"/>
      <c r="GB876" s="47"/>
      <c r="GC876" s="47"/>
      <c r="GD876" s="47"/>
      <c r="GE876" s="47"/>
      <c r="GF876" s="47"/>
      <c r="GG876" s="47"/>
      <c r="GH876" s="47"/>
      <c r="GI876" s="47"/>
      <c r="GJ876" s="47"/>
      <c r="GK876" s="47"/>
      <c r="GL876" s="47"/>
      <c r="GM876" s="47"/>
      <c r="GN876" s="47"/>
      <c r="GO876" s="47"/>
      <c r="GP876" s="47"/>
      <c r="GQ876" s="47"/>
      <c r="GR876" s="47"/>
      <c r="GS876" s="47"/>
      <c r="GT876" s="47"/>
      <c r="GU876" s="47"/>
      <c r="GV876" s="47"/>
      <c r="GW876" s="47"/>
      <c r="GX876" s="47"/>
      <c r="GY876" s="47"/>
      <c r="GZ876" s="47"/>
      <c r="HA876" s="47"/>
      <c r="HB876" s="47"/>
      <c r="HC876" s="47"/>
      <c r="HD876" s="47"/>
      <c r="HE876" s="47"/>
      <c r="HF876" s="47"/>
      <c r="HG876" s="47"/>
      <c r="HH876" s="47"/>
      <c r="HI876" s="47"/>
      <c r="HJ876" s="47"/>
      <c r="HK876" s="47"/>
      <c r="HL876" s="47"/>
      <c r="HM876" s="47"/>
      <c r="HN876" s="47"/>
      <c r="HO876" s="47"/>
      <c r="HP876" s="47"/>
      <c r="HQ876" s="47"/>
      <c r="HR876" s="47"/>
      <c r="HS876" s="47"/>
      <c r="HT876" s="47"/>
      <c r="HU876" s="47"/>
      <c r="HV876" s="47"/>
      <c r="HW876" s="47"/>
      <c r="HX876" s="47"/>
      <c r="HY876" s="47"/>
      <c r="HZ876" s="47"/>
      <c r="IA876" s="47"/>
      <c r="IB876" s="47"/>
      <c r="IC876" s="47"/>
      <c r="ID876" s="47"/>
      <c r="IE876" s="47"/>
      <c r="IF876" s="47"/>
      <c r="IG876" s="47"/>
      <c r="IH876" s="47"/>
      <c r="II876" s="47"/>
      <c r="IJ876" s="47"/>
      <c r="IK876" s="47"/>
    </row>
    <row r="877" spans="1:29" ht="66" customHeight="1">
      <c r="A877" s="25" t="s">
        <v>574</v>
      </c>
      <c r="B877" s="23" t="s">
        <v>143</v>
      </c>
      <c r="C877" s="23" t="s">
        <v>144</v>
      </c>
      <c r="D877" s="23" t="s">
        <v>2018</v>
      </c>
      <c r="E877" s="23" t="s">
        <v>2019</v>
      </c>
      <c r="F877" s="179"/>
      <c r="G877" s="23" t="s">
        <v>2019</v>
      </c>
      <c r="H877" s="25"/>
      <c r="I877" s="25" t="s">
        <v>266</v>
      </c>
      <c r="J877" s="25"/>
      <c r="K877" s="23" t="s">
        <v>145</v>
      </c>
      <c r="L877" s="23">
        <v>100</v>
      </c>
      <c r="M877" s="24" t="s">
        <v>921</v>
      </c>
      <c r="N877" s="23" t="s">
        <v>146</v>
      </c>
      <c r="O877" s="50" t="s">
        <v>164</v>
      </c>
      <c r="P877" s="23" t="s">
        <v>146</v>
      </c>
      <c r="Q877" s="23"/>
      <c r="R877" s="29" t="s">
        <v>477</v>
      </c>
      <c r="S877" s="23" t="s">
        <v>149</v>
      </c>
      <c r="T877" s="195"/>
      <c r="U877" s="124"/>
      <c r="V877" s="27"/>
      <c r="W877" s="26"/>
      <c r="X877" s="27">
        <f>160013*1.2</f>
        <v>192015.6</v>
      </c>
      <c r="Y877" s="27">
        <f t="shared" si="50"/>
        <v>215057.47200000004</v>
      </c>
      <c r="Z877" s="25"/>
      <c r="AA877" s="23" t="s">
        <v>945</v>
      </c>
      <c r="AB877" s="23"/>
      <c r="AC877" s="47"/>
    </row>
    <row r="878" spans="1:29" ht="66" customHeight="1">
      <c r="A878" s="25" t="s">
        <v>575</v>
      </c>
      <c r="B878" s="23" t="s">
        <v>143</v>
      </c>
      <c r="C878" s="23" t="s">
        <v>144</v>
      </c>
      <c r="D878" s="23" t="s">
        <v>2018</v>
      </c>
      <c r="E878" s="23" t="s">
        <v>2019</v>
      </c>
      <c r="F878" s="179"/>
      <c r="G878" s="23" t="s">
        <v>2019</v>
      </c>
      <c r="H878" s="25"/>
      <c r="I878" s="25" t="s">
        <v>257</v>
      </c>
      <c r="J878" s="25"/>
      <c r="K878" s="23" t="s">
        <v>145</v>
      </c>
      <c r="L878" s="23">
        <v>100</v>
      </c>
      <c r="M878" s="24" t="s">
        <v>921</v>
      </c>
      <c r="N878" s="23" t="s">
        <v>146</v>
      </c>
      <c r="O878" s="50" t="s">
        <v>164</v>
      </c>
      <c r="P878" s="23" t="s">
        <v>146</v>
      </c>
      <c r="Q878" s="23"/>
      <c r="R878" s="29" t="s">
        <v>477</v>
      </c>
      <c r="S878" s="23" t="s">
        <v>149</v>
      </c>
      <c r="T878" s="195"/>
      <c r="U878" s="124"/>
      <c r="V878" s="27"/>
      <c r="W878" s="26"/>
      <c r="X878" s="27">
        <f>185756*1.2</f>
        <v>222907.19999999998</v>
      </c>
      <c r="Y878" s="27">
        <f t="shared" si="50"/>
        <v>249656.064</v>
      </c>
      <c r="Z878" s="25"/>
      <c r="AA878" s="23" t="s">
        <v>945</v>
      </c>
      <c r="AB878" s="23"/>
      <c r="AC878" s="47"/>
    </row>
    <row r="879" spans="1:29" ht="63" customHeight="1">
      <c r="A879" s="25" t="s">
        <v>576</v>
      </c>
      <c r="B879" s="23" t="s">
        <v>143</v>
      </c>
      <c r="C879" s="23" t="s">
        <v>144</v>
      </c>
      <c r="D879" s="23" t="s">
        <v>2025</v>
      </c>
      <c r="E879" s="23" t="s">
        <v>2026</v>
      </c>
      <c r="F879" s="25"/>
      <c r="G879" s="23" t="s">
        <v>2026</v>
      </c>
      <c r="H879" s="25"/>
      <c r="I879" s="25" t="s">
        <v>2024</v>
      </c>
      <c r="J879" s="25"/>
      <c r="K879" s="23" t="s">
        <v>145</v>
      </c>
      <c r="L879" s="23">
        <v>100</v>
      </c>
      <c r="M879" s="24" t="s">
        <v>921</v>
      </c>
      <c r="N879" s="23" t="s">
        <v>146</v>
      </c>
      <c r="O879" s="50" t="s">
        <v>192</v>
      </c>
      <c r="P879" s="23" t="s">
        <v>146</v>
      </c>
      <c r="Q879" s="23"/>
      <c r="R879" s="29" t="s">
        <v>477</v>
      </c>
      <c r="S879" s="23" t="s">
        <v>149</v>
      </c>
      <c r="T879" s="195"/>
      <c r="U879" s="124"/>
      <c r="V879" s="27"/>
      <c r="W879" s="26"/>
      <c r="X879" s="27">
        <f>28000*1.2</f>
        <v>33600</v>
      </c>
      <c r="Y879" s="27">
        <f t="shared" si="50"/>
        <v>37632</v>
      </c>
      <c r="Z879" s="25"/>
      <c r="AA879" s="23" t="s">
        <v>945</v>
      </c>
      <c r="AB879" s="23"/>
      <c r="AC879" s="47"/>
    </row>
    <row r="880" spans="1:29" ht="66" customHeight="1">
      <c r="A880" s="25" t="s">
        <v>577</v>
      </c>
      <c r="B880" s="23" t="s">
        <v>143</v>
      </c>
      <c r="C880" s="23" t="s">
        <v>144</v>
      </c>
      <c r="D880" s="23" t="s">
        <v>2022</v>
      </c>
      <c r="E880" s="23" t="s">
        <v>2023</v>
      </c>
      <c r="F880" s="25"/>
      <c r="G880" s="23" t="s">
        <v>2023</v>
      </c>
      <c r="H880" s="25"/>
      <c r="I880" s="25"/>
      <c r="J880" s="25"/>
      <c r="K880" s="23" t="s">
        <v>145</v>
      </c>
      <c r="L880" s="23">
        <v>100</v>
      </c>
      <c r="M880" s="24" t="s">
        <v>921</v>
      </c>
      <c r="N880" s="23" t="s">
        <v>146</v>
      </c>
      <c r="O880" s="50" t="s">
        <v>157</v>
      </c>
      <c r="P880" s="23" t="s">
        <v>146</v>
      </c>
      <c r="Q880" s="23"/>
      <c r="R880" s="29" t="s">
        <v>477</v>
      </c>
      <c r="S880" s="23" t="s">
        <v>149</v>
      </c>
      <c r="T880" s="195"/>
      <c r="U880" s="124"/>
      <c r="V880" s="27"/>
      <c r="W880" s="26"/>
      <c r="X880" s="27">
        <f>1016264*1.2</f>
        <v>1219516.8</v>
      </c>
      <c r="Y880" s="27">
        <f t="shared" si="50"/>
        <v>1365858.816</v>
      </c>
      <c r="Z880" s="25"/>
      <c r="AA880" s="23" t="s">
        <v>945</v>
      </c>
      <c r="AB880" s="23"/>
      <c r="AC880" s="47"/>
    </row>
    <row r="881" spans="1:29" ht="66" customHeight="1">
      <c r="A881" s="25" t="s">
        <v>578</v>
      </c>
      <c r="B881" s="23" t="s">
        <v>143</v>
      </c>
      <c r="C881" s="23" t="s">
        <v>144</v>
      </c>
      <c r="D881" s="23" t="s">
        <v>2020</v>
      </c>
      <c r="E881" s="23" t="s">
        <v>2021</v>
      </c>
      <c r="F881" s="25"/>
      <c r="G881" s="23" t="s">
        <v>2021</v>
      </c>
      <c r="H881" s="25"/>
      <c r="I881" s="25" t="s">
        <v>265</v>
      </c>
      <c r="J881" s="25"/>
      <c r="K881" s="23" t="s">
        <v>145</v>
      </c>
      <c r="L881" s="23">
        <v>100</v>
      </c>
      <c r="M881" s="24" t="s">
        <v>921</v>
      </c>
      <c r="N881" s="23" t="s">
        <v>146</v>
      </c>
      <c r="O881" s="50" t="s">
        <v>147</v>
      </c>
      <c r="P881" s="23" t="s">
        <v>146</v>
      </c>
      <c r="Q881" s="23"/>
      <c r="R881" s="29" t="s">
        <v>477</v>
      </c>
      <c r="S881" s="23" t="s">
        <v>149</v>
      </c>
      <c r="T881" s="195"/>
      <c r="U881" s="124"/>
      <c r="V881" s="27"/>
      <c r="W881" s="26"/>
      <c r="X881" s="27">
        <f>3494404*1.2</f>
        <v>4193284.8</v>
      </c>
      <c r="Y881" s="27">
        <f t="shared" si="50"/>
        <v>4696478.976</v>
      </c>
      <c r="Z881" s="25"/>
      <c r="AA881" s="23" t="s">
        <v>945</v>
      </c>
      <c r="AB881" s="23"/>
      <c r="AC881" s="47"/>
    </row>
    <row r="882" spans="1:29" ht="69" customHeight="1">
      <c r="A882" s="25" t="s">
        <v>579</v>
      </c>
      <c r="B882" s="23" t="s">
        <v>143</v>
      </c>
      <c r="C882" s="23" t="s">
        <v>144</v>
      </c>
      <c r="D882" s="48" t="s">
        <v>2027</v>
      </c>
      <c r="E882" s="49" t="s">
        <v>2028</v>
      </c>
      <c r="F882" s="25"/>
      <c r="G882" s="49" t="s">
        <v>2028</v>
      </c>
      <c r="H882" s="49"/>
      <c r="I882" s="25"/>
      <c r="J882" s="25"/>
      <c r="K882" s="23" t="s">
        <v>145</v>
      </c>
      <c r="L882" s="23">
        <v>100</v>
      </c>
      <c r="M882" s="24" t="s">
        <v>921</v>
      </c>
      <c r="N882" s="23" t="s">
        <v>146</v>
      </c>
      <c r="O882" s="50" t="s">
        <v>147</v>
      </c>
      <c r="P882" s="23" t="s">
        <v>16</v>
      </c>
      <c r="Q882" s="23"/>
      <c r="R882" s="25" t="s">
        <v>977</v>
      </c>
      <c r="S882" s="29" t="s">
        <v>20</v>
      </c>
      <c r="T882" s="24"/>
      <c r="U882" s="25" t="s">
        <v>36</v>
      </c>
      <c r="V882" s="27"/>
      <c r="W882" s="26"/>
      <c r="X882" s="27">
        <v>428571</v>
      </c>
      <c r="Y882" s="27">
        <v>480000</v>
      </c>
      <c r="Z882" s="25"/>
      <c r="AA882" s="23" t="s">
        <v>945</v>
      </c>
      <c r="AB882" s="23"/>
      <c r="AC882" s="47"/>
    </row>
    <row r="883" spans="1:29" ht="69" customHeight="1">
      <c r="A883" s="25" t="s">
        <v>580</v>
      </c>
      <c r="B883" s="23" t="s">
        <v>143</v>
      </c>
      <c r="C883" s="23" t="s">
        <v>144</v>
      </c>
      <c r="D883" s="48" t="s">
        <v>2029</v>
      </c>
      <c r="E883" s="49" t="s">
        <v>263</v>
      </c>
      <c r="F883" s="25"/>
      <c r="G883" s="49" t="s">
        <v>2030</v>
      </c>
      <c r="H883" s="49"/>
      <c r="I883" s="25" t="s">
        <v>264</v>
      </c>
      <c r="J883" s="25"/>
      <c r="K883" s="23" t="s">
        <v>145</v>
      </c>
      <c r="L883" s="23">
        <v>90</v>
      </c>
      <c r="M883" s="24" t="s">
        <v>921</v>
      </c>
      <c r="N883" s="23" t="s">
        <v>146</v>
      </c>
      <c r="O883" s="50" t="s">
        <v>147</v>
      </c>
      <c r="P883" s="23" t="s">
        <v>16</v>
      </c>
      <c r="Q883" s="23"/>
      <c r="R883" s="25" t="s">
        <v>977</v>
      </c>
      <c r="S883" s="29" t="s">
        <v>20</v>
      </c>
      <c r="T883" s="24"/>
      <c r="U883" s="25" t="s">
        <v>36</v>
      </c>
      <c r="V883" s="27"/>
      <c r="W883" s="26"/>
      <c r="X883" s="27">
        <v>3000000</v>
      </c>
      <c r="Y883" s="27">
        <f>X883*1.12</f>
        <v>3360000.0000000005</v>
      </c>
      <c r="Z883" s="25"/>
      <c r="AA883" s="23" t="s">
        <v>945</v>
      </c>
      <c r="AB883" s="23"/>
      <c r="AC883" s="47"/>
    </row>
    <row r="884" spans="1:29" ht="69" customHeight="1">
      <c r="A884" s="25" t="s">
        <v>922</v>
      </c>
      <c r="B884" s="23" t="s">
        <v>143</v>
      </c>
      <c r="C884" s="23" t="s">
        <v>144</v>
      </c>
      <c r="D884" s="48" t="s">
        <v>2032</v>
      </c>
      <c r="E884" s="49" t="s">
        <v>2031</v>
      </c>
      <c r="F884" s="25"/>
      <c r="G884" s="49" t="s">
        <v>2031</v>
      </c>
      <c r="H884" s="49"/>
      <c r="I884" s="25" t="s">
        <v>425</v>
      </c>
      <c r="J884" s="25"/>
      <c r="K884" s="23" t="s">
        <v>145</v>
      </c>
      <c r="L884" s="23">
        <v>90</v>
      </c>
      <c r="M884" s="24" t="s">
        <v>921</v>
      </c>
      <c r="N884" s="23" t="s">
        <v>146</v>
      </c>
      <c r="O884" s="50" t="s">
        <v>426</v>
      </c>
      <c r="P884" s="23" t="s">
        <v>16</v>
      </c>
      <c r="Q884" s="23"/>
      <c r="R884" s="25" t="s">
        <v>977</v>
      </c>
      <c r="S884" s="29" t="s">
        <v>20</v>
      </c>
      <c r="T884" s="24"/>
      <c r="U884" s="25"/>
      <c r="V884" s="27"/>
      <c r="W884" s="26"/>
      <c r="X884" s="27">
        <v>0</v>
      </c>
      <c r="Y884" s="27">
        <v>0</v>
      </c>
      <c r="Z884" s="25"/>
      <c r="AA884" s="23" t="s">
        <v>945</v>
      </c>
      <c r="AB884" s="23">
        <v>20.21</v>
      </c>
      <c r="AC884" s="47"/>
    </row>
    <row r="885" spans="1:29" ht="69" customHeight="1">
      <c r="A885" s="25" t="s">
        <v>2479</v>
      </c>
      <c r="B885" s="23" t="s">
        <v>143</v>
      </c>
      <c r="C885" s="23" t="s">
        <v>144</v>
      </c>
      <c r="D885" s="48" t="s">
        <v>2032</v>
      </c>
      <c r="E885" s="49" t="s">
        <v>2031</v>
      </c>
      <c r="F885" s="25"/>
      <c r="G885" s="49" t="s">
        <v>2031</v>
      </c>
      <c r="H885" s="49"/>
      <c r="I885" s="25" t="s">
        <v>425</v>
      </c>
      <c r="J885" s="25"/>
      <c r="K885" s="23" t="s">
        <v>145</v>
      </c>
      <c r="L885" s="23">
        <v>90</v>
      </c>
      <c r="M885" s="24" t="s">
        <v>921</v>
      </c>
      <c r="N885" s="23" t="s">
        <v>146</v>
      </c>
      <c r="O885" s="50" t="s">
        <v>426</v>
      </c>
      <c r="P885" s="23" t="s">
        <v>16</v>
      </c>
      <c r="Q885" s="23"/>
      <c r="R885" s="25" t="s">
        <v>977</v>
      </c>
      <c r="S885" s="29" t="s">
        <v>20</v>
      </c>
      <c r="T885" s="24"/>
      <c r="U885" s="25"/>
      <c r="V885" s="27"/>
      <c r="W885" s="26"/>
      <c r="X885" s="27">
        <v>210858</v>
      </c>
      <c r="Y885" s="27">
        <f>X885*1.12</f>
        <v>236160.96000000002</v>
      </c>
      <c r="Z885" s="25"/>
      <c r="AA885" s="23" t="s">
        <v>945</v>
      </c>
      <c r="AB885" s="23"/>
      <c r="AC885" s="47"/>
    </row>
    <row r="886" spans="1:89" s="23" customFormat="1" ht="225" customHeight="1">
      <c r="A886" s="25" t="s">
        <v>942</v>
      </c>
      <c r="B886" s="23" t="s">
        <v>1098</v>
      </c>
      <c r="C886" s="23" t="s">
        <v>144</v>
      </c>
      <c r="D886" s="203" t="s">
        <v>1348</v>
      </c>
      <c r="E886" s="203" t="s">
        <v>1349</v>
      </c>
      <c r="F886" s="203"/>
      <c r="G886" s="203" t="s">
        <v>1350</v>
      </c>
      <c r="I886" s="23" t="s">
        <v>1104</v>
      </c>
      <c r="K886" s="23" t="s">
        <v>145</v>
      </c>
      <c r="L886" s="23">
        <v>100</v>
      </c>
      <c r="M886" s="24" t="s">
        <v>921</v>
      </c>
      <c r="N886" s="23" t="s">
        <v>1095</v>
      </c>
      <c r="O886" s="23" t="s">
        <v>212</v>
      </c>
      <c r="P886" s="23" t="s">
        <v>447</v>
      </c>
      <c r="R886" s="25" t="s">
        <v>977</v>
      </c>
      <c r="S886" s="23" t="s">
        <v>149</v>
      </c>
      <c r="V886" s="26"/>
      <c r="W886" s="26"/>
      <c r="X886" s="27">
        <v>147000</v>
      </c>
      <c r="Y886" s="26">
        <f>X886*1.12</f>
        <v>164640.00000000003</v>
      </c>
      <c r="AA886" s="23" t="s">
        <v>945</v>
      </c>
      <c r="AC886" s="178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  <c r="BU886" s="69"/>
      <c r="BV886" s="69"/>
      <c r="BW886" s="69"/>
      <c r="BX886" s="69"/>
      <c r="BY886" s="69"/>
      <c r="BZ886" s="69"/>
      <c r="CA886" s="69"/>
      <c r="CB886" s="69"/>
      <c r="CC886" s="69"/>
      <c r="CD886" s="69"/>
      <c r="CE886" s="69"/>
      <c r="CF886" s="69"/>
      <c r="CG886" s="69"/>
      <c r="CH886" s="69"/>
      <c r="CI886" s="69"/>
      <c r="CJ886" s="69"/>
      <c r="CK886" s="69"/>
    </row>
    <row r="887" spans="1:89" s="23" customFormat="1" ht="175.5" customHeight="1">
      <c r="A887" s="25" t="s">
        <v>2362</v>
      </c>
      <c r="B887" s="23" t="s">
        <v>1098</v>
      </c>
      <c r="C887" s="23" t="s">
        <v>144</v>
      </c>
      <c r="D887" s="23" t="s">
        <v>1264</v>
      </c>
      <c r="E887" s="23" t="s">
        <v>1265</v>
      </c>
      <c r="G887" s="23" t="s">
        <v>1265</v>
      </c>
      <c r="I887" s="23" t="s">
        <v>1105</v>
      </c>
      <c r="K887" s="23" t="s">
        <v>145</v>
      </c>
      <c r="L887" s="23">
        <v>100</v>
      </c>
      <c r="M887" s="24" t="s">
        <v>921</v>
      </c>
      <c r="N887" s="23" t="s">
        <v>1095</v>
      </c>
      <c r="O887" s="23" t="s">
        <v>164</v>
      </c>
      <c r="P887" s="23" t="s">
        <v>1095</v>
      </c>
      <c r="R887" s="25" t="s">
        <v>977</v>
      </c>
      <c r="S887" s="29" t="s">
        <v>20</v>
      </c>
      <c r="V887" s="26"/>
      <c r="W887" s="26"/>
      <c r="X887" s="26">
        <v>60000</v>
      </c>
      <c r="Y887" s="26">
        <f>X887*1.12</f>
        <v>67200</v>
      </c>
      <c r="AA887" s="23" t="s">
        <v>945</v>
      </c>
      <c r="AC887" s="178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  <c r="BU887" s="69"/>
      <c r="BV887" s="69"/>
      <c r="BW887" s="69"/>
      <c r="BX887" s="69"/>
      <c r="BY887" s="69"/>
      <c r="BZ887" s="69"/>
      <c r="CA887" s="69"/>
      <c r="CB887" s="69"/>
      <c r="CC887" s="69"/>
      <c r="CD887" s="69"/>
      <c r="CE887" s="69"/>
      <c r="CF887" s="69"/>
      <c r="CG887" s="69"/>
      <c r="CH887" s="69"/>
      <c r="CI887" s="69"/>
      <c r="CJ887" s="69"/>
      <c r="CK887" s="69"/>
    </row>
    <row r="888" spans="1:29" s="42" customFormat="1" ht="191.25">
      <c r="A888" s="25" t="s">
        <v>2439</v>
      </c>
      <c r="B888" s="25" t="s">
        <v>143</v>
      </c>
      <c r="C888" s="25" t="s">
        <v>144</v>
      </c>
      <c r="D888" s="25" t="s">
        <v>1720</v>
      </c>
      <c r="E888" s="25" t="s">
        <v>1719</v>
      </c>
      <c r="F888" s="25"/>
      <c r="G888" s="25" t="s">
        <v>1719</v>
      </c>
      <c r="H888" s="25"/>
      <c r="I888" s="25" t="s">
        <v>2440</v>
      </c>
      <c r="J888" s="25"/>
      <c r="K888" s="43" t="s">
        <v>145</v>
      </c>
      <c r="L888" s="43" t="s">
        <v>368</v>
      </c>
      <c r="M888" s="79" t="s">
        <v>921</v>
      </c>
      <c r="N888" s="43" t="s">
        <v>427</v>
      </c>
      <c r="O888" s="43" t="s">
        <v>147</v>
      </c>
      <c r="P888" s="43" t="s">
        <v>16</v>
      </c>
      <c r="Q888" s="43"/>
      <c r="R888" s="43" t="s">
        <v>977</v>
      </c>
      <c r="S888" s="100" t="s">
        <v>20</v>
      </c>
      <c r="T888" s="43"/>
      <c r="U888" s="43"/>
      <c r="V888" s="80"/>
      <c r="W888" s="80"/>
      <c r="X888" s="27">
        <v>25000</v>
      </c>
      <c r="Y888" s="27">
        <f>X888*1.12</f>
        <v>28000.000000000004</v>
      </c>
      <c r="Z888" s="43"/>
      <c r="AA888" s="23" t="s">
        <v>945</v>
      </c>
      <c r="AB888" s="43"/>
      <c r="AC888" s="81"/>
    </row>
    <row r="889" spans="1:29" ht="153.75" customHeight="1">
      <c r="A889" s="25" t="s">
        <v>2477</v>
      </c>
      <c r="B889" s="23" t="s">
        <v>143</v>
      </c>
      <c r="C889" s="23" t="s">
        <v>144</v>
      </c>
      <c r="D889" s="23" t="s">
        <v>1348</v>
      </c>
      <c r="E889" s="25" t="s">
        <v>1349</v>
      </c>
      <c r="F889" s="23"/>
      <c r="G889" s="25" t="s">
        <v>1350</v>
      </c>
      <c r="H889" s="25"/>
      <c r="I889" s="25" t="s">
        <v>2478</v>
      </c>
      <c r="J889" s="25"/>
      <c r="K889" s="23" t="s">
        <v>145</v>
      </c>
      <c r="L889" s="23">
        <v>100</v>
      </c>
      <c r="M889" s="25">
        <v>231010000</v>
      </c>
      <c r="N889" s="23" t="s">
        <v>146</v>
      </c>
      <c r="O889" s="23" t="s">
        <v>212</v>
      </c>
      <c r="P889" s="23" t="s">
        <v>447</v>
      </c>
      <c r="Q889" s="23"/>
      <c r="R889" s="29" t="s">
        <v>980</v>
      </c>
      <c r="S889" s="29" t="s">
        <v>149</v>
      </c>
      <c r="T889" s="24"/>
      <c r="U889" s="25"/>
      <c r="V889" s="27"/>
      <c r="W889" s="26"/>
      <c r="X889" s="27">
        <f>100000/1.12</f>
        <v>89285.71428571428</v>
      </c>
      <c r="Y889" s="27">
        <f>X889*1.12</f>
        <v>100000</v>
      </c>
      <c r="Z889" s="23"/>
      <c r="AA889" s="23" t="s">
        <v>945</v>
      </c>
      <c r="AB889" s="23"/>
      <c r="AC889" s="69"/>
    </row>
    <row r="890" spans="1:29" s="55" customFormat="1" ht="135.75" customHeight="1">
      <c r="A890" s="55" t="s">
        <v>2548</v>
      </c>
      <c r="B890" s="23" t="s">
        <v>363</v>
      </c>
      <c r="C890" s="23" t="s">
        <v>144</v>
      </c>
      <c r="D890" s="25" t="s">
        <v>2585</v>
      </c>
      <c r="E890" s="25" t="s">
        <v>2546</v>
      </c>
      <c r="F890" s="28"/>
      <c r="G890" s="25" t="s">
        <v>2546</v>
      </c>
      <c r="H890" s="28"/>
      <c r="I890" s="25"/>
      <c r="J890" s="25"/>
      <c r="K890" s="23" t="s">
        <v>145</v>
      </c>
      <c r="L890" s="23">
        <v>100</v>
      </c>
      <c r="M890" s="25">
        <v>231010000</v>
      </c>
      <c r="N890" s="23" t="s">
        <v>146</v>
      </c>
      <c r="O890" s="23" t="s">
        <v>184</v>
      </c>
      <c r="P890" s="23" t="s">
        <v>16</v>
      </c>
      <c r="Q890" s="23"/>
      <c r="R890" s="29" t="s">
        <v>2547</v>
      </c>
      <c r="S890" s="29" t="s">
        <v>20</v>
      </c>
      <c r="T890" s="117"/>
      <c r="U890" s="117"/>
      <c r="V890" s="27"/>
      <c r="W890" s="118"/>
      <c r="X890" s="119">
        <f>Y890/1.12</f>
        <v>22499.999999999996</v>
      </c>
      <c r="Y890" s="119">
        <v>25200</v>
      </c>
      <c r="Z890" s="23"/>
      <c r="AA890" s="23" t="s">
        <v>945</v>
      </c>
      <c r="AB890" s="23"/>
      <c r="AC890" s="120"/>
    </row>
    <row r="891" spans="1:245" s="69" customFormat="1" ht="63.75" customHeight="1">
      <c r="A891" s="25" t="s">
        <v>2568</v>
      </c>
      <c r="B891" s="23" t="s">
        <v>143</v>
      </c>
      <c r="C891" s="23" t="s">
        <v>144</v>
      </c>
      <c r="D891" s="23" t="s">
        <v>1612</v>
      </c>
      <c r="E891" s="23" t="s">
        <v>1613</v>
      </c>
      <c r="F891" s="25"/>
      <c r="G891" s="23" t="s">
        <v>1613</v>
      </c>
      <c r="H891" s="25"/>
      <c r="I891" s="23" t="s">
        <v>2567</v>
      </c>
      <c r="J891" s="23"/>
      <c r="K891" s="23" t="s">
        <v>145</v>
      </c>
      <c r="L891" s="23">
        <v>0</v>
      </c>
      <c r="M891" s="24" t="s">
        <v>921</v>
      </c>
      <c r="N891" s="23" t="s">
        <v>146</v>
      </c>
      <c r="O891" s="50" t="s">
        <v>184</v>
      </c>
      <c r="P891" s="23" t="s">
        <v>16</v>
      </c>
      <c r="Q891" s="29"/>
      <c r="R891" s="29" t="s">
        <v>977</v>
      </c>
      <c r="S891" s="29" t="s">
        <v>20</v>
      </c>
      <c r="T891" s="24"/>
      <c r="U891" s="25" t="s">
        <v>36</v>
      </c>
      <c r="V891" s="27"/>
      <c r="W891" s="26"/>
      <c r="X891" s="27">
        <v>50000</v>
      </c>
      <c r="Y891" s="27">
        <f>X891*1.12</f>
        <v>56000.00000000001</v>
      </c>
      <c r="Z891" s="23"/>
      <c r="AA891" s="23" t="s">
        <v>945</v>
      </c>
      <c r="AB891" s="23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  <c r="CC891" s="47"/>
      <c r="CD891" s="47"/>
      <c r="CE891" s="47"/>
      <c r="CF891" s="47"/>
      <c r="CG891" s="47"/>
      <c r="CH891" s="47"/>
      <c r="CI891" s="47"/>
      <c r="CJ891" s="47"/>
      <c r="CK891" s="47"/>
      <c r="CL891" s="47"/>
      <c r="CM891" s="47"/>
      <c r="CN891" s="47"/>
      <c r="CO891" s="47"/>
      <c r="CP891" s="47"/>
      <c r="CQ891" s="47"/>
      <c r="CR891" s="47"/>
      <c r="CS891" s="47"/>
      <c r="CT891" s="47"/>
      <c r="CU891" s="47"/>
      <c r="CV891" s="47"/>
      <c r="CW891" s="47"/>
      <c r="CX891" s="47"/>
      <c r="CY891" s="47"/>
      <c r="CZ891" s="47"/>
      <c r="DA891" s="47"/>
      <c r="DB891" s="47"/>
      <c r="DC891" s="47"/>
      <c r="DD891" s="47"/>
      <c r="DE891" s="47"/>
      <c r="DF891" s="47"/>
      <c r="DG891" s="47"/>
      <c r="DH891" s="47"/>
      <c r="DI891" s="47"/>
      <c r="DJ891" s="47"/>
      <c r="DK891" s="47"/>
      <c r="DL891" s="47"/>
      <c r="DM891" s="47"/>
      <c r="DN891" s="47"/>
      <c r="DO891" s="47"/>
      <c r="DP891" s="47"/>
      <c r="DQ891" s="47"/>
      <c r="DR891" s="47"/>
      <c r="DS891" s="47"/>
      <c r="DT891" s="47"/>
      <c r="DU891" s="47"/>
      <c r="DV891" s="47"/>
      <c r="DW891" s="47"/>
      <c r="DX891" s="47"/>
      <c r="DY891" s="47"/>
      <c r="DZ891" s="47"/>
      <c r="EA891" s="47"/>
      <c r="EB891" s="47"/>
      <c r="EC891" s="47"/>
      <c r="ED891" s="47"/>
      <c r="EE891" s="47"/>
      <c r="EF891" s="47"/>
      <c r="EG891" s="47"/>
      <c r="EH891" s="47"/>
      <c r="EI891" s="47"/>
      <c r="EJ891" s="47"/>
      <c r="EK891" s="47"/>
      <c r="EL891" s="47"/>
      <c r="EM891" s="47"/>
      <c r="EN891" s="47"/>
      <c r="EO891" s="47"/>
      <c r="EP891" s="47"/>
      <c r="EQ891" s="47"/>
      <c r="ER891" s="47"/>
      <c r="ES891" s="47"/>
      <c r="ET891" s="47"/>
      <c r="EU891" s="47"/>
      <c r="EV891" s="47"/>
      <c r="EW891" s="47"/>
      <c r="EX891" s="47"/>
      <c r="EY891" s="47"/>
      <c r="EZ891" s="47"/>
      <c r="FA891" s="47"/>
      <c r="FB891" s="47"/>
      <c r="FC891" s="47"/>
      <c r="FD891" s="47"/>
      <c r="FE891" s="47"/>
      <c r="FF891" s="47"/>
      <c r="FG891" s="47"/>
      <c r="FH891" s="47"/>
      <c r="FI891" s="47"/>
      <c r="FJ891" s="47"/>
      <c r="FK891" s="47"/>
      <c r="FL891" s="47"/>
      <c r="FM891" s="47"/>
      <c r="FN891" s="47"/>
      <c r="FO891" s="47"/>
      <c r="FP891" s="47"/>
      <c r="FQ891" s="47"/>
      <c r="FR891" s="47"/>
      <c r="FS891" s="47"/>
      <c r="FT891" s="47"/>
      <c r="FU891" s="47"/>
      <c r="FV891" s="47"/>
      <c r="FW891" s="47"/>
      <c r="FX891" s="47"/>
      <c r="FY891" s="47"/>
      <c r="FZ891" s="47"/>
      <c r="GA891" s="47"/>
      <c r="GB891" s="47"/>
      <c r="GC891" s="47"/>
      <c r="GD891" s="47"/>
      <c r="GE891" s="47"/>
      <c r="GF891" s="47"/>
      <c r="GG891" s="47"/>
      <c r="GH891" s="47"/>
      <c r="GI891" s="47"/>
      <c r="GJ891" s="47"/>
      <c r="GK891" s="47"/>
      <c r="GL891" s="47"/>
      <c r="GM891" s="47"/>
      <c r="GN891" s="47"/>
      <c r="GO891" s="47"/>
      <c r="GP891" s="47"/>
      <c r="GQ891" s="47"/>
      <c r="GR891" s="47"/>
      <c r="GS891" s="47"/>
      <c r="GT891" s="47"/>
      <c r="GU891" s="47"/>
      <c r="GV891" s="47"/>
      <c r="GW891" s="47"/>
      <c r="GX891" s="47"/>
      <c r="GY891" s="47"/>
      <c r="GZ891" s="47"/>
      <c r="HA891" s="47"/>
      <c r="HB891" s="47"/>
      <c r="HC891" s="47"/>
      <c r="HD891" s="47"/>
      <c r="HE891" s="47"/>
      <c r="HF891" s="47"/>
      <c r="HG891" s="47"/>
      <c r="HH891" s="47"/>
      <c r="HI891" s="47"/>
      <c r="HJ891" s="47"/>
      <c r="HK891" s="47"/>
      <c r="HL891" s="47"/>
      <c r="HM891" s="47"/>
      <c r="HN891" s="47"/>
      <c r="HO891" s="47"/>
      <c r="HP891" s="47"/>
      <c r="HQ891" s="47"/>
      <c r="HR891" s="47"/>
      <c r="HS891" s="47"/>
      <c r="HT891" s="47"/>
      <c r="HU891" s="47"/>
      <c r="HV891" s="47"/>
      <c r="HW891" s="47"/>
      <c r="HX891" s="47"/>
      <c r="HY891" s="47"/>
      <c r="HZ891" s="47"/>
      <c r="IA891" s="47"/>
      <c r="IB891" s="47"/>
      <c r="IC891" s="47"/>
      <c r="ID891" s="47"/>
      <c r="IE891" s="47"/>
      <c r="IF891" s="47"/>
      <c r="IG891" s="47"/>
      <c r="IH891" s="47"/>
      <c r="II891" s="47"/>
      <c r="IJ891" s="47"/>
      <c r="IK891" s="47"/>
    </row>
    <row r="892" spans="1:89" s="23" customFormat="1" ht="117.75" customHeight="1">
      <c r="A892" s="25" t="s">
        <v>2609</v>
      </c>
      <c r="B892" s="23" t="s">
        <v>1098</v>
      </c>
      <c r="C892" s="23" t="s">
        <v>144</v>
      </c>
      <c r="D892" s="203" t="s">
        <v>1348</v>
      </c>
      <c r="E892" s="203" t="s">
        <v>1349</v>
      </c>
      <c r="F892" s="203"/>
      <c r="G892" s="203" t="s">
        <v>1350</v>
      </c>
      <c r="I892" s="23" t="s">
        <v>2610</v>
      </c>
      <c r="K892" s="23" t="s">
        <v>145</v>
      </c>
      <c r="L892" s="23">
        <v>100</v>
      </c>
      <c r="M892" s="24" t="s">
        <v>921</v>
      </c>
      <c r="N892" s="23" t="s">
        <v>1095</v>
      </c>
      <c r="O892" s="23" t="s">
        <v>401</v>
      </c>
      <c r="P892" s="23" t="s">
        <v>16</v>
      </c>
      <c r="R892" s="25" t="s">
        <v>977</v>
      </c>
      <c r="S892" s="23" t="s">
        <v>149</v>
      </c>
      <c r="V892" s="26"/>
      <c r="W892" s="26"/>
      <c r="X892" s="27">
        <v>308000</v>
      </c>
      <c r="Y892" s="26">
        <f aca="true" t="shared" si="51" ref="Y892:Y902">X892*1.12</f>
        <v>344960.00000000006</v>
      </c>
      <c r="AA892" s="23" t="s">
        <v>945</v>
      </c>
      <c r="AC892" s="178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  <c r="BU892" s="69"/>
      <c r="BV892" s="69"/>
      <c r="BW892" s="69"/>
      <c r="BX892" s="69"/>
      <c r="BY892" s="69"/>
      <c r="BZ892" s="69"/>
      <c r="CA892" s="69"/>
      <c r="CB892" s="69"/>
      <c r="CC892" s="69"/>
      <c r="CD892" s="69"/>
      <c r="CE892" s="69"/>
      <c r="CF892" s="69"/>
      <c r="CG892" s="69"/>
      <c r="CH892" s="69"/>
      <c r="CI892" s="69"/>
      <c r="CJ892" s="69"/>
      <c r="CK892" s="69"/>
    </row>
    <row r="893" spans="1:29" ht="69" customHeight="1">
      <c r="A893" s="25" t="s">
        <v>2612</v>
      </c>
      <c r="B893" s="23" t="s">
        <v>143</v>
      </c>
      <c r="C893" s="23" t="s">
        <v>144</v>
      </c>
      <c r="D893" s="48" t="s">
        <v>2029</v>
      </c>
      <c r="E893" s="49" t="s">
        <v>263</v>
      </c>
      <c r="F893" s="25"/>
      <c r="G893" s="49" t="s">
        <v>2030</v>
      </c>
      <c r="H893" s="49"/>
      <c r="I893" s="25" t="s">
        <v>264</v>
      </c>
      <c r="J893" s="25"/>
      <c r="K893" s="23" t="s">
        <v>145</v>
      </c>
      <c r="L893" s="23">
        <v>90</v>
      </c>
      <c r="M893" s="24" t="s">
        <v>921</v>
      </c>
      <c r="N893" s="23" t="s">
        <v>146</v>
      </c>
      <c r="O893" s="50" t="s">
        <v>212</v>
      </c>
      <c r="P893" s="23" t="s">
        <v>146</v>
      </c>
      <c r="Q893" s="23"/>
      <c r="R893" s="25" t="s">
        <v>977</v>
      </c>
      <c r="S893" s="29" t="s">
        <v>20</v>
      </c>
      <c r="T893" s="24"/>
      <c r="U893" s="25" t="s">
        <v>36</v>
      </c>
      <c r="V893" s="27"/>
      <c r="W893" s="26"/>
      <c r="X893" s="27">
        <v>400000</v>
      </c>
      <c r="Y893" s="27">
        <f t="shared" si="51"/>
        <v>448000.00000000006</v>
      </c>
      <c r="Z893" s="25"/>
      <c r="AA893" s="23" t="s">
        <v>945</v>
      </c>
      <c r="AB893" s="23"/>
      <c r="AC893" s="47"/>
    </row>
    <row r="894" spans="1:29" ht="69" customHeight="1">
      <c r="A894" s="25" t="s">
        <v>2615</v>
      </c>
      <c r="B894" s="23" t="s">
        <v>143</v>
      </c>
      <c r="C894" s="23" t="s">
        <v>144</v>
      </c>
      <c r="D894" s="48" t="s">
        <v>2616</v>
      </c>
      <c r="E894" s="49" t="s">
        <v>2617</v>
      </c>
      <c r="F894" s="25"/>
      <c r="G894" s="49" t="s">
        <v>2618</v>
      </c>
      <c r="H894" s="49"/>
      <c r="I894" s="25" t="s">
        <v>2619</v>
      </c>
      <c r="J894" s="25"/>
      <c r="K894" s="23" t="s">
        <v>145</v>
      </c>
      <c r="L894" s="23">
        <v>90</v>
      </c>
      <c r="M894" s="24" t="s">
        <v>921</v>
      </c>
      <c r="N894" s="23" t="s">
        <v>146</v>
      </c>
      <c r="O894" s="50" t="s">
        <v>157</v>
      </c>
      <c r="P894" s="23" t="s">
        <v>16</v>
      </c>
      <c r="Q894" s="23"/>
      <c r="R894" s="25" t="s">
        <v>977</v>
      </c>
      <c r="S894" s="29" t="s">
        <v>20</v>
      </c>
      <c r="T894" s="24"/>
      <c r="U894" s="25" t="s">
        <v>36</v>
      </c>
      <c r="V894" s="27"/>
      <c r="W894" s="26"/>
      <c r="X894" s="27">
        <v>200000</v>
      </c>
      <c r="Y894" s="27">
        <f t="shared" si="51"/>
        <v>224000.00000000003</v>
      </c>
      <c r="Z894" s="25"/>
      <c r="AA894" s="23" t="s">
        <v>945</v>
      </c>
      <c r="AB894" s="23"/>
      <c r="AC894" s="47"/>
    </row>
    <row r="895" spans="1:29" ht="69" customHeight="1">
      <c r="A895" s="25" t="s">
        <v>2621</v>
      </c>
      <c r="B895" s="23" t="s">
        <v>143</v>
      </c>
      <c r="C895" s="23" t="s">
        <v>144</v>
      </c>
      <c r="D895" s="48" t="s">
        <v>1437</v>
      </c>
      <c r="E895" s="49" t="s">
        <v>1438</v>
      </c>
      <c r="F895" s="25"/>
      <c r="G895" s="49" t="s">
        <v>1438</v>
      </c>
      <c r="H895" s="49"/>
      <c r="I895" s="25" t="s">
        <v>2620</v>
      </c>
      <c r="J895" s="25"/>
      <c r="K895" s="23" t="s">
        <v>145</v>
      </c>
      <c r="L895" s="23">
        <v>90</v>
      </c>
      <c r="M895" s="24" t="s">
        <v>921</v>
      </c>
      <c r="N895" s="23" t="s">
        <v>146</v>
      </c>
      <c r="O895" s="50" t="s">
        <v>157</v>
      </c>
      <c r="P895" s="23" t="s">
        <v>16</v>
      </c>
      <c r="Q895" s="23"/>
      <c r="R895" s="25" t="s">
        <v>977</v>
      </c>
      <c r="S895" s="29" t="s">
        <v>20</v>
      </c>
      <c r="T895" s="24"/>
      <c r="U895" s="25" t="s">
        <v>36</v>
      </c>
      <c r="V895" s="27"/>
      <c r="W895" s="26"/>
      <c r="X895" s="27">
        <v>30000</v>
      </c>
      <c r="Y895" s="27">
        <f t="shared" si="51"/>
        <v>33600</v>
      </c>
      <c r="Z895" s="25"/>
      <c r="AA895" s="23" t="s">
        <v>945</v>
      </c>
      <c r="AB895" s="23"/>
      <c r="AC895" s="47"/>
    </row>
    <row r="896" spans="1:29" ht="69" customHeight="1">
      <c r="A896" s="25" t="s">
        <v>2622</v>
      </c>
      <c r="B896" s="23" t="s">
        <v>143</v>
      </c>
      <c r="C896" s="23" t="s">
        <v>144</v>
      </c>
      <c r="D896" s="48" t="s">
        <v>1437</v>
      </c>
      <c r="E896" s="49" t="s">
        <v>1438</v>
      </c>
      <c r="F896" s="25"/>
      <c r="G896" s="49" t="s">
        <v>1438</v>
      </c>
      <c r="H896" s="49"/>
      <c r="I896" s="25" t="s">
        <v>2623</v>
      </c>
      <c r="J896" s="25"/>
      <c r="K896" s="23" t="s">
        <v>145</v>
      </c>
      <c r="L896" s="23">
        <v>90</v>
      </c>
      <c r="M896" s="24" t="s">
        <v>921</v>
      </c>
      <c r="N896" s="23" t="s">
        <v>146</v>
      </c>
      <c r="O896" s="50" t="s">
        <v>162</v>
      </c>
      <c r="P896" s="23" t="s">
        <v>16</v>
      </c>
      <c r="Q896" s="23"/>
      <c r="R896" s="25" t="s">
        <v>977</v>
      </c>
      <c r="S896" s="29" t="s">
        <v>20</v>
      </c>
      <c r="T896" s="24"/>
      <c r="U896" s="25" t="s">
        <v>36</v>
      </c>
      <c r="V896" s="27"/>
      <c r="W896" s="26"/>
      <c r="X896" s="27">
        <v>100000</v>
      </c>
      <c r="Y896" s="27">
        <f t="shared" si="51"/>
        <v>112000.00000000001</v>
      </c>
      <c r="Z896" s="25"/>
      <c r="AA896" s="23" t="s">
        <v>945</v>
      </c>
      <c r="AB896" s="23"/>
      <c r="AC896" s="47"/>
    </row>
    <row r="897" spans="1:29" ht="69" customHeight="1">
      <c r="A897" s="25" t="s">
        <v>2624</v>
      </c>
      <c r="B897" s="23" t="s">
        <v>1098</v>
      </c>
      <c r="C897" s="23" t="s">
        <v>144</v>
      </c>
      <c r="D897" s="48" t="s">
        <v>2625</v>
      </c>
      <c r="E897" s="49" t="s">
        <v>2626</v>
      </c>
      <c r="F897" s="25"/>
      <c r="G897" s="49" t="s">
        <v>2627</v>
      </c>
      <c r="H897" s="49"/>
      <c r="I897" s="25"/>
      <c r="J897" s="25"/>
      <c r="K897" s="23" t="s">
        <v>145</v>
      </c>
      <c r="L897" s="23">
        <v>100</v>
      </c>
      <c r="M897" s="24" t="s">
        <v>921</v>
      </c>
      <c r="N897" s="23" t="s">
        <v>1095</v>
      </c>
      <c r="O897" s="50" t="s">
        <v>401</v>
      </c>
      <c r="P897" s="23" t="s">
        <v>16</v>
      </c>
      <c r="Q897" s="23"/>
      <c r="R897" s="25" t="s">
        <v>2695</v>
      </c>
      <c r="S897" s="29" t="s">
        <v>20</v>
      </c>
      <c r="T897" s="24"/>
      <c r="U897" s="25"/>
      <c r="V897" s="27"/>
      <c r="W897" s="26"/>
      <c r="X897" s="27">
        <v>1870000</v>
      </c>
      <c r="Y897" s="27">
        <f t="shared" si="51"/>
        <v>2094400.0000000002</v>
      </c>
      <c r="Z897" s="25"/>
      <c r="AA897" s="23" t="s">
        <v>945</v>
      </c>
      <c r="AB897" s="23"/>
      <c r="AC897" s="47"/>
    </row>
    <row r="898" spans="1:29" ht="69" customHeight="1">
      <c r="A898" s="25" t="s">
        <v>2661</v>
      </c>
      <c r="B898" s="23" t="s">
        <v>1098</v>
      </c>
      <c r="C898" s="23" t="s">
        <v>144</v>
      </c>
      <c r="D898" s="48" t="s">
        <v>1597</v>
      </c>
      <c r="E898" s="49" t="s">
        <v>1598</v>
      </c>
      <c r="F898" s="25"/>
      <c r="G898" s="49" t="s">
        <v>1598</v>
      </c>
      <c r="H898" s="49"/>
      <c r="I898" s="25" t="s">
        <v>2662</v>
      </c>
      <c r="J898" s="25"/>
      <c r="K898" s="23" t="s">
        <v>145</v>
      </c>
      <c r="L898" s="23">
        <v>100</v>
      </c>
      <c r="M898" s="24" t="s">
        <v>921</v>
      </c>
      <c r="N898" s="23" t="s">
        <v>1095</v>
      </c>
      <c r="O898" s="50" t="s">
        <v>401</v>
      </c>
      <c r="P898" s="23" t="s">
        <v>16</v>
      </c>
      <c r="Q898" s="23"/>
      <c r="R898" s="25" t="s">
        <v>977</v>
      </c>
      <c r="S898" s="29" t="s">
        <v>20</v>
      </c>
      <c r="T898" s="24"/>
      <c r="U898" s="25"/>
      <c r="V898" s="27"/>
      <c r="W898" s="26"/>
      <c r="X898" s="27">
        <v>135000</v>
      </c>
      <c r="Y898" s="27">
        <f t="shared" si="51"/>
        <v>151200</v>
      </c>
      <c r="Z898" s="25"/>
      <c r="AA898" s="23" t="s">
        <v>945</v>
      </c>
      <c r="AB898" s="23"/>
      <c r="AC898" s="47"/>
    </row>
    <row r="899" spans="1:29" s="42" customFormat="1" ht="102">
      <c r="A899" s="25" t="s">
        <v>2705</v>
      </c>
      <c r="B899" s="100" t="s">
        <v>143</v>
      </c>
      <c r="C899" s="100" t="s">
        <v>144</v>
      </c>
      <c r="D899" s="100" t="s">
        <v>1474</v>
      </c>
      <c r="E899" s="100" t="s">
        <v>1475</v>
      </c>
      <c r="F899" s="99"/>
      <c r="G899" s="100" t="s">
        <v>1475</v>
      </c>
      <c r="H899" s="100"/>
      <c r="I899" s="100" t="s">
        <v>2212</v>
      </c>
      <c r="J899" s="100"/>
      <c r="K899" s="99" t="s">
        <v>145</v>
      </c>
      <c r="L899" s="99">
        <v>100</v>
      </c>
      <c r="M899" s="99" t="s">
        <v>921</v>
      </c>
      <c r="N899" s="100" t="s">
        <v>146</v>
      </c>
      <c r="O899" s="50" t="s">
        <v>401</v>
      </c>
      <c r="P899" s="23" t="s">
        <v>16</v>
      </c>
      <c r="Q899" s="100"/>
      <c r="R899" s="100" t="s">
        <v>1079</v>
      </c>
      <c r="S899" s="100" t="s">
        <v>20</v>
      </c>
      <c r="T899" s="108"/>
      <c r="U899" s="109"/>
      <c r="V899" s="110"/>
      <c r="W899" s="111"/>
      <c r="X899" s="112">
        <v>133000</v>
      </c>
      <c r="Y899" s="102">
        <f t="shared" si="51"/>
        <v>148960</v>
      </c>
      <c r="Z899" s="113"/>
      <c r="AA899" s="109" t="s">
        <v>945</v>
      </c>
      <c r="AB899" s="43"/>
      <c r="AC899" s="166"/>
    </row>
    <row r="900" spans="1:29" s="42" customFormat="1" ht="153">
      <c r="A900" s="25" t="s">
        <v>2820</v>
      </c>
      <c r="B900" s="100" t="s">
        <v>143</v>
      </c>
      <c r="C900" s="100" t="s">
        <v>144</v>
      </c>
      <c r="D900" s="98" t="s">
        <v>2814</v>
      </c>
      <c r="E900" s="98" t="s">
        <v>2815</v>
      </c>
      <c r="F900" s="99"/>
      <c r="G900" s="98" t="s">
        <v>2815</v>
      </c>
      <c r="H900" s="100"/>
      <c r="I900" s="100" t="s">
        <v>2816</v>
      </c>
      <c r="J900" s="100"/>
      <c r="K900" s="99" t="s">
        <v>145</v>
      </c>
      <c r="L900" s="99">
        <v>100</v>
      </c>
      <c r="M900" s="99" t="s">
        <v>921</v>
      </c>
      <c r="N900" s="100" t="s">
        <v>146</v>
      </c>
      <c r="O900" s="50" t="s">
        <v>212</v>
      </c>
      <c r="P900" s="23" t="s">
        <v>16</v>
      </c>
      <c r="Q900" s="100"/>
      <c r="R900" s="100" t="s">
        <v>1079</v>
      </c>
      <c r="S900" s="100" t="s">
        <v>20</v>
      </c>
      <c r="T900" s="108"/>
      <c r="U900" s="109"/>
      <c r="V900" s="110"/>
      <c r="W900" s="111"/>
      <c r="X900" s="112">
        <v>207860</v>
      </c>
      <c r="Y900" s="104">
        <f t="shared" si="51"/>
        <v>232803.2</v>
      </c>
      <c r="Z900" s="113"/>
      <c r="AA900" s="109" t="s">
        <v>945</v>
      </c>
      <c r="AB900" s="43"/>
      <c r="AC900" s="216"/>
    </row>
    <row r="901" spans="1:29" ht="69" customHeight="1">
      <c r="A901" s="25" t="s">
        <v>2918</v>
      </c>
      <c r="B901" s="23" t="s">
        <v>143</v>
      </c>
      <c r="C901" s="23" t="s">
        <v>144</v>
      </c>
      <c r="D901" s="48" t="s">
        <v>2029</v>
      </c>
      <c r="E901" s="49" t="s">
        <v>263</v>
      </c>
      <c r="F901" s="25"/>
      <c r="G901" s="49" t="s">
        <v>2030</v>
      </c>
      <c r="H901" s="49"/>
      <c r="I901" s="25" t="s">
        <v>2920</v>
      </c>
      <c r="J901" s="25"/>
      <c r="K901" s="23" t="s">
        <v>145</v>
      </c>
      <c r="L901" s="23">
        <v>100</v>
      </c>
      <c r="M901" s="24" t="s">
        <v>921</v>
      </c>
      <c r="N901" s="23" t="s">
        <v>146</v>
      </c>
      <c r="O901" s="23" t="s">
        <v>157</v>
      </c>
      <c r="P901" s="23" t="s">
        <v>146</v>
      </c>
      <c r="Q901" s="23"/>
      <c r="R901" s="25" t="s">
        <v>977</v>
      </c>
      <c r="S901" s="29" t="s">
        <v>20</v>
      </c>
      <c r="T901" s="24"/>
      <c r="U901" s="25" t="s">
        <v>36</v>
      </c>
      <c r="V901" s="27"/>
      <c r="W901" s="26"/>
      <c r="X901" s="27">
        <v>15920</v>
      </c>
      <c r="Y901" s="56">
        <f t="shared" si="51"/>
        <v>17830.4</v>
      </c>
      <c r="Z901" s="25"/>
      <c r="AA901" s="23" t="s">
        <v>945</v>
      </c>
      <c r="AB901" s="23"/>
      <c r="AC901" s="47"/>
    </row>
    <row r="902" spans="1:29" ht="69" customHeight="1">
      <c r="A902" s="25" t="s">
        <v>2919</v>
      </c>
      <c r="B902" s="23" t="s">
        <v>143</v>
      </c>
      <c r="C902" s="23" t="s">
        <v>144</v>
      </c>
      <c r="D902" s="48" t="s">
        <v>2029</v>
      </c>
      <c r="E902" s="49" t="s">
        <v>263</v>
      </c>
      <c r="F902" s="25"/>
      <c r="G902" s="49" t="s">
        <v>2030</v>
      </c>
      <c r="H902" s="49"/>
      <c r="I902" s="25" t="s">
        <v>2921</v>
      </c>
      <c r="J902" s="25"/>
      <c r="K902" s="23" t="s">
        <v>145</v>
      </c>
      <c r="L902" s="23">
        <v>100</v>
      </c>
      <c r="M902" s="24" t="s">
        <v>921</v>
      </c>
      <c r="N902" s="23" t="s">
        <v>146</v>
      </c>
      <c r="O902" s="23" t="s">
        <v>157</v>
      </c>
      <c r="P902" s="23" t="s">
        <v>146</v>
      </c>
      <c r="Q902" s="23"/>
      <c r="R902" s="25" t="s">
        <v>977</v>
      </c>
      <c r="S902" s="29" t="s">
        <v>20</v>
      </c>
      <c r="T902" s="24"/>
      <c r="U902" s="25" t="s">
        <v>36</v>
      </c>
      <c r="V902" s="27"/>
      <c r="W902" s="26"/>
      <c r="X902" s="27">
        <v>7603.5</v>
      </c>
      <c r="Y902" s="27">
        <f t="shared" si="51"/>
        <v>8515.92</v>
      </c>
      <c r="Z902" s="25"/>
      <c r="AA902" s="23" t="s">
        <v>945</v>
      </c>
      <c r="AB902" s="23"/>
      <c r="AC902" s="47"/>
    </row>
    <row r="903" spans="1:29" ht="69" customHeight="1">
      <c r="A903" s="25" t="s">
        <v>2949</v>
      </c>
      <c r="B903" s="23" t="s">
        <v>143</v>
      </c>
      <c r="C903" s="23" t="s">
        <v>144</v>
      </c>
      <c r="D903" s="48" t="s">
        <v>2950</v>
      </c>
      <c r="E903" s="49" t="s">
        <v>2951</v>
      </c>
      <c r="F903" s="25"/>
      <c r="G903" s="49" t="s">
        <v>2951</v>
      </c>
      <c r="H903" s="49"/>
      <c r="I903" s="25" t="s">
        <v>2969</v>
      </c>
      <c r="J903" s="25"/>
      <c r="K903" s="23" t="s">
        <v>145</v>
      </c>
      <c r="L903" s="23">
        <v>100</v>
      </c>
      <c r="M903" s="24" t="s">
        <v>921</v>
      </c>
      <c r="N903" s="23" t="s">
        <v>146</v>
      </c>
      <c r="O903" s="23" t="s">
        <v>434</v>
      </c>
      <c r="P903" s="23" t="s">
        <v>146</v>
      </c>
      <c r="Q903" s="23"/>
      <c r="R903" s="25" t="s">
        <v>977</v>
      </c>
      <c r="S903" s="29" t="s">
        <v>20</v>
      </c>
      <c r="T903" s="24"/>
      <c r="U903" s="25" t="s">
        <v>36</v>
      </c>
      <c r="V903" s="27"/>
      <c r="W903" s="26"/>
      <c r="X903" s="27">
        <v>178571.5</v>
      </c>
      <c r="Y903" s="27">
        <f>X903*1.12</f>
        <v>200000.08000000002</v>
      </c>
      <c r="Z903" s="25"/>
      <c r="AA903" s="23" t="s">
        <v>945</v>
      </c>
      <c r="AB903" s="23"/>
      <c r="AC903" s="47"/>
    </row>
    <row r="904" spans="1:29" ht="69" customHeight="1">
      <c r="A904" s="25" t="s">
        <v>2962</v>
      </c>
      <c r="B904" s="23" t="s">
        <v>143</v>
      </c>
      <c r="C904" s="23" t="s">
        <v>144</v>
      </c>
      <c r="D904" s="48" t="s">
        <v>2814</v>
      </c>
      <c r="E904" s="49" t="s">
        <v>2815</v>
      </c>
      <c r="F904" s="25"/>
      <c r="G904" s="49" t="s">
        <v>2815</v>
      </c>
      <c r="H904" s="49"/>
      <c r="I904" s="25" t="s">
        <v>2963</v>
      </c>
      <c r="J904" s="25"/>
      <c r="K904" s="23" t="s">
        <v>145</v>
      </c>
      <c r="L904" s="23">
        <v>100</v>
      </c>
      <c r="M904" s="24" t="s">
        <v>921</v>
      </c>
      <c r="N904" s="23" t="s">
        <v>146</v>
      </c>
      <c r="O904" s="23" t="s">
        <v>157</v>
      </c>
      <c r="P904" s="23" t="s">
        <v>146</v>
      </c>
      <c r="Q904" s="23"/>
      <c r="R904" s="25" t="s">
        <v>977</v>
      </c>
      <c r="S904" s="29" t="s">
        <v>20</v>
      </c>
      <c r="T904" s="24"/>
      <c r="U904" s="25" t="s">
        <v>36</v>
      </c>
      <c r="V904" s="27"/>
      <c r="W904" s="26"/>
      <c r="X904" s="27">
        <v>273803.6</v>
      </c>
      <c r="Y904" s="27">
        <f>X904*1.12</f>
        <v>306660.032</v>
      </c>
      <c r="Z904" s="25"/>
      <c r="AA904" s="23" t="s">
        <v>945</v>
      </c>
      <c r="AB904" s="23"/>
      <c r="AC904" s="47"/>
    </row>
    <row r="905" spans="1:29" s="20" customFormat="1" ht="191.25">
      <c r="A905" s="3" t="s">
        <v>3004</v>
      </c>
      <c r="B905" s="4" t="s">
        <v>143</v>
      </c>
      <c r="C905" s="4" t="s">
        <v>144</v>
      </c>
      <c r="D905" s="40" t="s">
        <v>3011</v>
      </c>
      <c r="E905" s="40" t="s">
        <v>3012</v>
      </c>
      <c r="F905" s="33"/>
      <c r="G905" s="40" t="s">
        <v>3012</v>
      </c>
      <c r="H905" s="33"/>
      <c r="I905" s="33" t="s">
        <v>3005</v>
      </c>
      <c r="J905" s="33"/>
      <c r="K905" s="32" t="s">
        <v>145</v>
      </c>
      <c r="L905" s="36">
        <v>100</v>
      </c>
      <c r="M905" s="11" t="s">
        <v>921</v>
      </c>
      <c r="N905" s="32" t="s">
        <v>146</v>
      </c>
      <c r="O905" s="36" t="s">
        <v>157</v>
      </c>
      <c r="P905" s="32" t="s">
        <v>146</v>
      </c>
      <c r="Q905" s="32"/>
      <c r="R905" s="4" t="s">
        <v>3014</v>
      </c>
      <c r="S905" s="4" t="s">
        <v>423</v>
      </c>
      <c r="T905" s="40"/>
      <c r="U905" s="40" t="s">
        <v>36</v>
      </c>
      <c r="V905" s="34"/>
      <c r="W905" s="22"/>
      <c r="X905" s="14">
        <v>2000000</v>
      </c>
      <c r="Y905" s="14">
        <f>X905*1.12</f>
        <v>2240000</v>
      </c>
      <c r="Z905" s="32"/>
      <c r="AA905" s="4" t="s">
        <v>945</v>
      </c>
      <c r="AB905" s="33"/>
      <c r="AC905" s="41"/>
    </row>
    <row r="906" spans="1:31" s="19" customFormat="1" ht="76.5">
      <c r="A906" s="3" t="s">
        <v>3016</v>
      </c>
      <c r="B906" s="4" t="s">
        <v>143</v>
      </c>
      <c r="C906" s="4" t="s">
        <v>144</v>
      </c>
      <c r="D906" s="227" t="s">
        <v>3017</v>
      </c>
      <c r="E906" s="8" t="s">
        <v>3018</v>
      </c>
      <c r="F906" s="9"/>
      <c r="G906" s="9" t="s">
        <v>3018</v>
      </c>
      <c r="H906" s="9"/>
      <c r="I906" s="3" t="s">
        <v>3019</v>
      </c>
      <c r="J906" s="3"/>
      <c r="K906" s="4" t="s">
        <v>145</v>
      </c>
      <c r="L906" s="3">
        <v>70</v>
      </c>
      <c r="M906" s="3" t="s">
        <v>921</v>
      </c>
      <c r="N906" s="4" t="s">
        <v>146</v>
      </c>
      <c r="O906" s="3" t="s">
        <v>434</v>
      </c>
      <c r="P906" s="4" t="s">
        <v>16</v>
      </c>
      <c r="Q906" s="4"/>
      <c r="R906" s="4" t="s">
        <v>977</v>
      </c>
      <c r="S906" s="4" t="s">
        <v>20</v>
      </c>
      <c r="T906" s="11"/>
      <c r="U906" s="8" t="s">
        <v>36</v>
      </c>
      <c r="V906" s="14"/>
      <c r="W906" s="228"/>
      <c r="X906" s="13">
        <f>Y906/1.12</f>
        <v>892857.1428571427</v>
      </c>
      <c r="Y906" s="13">
        <v>1000000</v>
      </c>
      <c r="Z906" s="4"/>
      <c r="AA906" s="4" t="s">
        <v>945</v>
      </c>
      <c r="AB906" s="15"/>
      <c r="AC906" s="35"/>
      <c r="AD906" s="7"/>
      <c r="AE906" s="229"/>
    </row>
    <row r="907" spans="1:29" ht="17.25" customHeight="1">
      <c r="A907" s="240" t="s">
        <v>334</v>
      </c>
      <c r="B907" s="241"/>
      <c r="C907" s="241"/>
      <c r="D907" s="241"/>
      <c r="E907" s="241"/>
      <c r="F907" s="242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6"/>
      <c r="W907" s="26"/>
      <c r="X907" s="217">
        <f>SUM(X760:X906)</f>
        <v>106945063.99571428</v>
      </c>
      <c r="Y907" s="217">
        <f>SUM(Y760:Y906)</f>
        <v>119778472.1552</v>
      </c>
      <c r="Z907" s="23"/>
      <c r="AA907" s="23"/>
      <c r="AB907" s="23"/>
      <c r="AC907" s="47"/>
    </row>
    <row r="908" spans="1:29" ht="27" customHeight="1">
      <c r="A908" s="240" t="s">
        <v>337</v>
      </c>
      <c r="B908" s="241"/>
      <c r="C908" s="241"/>
      <c r="D908" s="241"/>
      <c r="E908" s="241"/>
      <c r="F908" s="242"/>
      <c r="G908" s="25"/>
      <c r="H908" s="25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4"/>
      <c r="U908" s="23"/>
      <c r="V908" s="26"/>
      <c r="W908" s="26"/>
      <c r="X908" s="218">
        <f>X907+X759+X743</f>
        <v>1086273666.4799998</v>
      </c>
      <c r="Y908" s="218">
        <f>Y907+Y759+Y743</f>
        <v>1216136511.6576</v>
      </c>
      <c r="Z908" s="88"/>
      <c r="AA908" s="23"/>
      <c r="AB908" s="23"/>
      <c r="AC908" s="47"/>
    </row>
    <row r="909" spans="24:25" ht="12.75">
      <c r="X909" s="219"/>
      <c r="Y909" s="219"/>
    </row>
    <row r="910" spans="24:29" ht="12.75">
      <c r="X910" s="221"/>
      <c r="Y910" s="47"/>
      <c r="AC910" s="69"/>
    </row>
    <row r="911" spans="24:29" ht="12.75">
      <c r="X911" s="222"/>
      <c r="Y911" s="47"/>
      <c r="AC911" s="69"/>
    </row>
    <row r="912" spans="1:29" ht="14.25" customHeight="1">
      <c r="A912" s="55" t="s">
        <v>2398</v>
      </c>
      <c r="B912" s="237" t="s">
        <v>2399</v>
      </c>
      <c r="C912" s="237"/>
      <c r="D912" s="237"/>
      <c r="E912" s="237"/>
      <c r="X912" s="221"/>
      <c r="Y912" s="47"/>
      <c r="AC912" s="69"/>
    </row>
    <row r="913" spans="2:29" ht="13.5" customHeight="1">
      <c r="B913" s="237" t="s">
        <v>2486</v>
      </c>
      <c r="C913" s="237"/>
      <c r="D913" s="237"/>
      <c r="E913" s="237"/>
      <c r="Y913" s="47"/>
      <c r="AC913" s="69"/>
    </row>
    <row r="914" spans="1:29" ht="15" customHeight="1">
      <c r="A914" s="223" t="s">
        <v>2400</v>
      </c>
      <c r="B914" s="237" t="s">
        <v>2401</v>
      </c>
      <c r="C914" s="237"/>
      <c r="D914" s="237"/>
      <c r="T914" s="68"/>
      <c r="Y914" s="47"/>
      <c r="AC914" s="69"/>
    </row>
    <row r="917" ht="15">
      <c r="E917" s="224"/>
    </row>
    <row r="922" ht="12.75">
      <c r="N922" s="219"/>
    </row>
  </sheetData>
  <sheetProtection/>
  <autoFilter ref="A21:IV908"/>
  <mergeCells count="23">
    <mergeCell ref="Y4:AB4"/>
    <mergeCell ref="B912:E912"/>
    <mergeCell ref="B913:E913"/>
    <mergeCell ref="A908:F908"/>
    <mergeCell ref="Y15:AB15"/>
    <mergeCell ref="Y14:AB14"/>
    <mergeCell ref="Y16:AB16"/>
    <mergeCell ref="Y2:Z2"/>
    <mergeCell ref="Y3:AB3"/>
    <mergeCell ref="Y13:AB13"/>
    <mergeCell ref="Y11:AB11"/>
    <mergeCell ref="A4:X4"/>
    <mergeCell ref="Y12:AB12"/>
    <mergeCell ref="Y10:AB10"/>
    <mergeCell ref="Y8:AB8"/>
    <mergeCell ref="Y7:AB7"/>
    <mergeCell ref="Y5:AB6"/>
    <mergeCell ref="B914:D914"/>
    <mergeCell ref="A18:X18"/>
    <mergeCell ref="A743:F743"/>
    <mergeCell ref="A759:E759"/>
    <mergeCell ref="A907:F907"/>
    <mergeCell ref="Y9:AB9"/>
  </mergeCells>
  <dataValidations count="1">
    <dataValidation allowBlank="1" showInputMessage="1" showErrorMessage="1" prompt="Введите наименование на рус.языке" sqref="E516:E518"/>
  </dataValidations>
  <hyperlinks>
    <hyperlink ref="U24" r:id="rId1" tooltip="Посмотреть фото" display="ФОТО"/>
    <hyperlink ref="U40" r:id="rId2" tooltip="Посмотреть фото" display="ФОТО"/>
    <hyperlink ref="U168" r:id="rId3" tooltip="Посмотреть фото" display="ФОТО"/>
    <hyperlink ref="U169" r:id="rId4" tooltip="Посмотреть фото" display="ФОТО"/>
    <hyperlink ref="U170" r:id="rId5" tooltip="Посмотреть фото" display="ФОТО"/>
    <hyperlink ref="U167" r:id="rId6" tooltip="Посмотреть фото" display="ФОТО"/>
    <hyperlink ref="U322" r:id="rId7" tooltip="Посмотреть фото" display="ФОТО"/>
    <hyperlink ref="U331" r:id="rId8" tooltip="Посмотреть фото" display="ФОТО"/>
    <hyperlink ref="U290" r:id="rId9" tooltip="Посмотреть фото" display="ФОТО"/>
    <hyperlink ref="U324" r:id="rId10" tooltip="Посмотреть фото" display="ФОТО"/>
    <hyperlink ref="D823" r:id="rId11" display="http://enstru.kz/code.jsp?new=85.59.13.335.001.00.0777.000000000000"/>
    <hyperlink ref="U497" r:id="rId12" tooltip="Посмотреть фото" display="ФОТО"/>
    <hyperlink ref="D80" r:id="rId13" display="http://enstru.skc.kz/ru/ntru/detail/?kpved=25.93.14.00.00.10.10.14.2"/>
    <hyperlink ref="U332" r:id="rId14" tooltip="Посмотреть фото" display="ФОТО"/>
    <hyperlink ref="U333" r:id="rId15" tooltip="Посмотреть фото" display="ФОТО"/>
  </hyperlinks>
  <printOptions/>
  <pageMargins left="0" right="0" top="0" bottom="0" header="0.31496062992125984" footer="0.31496062992125984"/>
  <pageSetup fitToHeight="0" fitToWidth="1" horizontalDpi="600" verticalDpi="600" orientation="landscape" paperSize="9" scale="1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Aigerim</dc:creator>
  <cp:keywords/>
  <dc:description/>
  <cp:lastModifiedBy>Nazgul</cp:lastModifiedBy>
  <cp:lastPrinted>2016-05-25T04:44:20Z</cp:lastPrinted>
  <dcterms:created xsi:type="dcterms:W3CDTF">2013-01-29T11:40:19Z</dcterms:created>
  <dcterms:modified xsi:type="dcterms:W3CDTF">2016-05-30T05:41:51Z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