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изм.15.12.2016г" sheetId="1" r:id="rId1"/>
    <sheet name="Лист2" sheetId="2" r:id="rId2"/>
    <sheet name="Лист3" sheetId="3" r:id="rId3"/>
  </sheets>
  <definedNames/>
  <calcPr fullCalcOnLoad="1"/>
</workbook>
</file>

<file path=xl/sharedStrings.xml><?xml version="1.0" encoding="utf-8"?>
<sst xmlns="http://schemas.openxmlformats.org/spreadsheetml/2006/main" count="26568" uniqueCount="4447">
  <si>
    <t>"Утверждаю"</t>
  </si>
  <si>
    <t xml:space="preserve">Председатель Правления </t>
  </si>
  <si>
    <t xml:space="preserve">АО “Международный аэропорт Атырау”  </t>
  </si>
  <si>
    <t>Керей Е.К.______________________</t>
  </si>
  <si>
    <t>Приказом от 12 января 2015 года</t>
  </si>
  <si>
    <t>Приказом от 20 января 2016 года</t>
  </si>
  <si>
    <t>Приказом от 28 января 2016 года</t>
  </si>
  <si>
    <t>Приказом от 09 февраля 2016 года</t>
  </si>
  <si>
    <t>Приказом от 11 февраля 2016 года</t>
  </si>
  <si>
    <t>Приказом от 02 марта 2016 года</t>
  </si>
  <si>
    <t>Приказом от 16 марта 2016 года</t>
  </si>
  <si>
    <t>Приказом от 12 апреля 2016 года</t>
  </si>
  <si>
    <t>Приказом от 03 мая 2016 года</t>
  </si>
  <si>
    <t>Приказом от 17 мая 2016 года</t>
  </si>
  <si>
    <t>Приказом от 01 июня 2016 года</t>
  </si>
  <si>
    <t>Приказом от 21 июня 2016 года</t>
  </si>
  <si>
    <t>Приказом от 28 июня 2016 года</t>
  </si>
  <si>
    <t>Приказом от 14 июля 2016 года</t>
  </si>
  <si>
    <t>Приказом от 03 августа 2016 года</t>
  </si>
  <si>
    <t>Приказом от 29 августа 2016 года</t>
  </si>
  <si>
    <t>Приказом от 09 сентября 2016 года</t>
  </si>
  <si>
    <t>Приказом от 22 сентября 2016 года</t>
  </si>
  <si>
    <t>Приказом от 03 октября 2016 года</t>
  </si>
  <si>
    <t>Приказом от 19 октября 2016 года</t>
  </si>
  <si>
    <t>Приказом №205 от 07 ноября 2016 года</t>
  </si>
  <si>
    <t>Приказом №220 от 23 ноября 2016 года</t>
  </si>
  <si>
    <t>Приказом №244 от 15 декабря 2016 года</t>
  </si>
  <si>
    <t>План закупок товаров, работ и услуг АО "Международный аэропорт Атырау" на 2016 год.</t>
  </si>
  <si>
    <t>№ п/п</t>
  </si>
  <si>
    <t>Ұйым атауы</t>
  </si>
  <si>
    <t>Наименование организации</t>
  </si>
  <si>
    <t>Код ТРУ (по КПВЭД/ ЕНС ТРУ)</t>
  </si>
  <si>
    <t>Наименование закупаемых товаров, работ и услуг</t>
  </si>
  <si>
    <t>Cатып алынатын тауарлардың, жұмыстар мен қызметтердің  атауы</t>
  </si>
  <si>
    <t>Краткая характеристика (описание) товаров, работ и услуг с указанием (СТ РК, ГОСТ, ТУ и т.д.)</t>
  </si>
  <si>
    <t xml:space="preserve">Тауарлардың, жұмыстар мен қызметтердің  қысқаша мінездемесі (сипаттамасы) сілтемелермен (ҚР СТ,ГОСТ, ТУ және т.б.) </t>
  </si>
  <si>
    <t>Дополнительная характеристика</t>
  </si>
  <si>
    <t>Қосымша мінездемесі (сипаттамасы)</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</si>
  <si>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</si>
  <si>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</si>
  <si>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</si>
  <si>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</si>
  <si>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</si>
  <si>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</si>
  <si>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</si>
  <si>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</si>
  <si>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</si>
  <si>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</si>
  <si>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</si>
  <si>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</si>
  <si>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</si>
  <si>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</si>
  <si>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</si>
  <si>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</si>
  <si>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</si>
  <si>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</si>
  <si>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К</t>
  </si>
  <si>
    <t>5 К</t>
  </si>
  <si>
    <t>6 К</t>
  </si>
  <si>
    <t>9</t>
  </si>
  <si>
    <t>1 Т</t>
  </si>
  <si>
    <t>"Атырау халықаралық әуежайы" АҚ</t>
  </si>
  <si>
    <t>АО "Международный аэропорт Атырау"</t>
  </si>
  <si>
    <t>06.20.10.200.000.00.0113.000000000001</t>
  </si>
  <si>
    <t>Газ</t>
  </si>
  <si>
    <t>природный, газообразный, теплота сгорания 31,82 МДж/м3, ГОСТ 5542-87</t>
  </si>
  <si>
    <t>ОИ</t>
  </si>
  <si>
    <t>231010000</t>
  </si>
  <si>
    <t xml:space="preserve">г. Атырау, аэропорт </t>
  </si>
  <si>
    <t>январь-февраль</t>
  </si>
  <si>
    <t>DDP</t>
  </si>
  <si>
    <t>Поставка партиями по мере необходимости с даты подписания договора, по  декабрь 2016г.</t>
  </si>
  <si>
    <t>100% предоплата</t>
  </si>
  <si>
    <t>113</t>
  </si>
  <si>
    <t>метр кубический</t>
  </si>
  <si>
    <t>ОТП</t>
  </si>
  <si>
    <t>2016 г.</t>
  </si>
  <si>
    <t>энс</t>
  </si>
  <si>
    <t>2 Т</t>
  </si>
  <si>
    <t>13.92.29.590.000.00.0055.000000000000</t>
  </si>
  <si>
    <t>Тряпка</t>
  </si>
  <si>
    <t>для мытья полов, тканая</t>
  </si>
  <si>
    <t>ЦП</t>
  </si>
  <si>
    <t>март</t>
  </si>
  <si>
    <t xml:space="preserve"> Поставка в течение 30 календарных дней с даты подписания договора</t>
  </si>
  <si>
    <t>30% предоплата, остаток по факту  поставленного Товара</t>
  </si>
  <si>
    <t>055</t>
  </si>
  <si>
    <t>Метр квадратный</t>
  </si>
  <si>
    <t>ОИН</t>
  </si>
  <si>
    <t>8,11,15,22</t>
  </si>
  <si>
    <t>2-1 Т</t>
  </si>
  <si>
    <t>июнь-июль</t>
  </si>
  <si>
    <t>Оплата за фактически поставленный Поставщиком объем Товара</t>
  </si>
  <si>
    <t>3 Т</t>
  </si>
  <si>
    <t>20.59.59.600.019.00.0166.000000000000</t>
  </si>
  <si>
    <t>Хлорная известь</t>
  </si>
  <si>
    <t>марки А, сорт 1, ГОСТ 1692-85</t>
  </si>
  <si>
    <t>май- июнь</t>
  </si>
  <si>
    <t>Килограмм</t>
  </si>
  <si>
    <t>4 Т</t>
  </si>
  <si>
    <t>23.52.10.330.000.00.0166.000000000000</t>
  </si>
  <si>
    <t>Известь</t>
  </si>
  <si>
    <t>негашеная, 1 сорт, комовая, кальциевая, быстрогасящаяся, ГОСТ 9179-77</t>
  </si>
  <si>
    <t>февраль</t>
  </si>
  <si>
    <t>4-1 Т</t>
  </si>
  <si>
    <t>март,апрель</t>
  </si>
  <si>
    <t>исключено</t>
  </si>
  <si>
    <t>5 Т</t>
  </si>
  <si>
    <t>20.41.32.590.000.01.0868.000000000000</t>
  </si>
  <si>
    <t>Средство моющее</t>
  </si>
  <si>
    <t>для чистки ванн и раковин, гель, СТ РК ГОСТ Р 51696-2003</t>
  </si>
  <si>
    <t>Белизна, Отбеливающее и дезинфицирующее средство объемом 1л.</t>
  </si>
  <si>
    <t>май</t>
  </si>
  <si>
    <t>868</t>
  </si>
  <si>
    <t>Бутылка</t>
  </si>
  <si>
    <t>11,18,19,20,21</t>
  </si>
  <si>
    <t>5-1 Т</t>
  </si>
  <si>
    <t>энс-302,иас-72</t>
  </si>
  <si>
    <t>6 Т</t>
  </si>
  <si>
    <t>20.41.32.770.000.01.0166.000000000000</t>
  </si>
  <si>
    <t>для туалетов, порошок, СТ РК ГОСТ Р 51696-2003</t>
  </si>
  <si>
    <t>"Соmet" для чистки, дезодорации и удаления устойчивых загрязнений: мочевого камня, отложений солей жесткости, ржавчины с унитазов, фаянсовых раковин.</t>
  </si>
  <si>
    <t>166</t>
  </si>
  <si>
    <t>3,16,17</t>
  </si>
  <si>
    <t>6-1 Т</t>
  </si>
  <si>
    <t>20.41.32.770.000.01.5111.000000000000</t>
  </si>
  <si>
    <t>Одна пачка</t>
  </si>
  <si>
    <t>11,19,20,21</t>
  </si>
  <si>
    <t>6-2 Т</t>
  </si>
  <si>
    <t>7 Т</t>
  </si>
  <si>
    <t>32.91.11.900.005.00.0796.000000000001</t>
  </si>
  <si>
    <t>Веник</t>
  </si>
  <si>
    <t>из материалов растительного происхождения</t>
  </si>
  <si>
    <t>штука</t>
  </si>
  <si>
    <t>7-1 Т</t>
  </si>
  <si>
    <t>8 Т</t>
  </si>
  <si>
    <t>25.99.12.400.003.00.0796.000000000003</t>
  </si>
  <si>
    <t>Ведро</t>
  </si>
  <si>
    <t>оцинкованное, эмалированное, объем от 9-10 л, ГОСТ 20558-82</t>
  </si>
  <si>
    <t>сентябрь</t>
  </si>
  <si>
    <t>Поставка в течение 30 календарных дней с даты подписаний</t>
  </si>
  <si>
    <t>9 Т</t>
  </si>
  <si>
    <t>25.73.10.100.000.00.0796.000000000003</t>
  </si>
  <si>
    <t>Лопата</t>
  </si>
  <si>
    <t>совковая</t>
  </si>
  <si>
    <t>с черенком</t>
  </si>
  <si>
    <t>8,15,22</t>
  </si>
  <si>
    <t>энс-7, иас-2</t>
  </si>
  <si>
    <t>9-1 Т</t>
  </si>
  <si>
    <t>10 Т</t>
  </si>
  <si>
    <t>25.73.10.100.000.00.0796.000000000000</t>
  </si>
  <si>
    <t>копальная, остроконечная</t>
  </si>
  <si>
    <t>Лопата штыковые с деревянным черенком 1.3 метр</t>
  </si>
  <si>
    <t>10-1 Т</t>
  </si>
  <si>
    <t>11 Т</t>
  </si>
  <si>
    <t>25.73.10.100.000.00.0796.000000000008</t>
  </si>
  <si>
    <t>снегоуборочная</t>
  </si>
  <si>
    <t>796</t>
  </si>
  <si>
    <t>энс-9,иас-4</t>
  </si>
  <si>
    <t>11-1 Т</t>
  </si>
  <si>
    <t>12 Т</t>
  </si>
  <si>
    <t>23.91.11.600.007.00.0796.000000000007</t>
  </si>
  <si>
    <t>Круг</t>
  </si>
  <si>
    <t>шлифовальный, отрезной</t>
  </si>
  <si>
    <t>д.230х22х2,5мм</t>
  </si>
  <si>
    <t>энс-100,эсто-20</t>
  </si>
  <si>
    <t>13 Т</t>
  </si>
  <si>
    <t>32.91.11.500.002.00.0796.000000000000</t>
  </si>
  <si>
    <t>Ерш</t>
  </si>
  <si>
    <t>унитазный</t>
  </si>
  <si>
    <t>июль</t>
  </si>
  <si>
    <t xml:space="preserve"> Поставка в течение 10 календарных дней с даты подписания договора</t>
  </si>
  <si>
    <t>14 Т</t>
  </si>
  <si>
    <t>27.90.13.900.001.00.0166.000000000039</t>
  </si>
  <si>
    <t xml:space="preserve">Электрод  </t>
  </si>
  <si>
    <t>марка МР-З, диаметр 3 мм, ГОСТ 9466-75</t>
  </si>
  <si>
    <t>14-1 Т</t>
  </si>
  <si>
    <t>7,11,15,18,19,20,21</t>
  </si>
  <si>
    <t>14-2 Т</t>
  </si>
  <si>
    <t>август-сентябрь</t>
  </si>
  <si>
    <t>15 Т</t>
  </si>
  <si>
    <t>20.11.11.700.000.01.5108.000000000001</t>
  </si>
  <si>
    <t>Кислород</t>
  </si>
  <si>
    <t>технический, сорт 1, ГОСТ 5583-78</t>
  </si>
  <si>
    <t>кислород с заправкой в баллон объемом  6 куб.м.</t>
  </si>
  <si>
    <t>Один баллон</t>
  </si>
  <si>
    <t>16 Т</t>
  </si>
  <si>
    <t>28.25.14.190.004.01.0796.000000000000</t>
  </si>
  <si>
    <t>фильтр</t>
  </si>
  <si>
    <t>очистки, пылеулавливающий</t>
  </si>
  <si>
    <t>для пылесосов Thomas TWIN T2, фильтр Aguafilter</t>
  </si>
  <si>
    <t>апрель</t>
  </si>
  <si>
    <t>19,20,21</t>
  </si>
  <si>
    <t>16-1 Т</t>
  </si>
  <si>
    <t>17 Т</t>
  </si>
  <si>
    <t>"Атырау халыкаралык әуежайы"АҚ</t>
  </si>
  <si>
    <t>27.20.21.100.000.00.0796.000000000006</t>
  </si>
  <si>
    <t>Аккумулятор</t>
  </si>
  <si>
    <t>стартерный, марка 6СТ-190А, напряжение 12 В, емкость 190 А/ч, ГОСТ 959-2002</t>
  </si>
  <si>
    <t>17-1 Т</t>
  </si>
  <si>
    <t>18 Т</t>
  </si>
  <si>
    <t>28.24.11.900.009.00.0796.000000000000</t>
  </si>
  <si>
    <t>Электросверло</t>
  </si>
  <si>
    <t>колонковое, переносное</t>
  </si>
  <si>
    <t>по металлу</t>
  </si>
  <si>
    <t>Штука</t>
  </si>
  <si>
    <t>19 Т</t>
  </si>
  <si>
    <t>диаметр-6, длина-20 см</t>
  </si>
  <si>
    <t>11,18,20,21</t>
  </si>
  <si>
    <t>19-1 Т</t>
  </si>
  <si>
    <t>20 Т</t>
  </si>
  <si>
    <t>диаметр-12, длина-50 см</t>
  </si>
  <si>
    <t>20-1 Т</t>
  </si>
  <si>
    <t>21 Т</t>
  </si>
  <si>
    <t>25.94.13.900.001.00.0704.000000000009</t>
  </si>
  <si>
    <t>Набор инструментов</t>
  </si>
  <si>
    <t>для слесарных работ, в наборе не более 25 предметов</t>
  </si>
  <si>
    <t>704</t>
  </si>
  <si>
    <t>Набор</t>
  </si>
  <si>
    <t>21-1 Т</t>
  </si>
  <si>
    <t>25.94.13.900.001.00.0704.000000000013</t>
  </si>
  <si>
    <t>для слесарных работ, в наборе не более 94 предметов</t>
  </si>
  <si>
    <t>11,18,19</t>
  </si>
  <si>
    <t>21-2 Т</t>
  </si>
  <si>
    <t>25.94.13.900.001.00.0704.000000000014</t>
  </si>
  <si>
    <t>22 Т</t>
  </si>
  <si>
    <t>Атырау халықаралық әуежайы АҚ</t>
  </si>
  <si>
    <t>25.99.12.400.003.00.0796.000000000004</t>
  </si>
  <si>
    <t>оцинкованное, эмалированное, объем 10 л, ГОСТ 20558-82</t>
  </si>
  <si>
    <t>23 Т</t>
  </si>
  <si>
    <t>25.73.40.190.002.00.0796.000000000000</t>
  </si>
  <si>
    <t>Рулетка</t>
  </si>
  <si>
    <t>длина 5 м</t>
  </si>
  <si>
    <t>октябрь</t>
  </si>
  <si>
    <t>24 Т</t>
  </si>
  <si>
    <t>АО" Международный аэропорт Атырау"</t>
  </si>
  <si>
    <t>32.91.19.500.002.00.0796.000000000002</t>
  </si>
  <si>
    <t>Валик</t>
  </si>
  <si>
    <t>для окраски вогнутых углов лакокрасочным составом, малярный, тип ВМУ, ГОСТ 10831-87</t>
  </si>
  <si>
    <t>0</t>
  </si>
  <si>
    <t>25 Т</t>
  </si>
  <si>
    <t>25.73.30.930.007.00.0796.000000000012</t>
  </si>
  <si>
    <t>Шпатель</t>
  </si>
  <si>
    <t>металлический, ширина 300 мм</t>
  </si>
  <si>
    <t>шпатель рабочая поверхность 300 мм</t>
  </si>
  <si>
    <t>26 Т</t>
  </si>
  <si>
    <t>25.73.30.930.007.00.0796.000000000007</t>
  </si>
  <si>
    <t>металлический, ширина 100 мм</t>
  </si>
  <si>
    <t>рабочая поверхность 100 мм</t>
  </si>
  <si>
    <t>27 Т</t>
  </si>
  <si>
    <t>20.30.11.900.000.00.0166.000000000000</t>
  </si>
  <si>
    <t>Краска</t>
  </si>
  <si>
    <t>марка ВД-ВА-224, ГОСТ 28196-89</t>
  </si>
  <si>
    <t>для внутренних работ</t>
  </si>
  <si>
    <t>27-1 Т</t>
  </si>
  <si>
    <t>апрель-май</t>
  </si>
  <si>
    <t>28 Т</t>
  </si>
  <si>
    <t>28.14.12.300.001.00.0796.000000000002</t>
  </si>
  <si>
    <t>Кран</t>
  </si>
  <si>
    <t>смеситель, кран - для умывальника и мойки, двухрукояточный, ГОСТ 25809-96</t>
  </si>
  <si>
    <t>для душевой</t>
  </si>
  <si>
    <t>29 Т</t>
  </si>
  <si>
    <t>для раковины</t>
  </si>
  <si>
    <t>30 Т</t>
  </si>
  <si>
    <t>22.21.29.300.001.00.0796.000000000001</t>
  </si>
  <si>
    <t>Шланг</t>
  </si>
  <si>
    <t>гибкий, для смесителя</t>
  </si>
  <si>
    <t>подводка  гибкая для санузлов</t>
  </si>
  <si>
    <t>31 Т</t>
  </si>
  <si>
    <t>32.91.19.300.000.00.0796.000000000003</t>
  </si>
  <si>
    <t>Кисть малярная</t>
  </si>
  <si>
    <t>макловица</t>
  </si>
  <si>
    <t>32 Т</t>
  </si>
  <si>
    <t>20.41.32.750.000.01.0868.000000000000</t>
  </si>
  <si>
    <t>для мытья стекол и зеркальных поверхностей, жидкость, СТ РК ГОСТ Р 51696-2003</t>
  </si>
  <si>
    <t>Объемом 450мл с поверхностно- активными добавками (ПАД)</t>
  </si>
  <si>
    <t>энс-15,иас-12</t>
  </si>
  <si>
    <t>33 Т</t>
  </si>
  <si>
    <t>13.92.29.590.000.00.0796.000000000002</t>
  </si>
  <si>
    <t>для удаления пыли, тканая</t>
  </si>
  <si>
    <t xml:space="preserve">cалфетка из микрофибры на полиэстеровой основе с добавлением полиуретана. Предназначена для проведения влажной уборки, моет и вытирает насухо, удаляет грязь, жирь, отпечатки пальцев, впитывает влагу, 10 шт./уп.
</t>
  </si>
  <si>
    <t>Упаковка</t>
  </si>
  <si>
    <t>33-1 Т</t>
  </si>
  <si>
    <t>33-2 Т</t>
  </si>
  <si>
    <t>34 Т</t>
  </si>
  <si>
    <t>22.29.23.700.001.00.0796.000000000025</t>
  </si>
  <si>
    <t>пластиковое, круглое, объем 10 л</t>
  </si>
  <si>
    <t>35 Т</t>
  </si>
  <si>
    <t>25.72.12.990.000.00.0796.000000000002</t>
  </si>
  <si>
    <t>Замок</t>
  </si>
  <si>
    <t>врезной</t>
  </si>
  <si>
    <t>энс-4,иас-2</t>
  </si>
  <si>
    <t>35-1 Т</t>
  </si>
  <si>
    <t>35-2 Т</t>
  </si>
  <si>
    <t>36 Т</t>
  </si>
  <si>
    <t>Расстояние от лицевой планки — 60-70 мм;для установки на деревянные межкомнатные и сантехнические двери толщиной 35-50 мм с левосторонним или правосторонним открыванием. повышенной прочности Øрозетки 65 мм</t>
  </si>
  <si>
    <t>36-1 Т</t>
  </si>
  <si>
    <t>36-2 Т</t>
  </si>
  <si>
    <t>37 Т</t>
  </si>
  <si>
    <t xml:space="preserve">ойып салатын құлып </t>
  </si>
  <si>
    <t>врезной цилиндровый замок с одним ригельным засовом и тремя запасными ключами</t>
  </si>
  <si>
    <t>37-1 Т</t>
  </si>
  <si>
    <t>37-2 Т</t>
  </si>
  <si>
    <t>38 Т</t>
  </si>
  <si>
    <t>32.91.11.900.004.00.0839.000000000000</t>
  </si>
  <si>
    <t>Комплект для уборки полов</t>
  </si>
  <si>
    <t>состоит из: щетка, совок</t>
  </si>
  <si>
    <t>Щетка с совком для сухой уборки</t>
  </si>
  <si>
    <t>839</t>
  </si>
  <si>
    <t>Комплект</t>
  </si>
  <si>
    <t>энс-5,иас-5</t>
  </si>
  <si>
    <t>39 Т</t>
  </si>
  <si>
    <t>АО "Международный Аэропорт Атырау</t>
  </si>
  <si>
    <t>26.51.63.500.000.02.0796.000000000003</t>
  </si>
  <si>
    <t>Счетчик</t>
  </si>
  <si>
    <t>жидкости, горячей воды</t>
  </si>
  <si>
    <t>Счетчик-водомер ГХВС</t>
  </si>
  <si>
    <t>март-апрель</t>
  </si>
  <si>
    <t>40 Т</t>
  </si>
  <si>
    <t>25.73.30.300.000.02.0796.000000000000</t>
  </si>
  <si>
    <t>Ключ</t>
  </si>
  <si>
    <t>газовый, №1</t>
  </si>
  <si>
    <t>декабрь</t>
  </si>
  <si>
    <t xml:space="preserve">100% предоплата </t>
  </si>
  <si>
    <t>11,15,18,20,21</t>
  </si>
  <si>
    <t>40-1 Т</t>
  </si>
  <si>
    <t>41 Т</t>
  </si>
  <si>
    <t>25.73.30.300.000.02.0796.000000000002</t>
  </si>
  <si>
    <t>газовый, №2</t>
  </si>
  <si>
    <t>41-1 Т</t>
  </si>
  <si>
    <t>42 Т</t>
  </si>
  <si>
    <t>25.73.30.300.000.02.0796.000000000003</t>
  </si>
  <si>
    <t>газовый, №3</t>
  </si>
  <si>
    <t>42-1 Т</t>
  </si>
  <si>
    <t>43 Т</t>
  </si>
  <si>
    <t>25.93.14.300.000.00.0778.000000000004</t>
  </si>
  <si>
    <t>Гвоздь</t>
  </si>
  <si>
    <t>формовочный, круглый, диаметр 1,6 мм, длина 100 мм, ГОСТ 4035-63</t>
  </si>
  <si>
    <t>г.Атырау, Аэропорт</t>
  </si>
  <si>
    <t>3,5,7,11,15,16,17,19,20,21</t>
  </si>
  <si>
    <t>43-1 Т</t>
  </si>
  <si>
    <t>25.93.14.300.000.00.0166.000000000004</t>
  </si>
  <si>
    <t>44 Т</t>
  </si>
  <si>
    <t>25.93.14.300.000.00.0166.000000000003</t>
  </si>
  <si>
    <t>формовочный, круглый, диаметр 1,6 мм, длина 80 мм, ГОСТ 4035-63</t>
  </si>
  <si>
    <t>Не менее 80 мм, но не более 90 мм</t>
  </si>
  <si>
    <t>энс15,эсто-15</t>
  </si>
  <si>
    <t>45 Т</t>
  </si>
  <si>
    <t>25.93.14.300.000.00.0778.000000000000</t>
  </si>
  <si>
    <t>формовочный, круглый, диаметр 1,2 мм, длина 50 мм, ГОСТ 4035-63</t>
  </si>
  <si>
    <t>46 Т</t>
  </si>
  <si>
    <t>25.94.11.900.000.01.0778.000000000000</t>
  </si>
  <si>
    <t>Саморез</t>
  </si>
  <si>
    <t>оцинкованный, с потайной головкой</t>
  </si>
  <si>
    <t xml:space="preserve"> по дереву3,5×25</t>
  </si>
  <si>
    <t>47 Т</t>
  </si>
  <si>
    <t>3,9×25</t>
  </si>
  <si>
    <t>48 Т</t>
  </si>
  <si>
    <t>25.94.11.900.002.00.0778.000000000000</t>
  </si>
  <si>
    <t>Шуруп</t>
  </si>
  <si>
    <t>из черных металлов, с круглой головкой, размер 6*10 мм</t>
  </si>
  <si>
    <t>по металлу 4,2×16</t>
  </si>
  <si>
    <t>49 Т</t>
  </si>
  <si>
    <t>25.71.11.920.001.00.0796.000000000004</t>
  </si>
  <si>
    <t xml:space="preserve">ножницы </t>
  </si>
  <si>
    <t>для резки пластиковых труб</t>
  </si>
  <si>
    <t>Труборез для труб из ПВХ, 3-42 мм,</t>
  </si>
  <si>
    <t>49-1 Т</t>
  </si>
  <si>
    <t>50 Т</t>
  </si>
  <si>
    <t>28.14.12.300.000.00.0796.000000000002</t>
  </si>
  <si>
    <t>Арматура для бачка унитаза</t>
  </si>
  <si>
    <t>универсальная</t>
  </si>
  <si>
    <t xml:space="preserve"> боковая тяга, вверх хром,  универсальная тип арматуры
40 ммДля бачков с отверстием в крышке диаметром
кнопочноеПусковое устройство
нижняя подводка Ввод
280 — 350 мм Установочная высота
60 мм Посадочный диаметр
1/2 дюйма Присоединение штуцера
универсальная Тип арматуры
40 ммДля бачков с отверстием в крышке.
</t>
  </si>
  <si>
    <t>51 Т</t>
  </si>
  <si>
    <t>25.93.12.500.001.01.0006.000000000000</t>
  </si>
  <si>
    <t>Трос</t>
  </si>
  <si>
    <t>стальной, без электрической изоляции</t>
  </si>
  <si>
    <t>Трос ВГС-10, диаметр 10 мм (трос с ручкой)</t>
  </si>
  <si>
    <t>июнь</t>
  </si>
  <si>
    <t>006</t>
  </si>
  <si>
    <t>метр</t>
  </si>
  <si>
    <t>7,11,15</t>
  </si>
  <si>
    <t>51-1 Т</t>
  </si>
  <si>
    <t>июль-август</t>
  </si>
  <si>
    <t>52 Т</t>
  </si>
  <si>
    <t>53 Т</t>
  </si>
  <si>
    <t>28.29.11.300.003.00.0796.000000000030</t>
  </si>
  <si>
    <t>Генератор</t>
  </si>
  <si>
    <t>ацетиленовый, передвижной, производительность 2,5 м3/ч</t>
  </si>
  <si>
    <t>АСП-10 приизводительность 1,5 м³/час</t>
  </si>
  <si>
    <t>август</t>
  </si>
  <si>
    <t>54 Т</t>
  </si>
  <si>
    <t>25.72.14.690.006.00.0796.000000000000</t>
  </si>
  <si>
    <t>Доводчик дверной</t>
  </si>
  <si>
    <t>Доводчик до 90кг</t>
  </si>
  <si>
    <t>для установки на межкомнатные и входные двери,рабочий диапазон от +40 до −48 с возможностью установки на дверном полотне или на дверной коробке</t>
  </si>
  <si>
    <t>55 Т</t>
  </si>
  <si>
    <t>16.29.11.100.005.00.0796.000000000000</t>
  </si>
  <si>
    <t>Черенок</t>
  </si>
  <si>
    <t>для лопаты, деревянный</t>
  </si>
  <si>
    <t>30</t>
  </si>
  <si>
    <t xml:space="preserve"> Поставка в течение 60 календарных дней с даты подписания договора</t>
  </si>
  <si>
    <t>30% предоплата, остальное по факту поставки Товара</t>
  </si>
  <si>
    <t>56 Т</t>
  </si>
  <si>
    <t>23.14.12.900.007.00.0736.000000000000</t>
  </si>
  <si>
    <t>Вата</t>
  </si>
  <si>
    <t>теплоизоляционная, минеральная, ГОСТ 4640-2011</t>
  </si>
  <si>
    <t>Минеральная плита П −75  наружняя сторона покрыта  фольгой</t>
  </si>
  <si>
    <t>Рулон</t>
  </si>
  <si>
    <t>57 Т</t>
  </si>
  <si>
    <t>25.73.40.900.036.00.0796.000000000001</t>
  </si>
  <si>
    <t>Бита</t>
  </si>
  <si>
    <t>форма крест на крест</t>
  </si>
  <si>
    <t>58 Т</t>
  </si>
  <si>
    <t>35.11.10.100.000.00.0214.000000000000</t>
  </si>
  <si>
    <t>Электроэнергия</t>
  </si>
  <si>
    <t>для собственного потребления, ГОСТ 13109-97</t>
  </si>
  <si>
    <t>январь</t>
  </si>
  <si>
    <t>Поставка партиями по мере необходимостис даты подписания договора, по декабрь 2016 г.</t>
  </si>
  <si>
    <t>Киловатт</t>
  </si>
  <si>
    <t>эсто</t>
  </si>
  <si>
    <t>59 Т</t>
  </si>
  <si>
    <t>26.11.40.500.001.00.0796.000000000000</t>
  </si>
  <si>
    <t>Электророзетка</t>
  </si>
  <si>
    <t>штепсельная</t>
  </si>
  <si>
    <t>Электророзетка одноместная бытовая на 220 вольт для внутренней установки в стену.</t>
  </si>
  <si>
    <t>59-1 Т</t>
  </si>
  <si>
    <t>60 Т</t>
  </si>
  <si>
    <t>Электророзетка одноместная бытовая на 220 вольт для наружной установки в стену.</t>
  </si>
  <si>
    <t>60-1 Т</t>
  </si>
  <si>
    <t>61 Т</t>
  </si>
  <si>
    <t>27.40.14.900.000.00.0796.000000000136</t>
  </si>
  <si>
    <t>Лампа накаливания</t>
  </si>
  <si>
    <t>тип Б235-245-60-1, мощность 60 Вт, ГОСТ 2239-79</t>
  </si>
  <si>
    <t>Лампа накаливания ЛОН мощность 59-60 Вт на напряжение 220-230 В с цоколем Е27. Лампа с шарообразной или грушевидной колбой из прозрачного или матового стекла</t>
  </si>
  <si>
    <t>61-1 Т</t>
  </si>
  <si>
    <t>62 Т</t>
  </si>
  <si>
    <t>27.40.14.900.000.00.0796.000000000149</t>
  </si>
  <si>
    <t>тип Б235-245-100-1, мощность 100 Вт, ГОСТ 2239-79</t>
  </si>
  <si>
    <t>Лампа накаливания ЛОН мощность 95-100Вт на напряжение 220-230В с цоколем Е27. Лампа с шарообразной или грушевидной колбой из прозрачного или матового стекла</t>
  </si>
  <si>
    <t>62-1 Т</t>
  </si>
  <si>
    <t>63 Т</t>
  </si>
  <si>
    <t>Лампа трубчатая газонаполненная ртутьсодержащая внутренняя стенка трубки покрыта люминофором. Для прямого включения в сеть напряжением 200-230 вольт без ПРА(пуско-регулирующий аппарат), мощность лампы 20-25 ВТ</t>
  </si>
  <si>
    <t>63-1 Т</t>
  </si>
  <si>
    <t>64 Т</t>
  </si>
  <si>
    <t>27.40.15.990.001.00.0796.000000000170</t>
  </si>
  <si>
    <t>Лампа люминесцентная</t>
  </si>
  <si>
    <t>энергияны үнемдейтін шам</t>
  </si>
  <si>
    <t>тип цоколя Е-27, мощность 20 Вт</t>
  </si>
  <si>
    <t>Лампа трубчатая спиральной формы. Газонаполненная ртутьсодержащая с отражателем, внутренняя стенка трубки покрыта люминофором. Для прямого включения в сеть напряжением 200-230 вольт без ПРА(пуско-регулирующий аппарат), мощность лампы 20-25 ВТ</t>
  </si>
  <si>
    <t>64-1 Т</t>
  </si>
  <si>
    <t>3,4,5,6,7,11,15,18,19,20,21</t>
  </si>
  <si>
    <t>64-2 Т</t>
  </si>
  <si>
    <t>27.40.15.990.001.00.0796.000000000178</t>
  </si>
  <si>
    <t>тип цоколя Е-27, мощность 11 Вт</t>
  </si>
  <si>
    <t>Лампа трубчатая спиральной формы. Газонаполненная ртутьсодержащая с отражателем, внутренняя стенка трубки покрыта люминофором. Для прямого включения в сеть напряжением 200-230 вольт без ПРА(пуско-регулирующий аппарат), мощность лампы 11 ватт</t>
  </si>
  <si>
    <t>65 Т</t>
  </si>
  <si>
    <t>27.40.12.900.001.00.0796.000000000252</t>
  </si>
  <si>
    <t>тип цоколя R7S, мощность 300 Вт, галогенная</t>
  </si>
  <si>
    <t>Лампа трубчатой конструкции из прозрачного кварцевого стекла на напряжение 220-230В длина колбы: 11,7-11,8мм, диаметр: 8мм. Тип цоколя R7s</t>
  </si>
  <si>
    <t>65-1 Т</t>
  </si>
  <si>
    <t>66 Т</t>
  </si>
  <si>
    <t>27.40.15.990.001.00.0796.000000000142</t>
  </si>
  <si>
    <t>тип цоколя G13, мощность 18 Вт</t>
  </si>
  <si>
    <t xml:space="preserve">Для прямого включения в сеть напряжением 200-230 вольт через ПРА (пуско-регулирующий аппарат), мощность лампы 18-20 ВТ </t>
  </si>
  <si>
    <t>67 Т</t>
  </si>
  <si>
    <t>27.40.15.990.001.00.0796.000000000153</t>
  </si>
  <si>
    <t>тип цоколя G13, мощность 36 Вт</t>
  </si>
  <si>
    <t xml:space="preserve">Для прямого включения в сеть напряжением 200-230 вольт через ПРА (пуско-регулирующий аппарат), мощность лампы 36-40 ВТ </t>
  </si>
  <si>
    <t>68 Т</t>
  </si>
  <si>
    <t>26.11.22.900.002.01.0796.000000000001</t>
  </si>
  <si>
    <t>Стартер</t>
  </si>
  <si>
    <t>для трубчатых люминесцентных ламп, тип 20С-127-1, ГОСТ 8799-90</t>
  </si>
  <si>
    <t>Для трубчатых люминесцентных ламп мощностью 4-22 ватт</t>
  </si>
  <si>
    <t>69 Т</t>
  </si>
  <si>
    <t>26.11.22.900.002.01.0796.000000000005</t>
  </si>
  <si>
    <t>для трубчатых люминесцентных ламп, тип 80С-220-1, ГОСТ 8799-90</t>
  </si>
  <si>
    <t>Для трубчатых люминесцентных ламп мощностью 64-80 ватт</t>
  </si>
  <si>
    <t>70 Т</t>
  </si>
  <si>
    <t>27.40.12.900.000.01.0796.000000000000</t>
  </si>
  <si>
    <t>Лампа</t>
  </si>
  <si>
    <t>для ИВПП, тип цоколя - провода с круглым гнездовым разъемом, мощность 45 Вт, галогенная, с отражателем, номинальный ток 6,6 А, диаметр 50,2 мм</t>
  </si>
  <si>
    <t>Галогенные лампочки с отражателем диаметром 35 мм, для светосигнального оборудования аэродрома, , мощностью 40 Вт и рабочим током 6,6 ампер. Тип лампочки AFL REEL 35 mm</t>
  </si>
  <si>
    <t>70-1 Т</t>
  </si>
  <si>
    <t>71 Т</t>
  </si>
  <si>
    <t>27.40.11.000.000.00.0796.000000000000</t>
  </si>
  <si>
    <t>Лампа направленного света</t>
  </si>
  <si>
    <t>герметичная</t>
  </si>
  <si>
    <t>Галогенные лампочки с отражателем диаметром 50 мм, для светосигнального оборудования аэродрома, мощностью 45 Вт и рабочим током 6,6 ампер. Тип лампочки AFL REEL 50 mm</t>
  </si>
  <si>
    <t>71-1 Т</t>
  </si>
  <si>
    <t>72 Т</t>
  </si>
  <si>
    <t>27.40.12.900.000.01.0796.000000000001</t>
  </si>
  <si>
    <t>для ИВПП, тип цоколя - провода с круглым гнездовым разъемом, мощность 105 Вт, галогенная, с отражателем, номинальный ток 6,6 А, диаметр 50,2 мм</t>
  </si>
  <si>
    <t>Галогенные лампочки с отражателем диаметром 50 мм, для светосигнального оборудования аэродрома, мощностью 105 Вт и рабочим током 6,6 ампер. Тип лампочки AFL REEL 50 mm</t>
  </si>
  <si>
    <t>72-1 Т</t>
  </si>
  <si>
    <t>73 Т</t>
  </si>
  <si>
    <t>27.40.25.900.001.00.0796.000000000000</t>
  </si>
  <si>
    <t>Огонь светосигнальный</t>
  </si>
  <si>
    <t>боковой, наружной установки, для искусственной взлетно-посадочной полосы (ИВВП)</t>
  </si>
  <si>
    <t>В комплект огня входит желтый светофильтр и ломкая муфта с треногой (подставка)</t>
  </si>
  <si>
    <t>73-1 Т</t>
  </si>
  <si>
    <t>11,14,19,20,21</t>
  </si>
  <si>
    <t>73-2 Т</t>
  </si>
  <si>
    <t>74 Т</t>
  </si>
  <si>
    <t>27.11.42.300.003.00.0796.000000000000</t>
  </si>
  <si>
    <t>Трансформатор</t>
  </si>
  <si>
    <t>изолирующий, для последовательного питания аэродромных огней, номинальная мощность 100 Вт, напряжение изоляции 5000 В, номинальный ток 6,6 А</t>
  </si>
  <si>
    <t>Тороидальный магнито-сердечник в резиновой изоляции.</t>
  </si>
  <si>
    <t>74-1 Т</t>
  </si>
  <si>
    <t>3,5,11</t>
  </si>
  <si>
    <t>74-2 Т</t>
  </si>
  <si>
    <t>27.11.42.300.003.00.0796.000000000002</t>
  </si>
  <si>
    <t>изолирующий, для последовательного питания аэродромных огней, номинальная мощность 150 Вт, напряжение изоляции 5000 В, номинальный ток 6,6 А</t>
  </si>
  <si>
    <t>сентябрь-октябрь</t>
  </si>
  <si>
    <t>75 Т</t>
  </si>
  <si>
    <t>6,8,15,18,19,22</t>
  </si>
  <si>
    <t>75-1 Т</t>
  </si>
  <si>
    <t>аккумуляторная батарея Yuasa-2250 12V 86Ah для ИБП</t>
  </si>
  <si>
    <t>75-2 Т</t>
  </si>
  <si>
    <t>75-3 Т</t>
  </si>
  <si>
    <t>27.20.11.990.002.00.0796.000000000000</t>
  </si>
  <si>
    <t>для ИБП, напряжение 12 В, емкость от 90-200 А*ч</t>
  </si>
  <si>
    <t>76 Т</t>
  </si>
  <si>
    <t>13.99.19.900.006.00.0736.000000000002</t>
  </si>
  <si>
    <t>Лента</t>
  </si>
  <si>
    <t>из пленок, липкая изоляционная, ГОСТ 28018-89</t>
  </si>
  <si>
    <t>Лента ПВХ электроизоляционная с липким слоем Размер 15*0,20</t>
  </si>
  <si>
    <t>рулон</t>
  </si>
  <si>
    <t>77 Т</t>
  </si>
  <si>
    <t>27.12.21.700.000.01.0796.000000000001</t>
  </si>
  <si>
    <t>Предохранитель</t>
  </si>
  <si>
    <t>плавкий, номинальный ток 100 А</t>
  </si>
  <si>
    <t>Предохранитель низковольтный плавкий ПН-100</t>
  </si>
  <si>
    <t>78 Т</t>
  </si>
  <si>
    <t>27.12.21.500.000.02.0796.000000000001</t>
  </si>
  <si>
    <t>трубчатый, напряжение 10 кВ, ток 30 А</t>
  </si>
  <si>
    <t xml:space="preserve">Номинальный рабочий ток 30А, на напряжение 6 - 10 киловольт.  (ТУ3414-004-49042429-2008) </t>
  </si>
  <si>
    <t>79 Т</t>
  </si>
  <si>
    <t>27.20.11.900.003.00.0796.000000000006</t>
  </si>
  <si>
    <t>Батарейка</t>
  </si>
  <si>
    <t>тип АА</t>
  </si>
  <si>
    <t>Размер (тип) АА, напряжение 3,6 вольт. Специального назначения для спецоборудования.</t>
  </si>
  <si>
    <t>80 Т</t>
  </si>
  <si>
    <t>27.20.11.900.003.00.0796.000000000000</t>
  </si>
  <si>
    <t>тип PP3</t>
  </si>
  <si>
    <t>Щёлочной элемент питания (КРОНА). Тип 6LR61, напряжение 9 вольт</t>
  </si>
  <si>
    <t>81 Т</t>
  </si>
  <si>
    <t>22.21.29.700.005.00.0796.000000000047</t>
  </si>
  <si>
    <t>Муфта</t>
  </si>
  <si>
    <t>кабельная, соединительная</t>
  </si>
  <si>
    <t>GUSJ - 12/70-120</t>
  </si>
  <si>
    <t>82 Т</t>
  </si>
  <si>
    <t>GUSJ - 12/35-50</t>
  </si>
  <si>
    <t>83 Т</t>
  </si>
  <si>
    <t>GUST - 12/70-120/800L12. 10кВ</t>
  </si>
  <si>
    <t>84 Т</t>
  </si>
  <si>
    <t>GUST - 12/35-50. 10кВ</t>
  </si>
  <si>
    <t>85 Т</t>
  </si>
  <si>
    <t>27.12.22.900.001.00.0796.000000000007</t>
  </si>
  <si>
    <t>Выключатель</t>
  </si>
  <si>
    <t>автоматический, тип В, однополюсный, с магнитным размыкателем</t>
  </si>
  <si>
    <t>Выключатель автоматический ВА-25 однополюсный, с магнитным размыкателем (расцепитель), с тепловым размыкателем (расцепитель), типа В,  для осветительных сетей общего назначения. Для защиты электрической цепи напряжением 220-380 вольт от сверхтоков и токов коротких замыканий</t>
  </si>
  <si>
    <t>86 Т</t>
  </si>
  <si>
    <t>Выключатель автоматический</t>
  </si>
  <si>
    <t>Выключатель автоматический ВА-32 однополюсный, с магнитным размыкателем (расцепитель), с тепловым размыкателем (расцепитель), типа В,  для осветительных сетей общего назначения. Для защиты электрической цепи напряжением 220-380 вольт от сверхтоков и токов коротких замыканий</t>
  </si>
  <si>
    <t>87 Т</t>
  </si>
  <si>
    <t>25.72.12.500.001.00.0796.000000000000</t>
  </si>
  <si>
    <t>висячий большой</t>
  </si>
  <si>
    <t>металлический корпус,3 ключа, размер 20х70х70мм.</t>
  </si>
  <si>
    <t>88 Т</t>
  </si>
  <si>
    <t>14.12.30.100.000.00.0715.000000000017</t>
  </si>
  <si>
    <t xml:space="preserve">Перчатки </t>
  </si>
  <si>
    <t>для защиты рук технические, из латекса, бесшовные, диэлектрические</t>
  </si>
  <si>
    <t>Для защиты от тока напряжением до 1000В.</t>
  </si>
  <si>
    <t>пара</t>
  </si>
  <si>
    <t>89 Т</t>
  </si>
  <si>
    <t>22.19.72.000.001.00.0796.000000000001</t>
  </si>
  <si>
    <t>Коврик диэлектрический</t>
  </si>
  <si>
    <t>резиновый, первой группы, длина 1000-8000мм, ширина 500-1200мм, ГОСТ 4997-75</t>
  </si>
  <si>
    <t>Для дополнительной защиты электротехнического персонала от тока напряжением до и выше 1000В.</t>
  </si>
  <si>
    <t>90 Т</t>
  </si>
  <si>
    <t>27.33.11.100.002.00.0796.000000000008</t>
  </si>
  <si>
    <t>одноклавишный, наружной установки</t>
  </si>
  <si>
    <t>Одноклавишный (открытой проводки) на напряжение до 220 вольт и номинальным током до 6 ампер.Пласстмассовый корпус</t>
  </si>
  <si>
    <t>90-1 Т</t>
  </si>
  <si>
    <t>91 Т</t>
  </si>
  <si>
    <t>27.33.11.100.002.00.0796.000000000005</t>
  </si>
  <si>
    <t>одноклавишный, внутренней установки</t>
  </si>
  <si>
    <t>Одноклавишный (скрытой проводки) на напряжение до 220 вольт и номинальным током до 6 ампер. Пласстмассовый корпус</t>
  </si>
  <si>
    <t>91-1 Т</t>
  </si>
  <si>
    <t>92 Т</t>
  </si>
  <si>
    <t>27.33.11.100.002.00.0796.000000000004</t>
  </si>
  <si>
    <t>двухклавишный, внутренней установки</t>
  </si>
  <si>
    <t>Двухклавишный (скрытой проводки) на напряжение до 220 вольт и номинальным током до 6 ампер. Пласстмассовый корпус</t>
  </si>
  <si>
    <t>92-1 Т</t>
  </si>
  <si>
    <t>93 Т</t>
  </si>
  <si>
    <t>27.32.13.700.000.00.0006.000000000199</t>
  </si>
  <si>
    <t>Кабель</t>
  </si>
  <si>
    <t>марка ВВГ, 2*2,5 мм2</t>
  </si>
  <si>
    <t xml:space="preserve">Кабель с медными жилами в изоляции на напряжение до 220 вольт. В поливинилхлоридной изоляции </t>
  </si>
  <si>
    <t>Метр</t>
  </si>
  <si>
    <t>94 Т</t>
  </si>
  <si>
    <t>16.10.10.370.002.00.0113.000000000001</t>
  </si>
  <si>
    <t>Пиломатериал</t>
  </si>
  <si>
    <t>из хвойных пород, обрезанный, ГОСТ 8486-86</t>
  </si>
  <si>
    <t>Размеры 150х50х6000</t>
  </si>
  <si>
    <t>г.Атырау, аэропорт</t>
  </si>
  <si>
    <t>Метр кубический</t>
  </si>
  <si>
    <t>94-1 Т</t>
  </si>
  <si>
    <t>95 Т</t>
  </si>
  <si>
    <t>Размеры 150х25х6000</t>
  </si>
  <si>
    <t>95-1 Т</t>
  </si>
  <si>
    <t>96 Т</t>
  </si>
  <si>
    <t>Размеры 150х10х6000</t>
  </si>
  <si>
    <t>96-1 Т</t>
  </si>
  <si>
    <t>97 Т</t>
  </si>
  <si>
    <t>20.59.59.730.000.00.5108.000000000002</t>
  </si>
  <si>
    <t>Монтажная пена</t>
  </si>
  <si>
    <t>всесезонная, бытовая (с трубкой-адаптером), в аэрозольной упаковке, однокомпонентная</t>
  </si>
  <si>
    <t>97-1 Т</t>
  </si>
  <si>
    <t>98 Т</t>
  </si>
  <si>
    <t>25.93.14.300.000.00.0166.000000000005</t>
  </si>
  <si>
    <t>формовочный, круглый, диаметр 1,8 мм, длина 120 мм, ГОСТ 4035-63</t>
  </si>
  <si>
    <t>99 Т</t>
  </si>
  <si>
    <t>24.10.31.100.000.01.0055.000000000000</t>
  </si>
  <si>
    <t>Лист</t>
  </si>
  <si>
    <t>стальной, холоднокатаный, толщина 0,55 мм, оцинкованный, ГОСТ 14918-80</t>
  </si>
  <si>
    <t>Размером 6 м.</t>
  </si>
  <si>
    <t>99-1 Т</t>
  </si>
  <si>
    <t>100 Т</t>
  </si>
  <si>
    <t>25.94.11.900.000.01.0796.000000000003</t>
  </si>
  <si>
    <t>оцинкованный, с шестигранной головкой</t>
  </si>
  <si>
    <t>Сечение и Размер Ø4х30</t>
  </si>
  <si>
    <t>100-1 Т</t>
  </si>
  <si>
    <t>101 Т</t>
  </si>
  <si>
    <t>25.94.11.900.000.01.0798.000000000000</t>
  </si>
  <si>
    <t>оцинкованный, с резиновой прокладкой</t>
  </si>
  <si>
    <t>Сечение и Размеры Ø4х50</t>
  </si>
  <si>
    <t>Тысяча штук</t>
  </si>
  <si>
    <t>101-1 Т</t>
  </si>
  <si>
    <t>102 Т</t>
  </si>
  <si>
    <t>25.94.13.900.008.00.0796.000000000000</t>
  </si>
  <si>
    <t>Анкер</t>
  </si>
  <si>
    <t>усиленный, с болтом</t>
  </si>
  <si>
    <t>Сечение и Размер Ø10х150мм</t>
  </si>
  <si>
    <t>103 Т</t>
  </si>
  <si>
    <t>25.73.30.370.008.00.0796.000000000000</t>
  </si>
  <si>
    <t>Насадка</t>
  </si>
  <si>
    <t>для шуруповерта, сменная</t>
  </si>
  <si>
    <t>Для саморезов</t>
  </si>
  <si>
    <t>103-1 Т</t>
  </si>
  <si>
    <t>104 Т</t>
  </si>
  <si>
    <t>23.70.12.700.000.00.0055.000000000000</t>
  </si>
  <si>
    <t>Блок</t>
  </si>
  <si>
    <t>из известняка-ракушечника, размер 400*200*200 мм</t>
  </si>
  <si>
    <t>105 Т</t>
  </si>
  <si>
    <t>25.11.23.600.007.00.0169.000000000001</t>
  </si>
  <si>
    <t>Уголок</t>
  </si>
  <si>
    <t>металлический, размер 50*50 мм</t>
  </si>
  <si>
    <t>Размер 90 мм</t>
  </si>
  <si>
    <t>Тысяча тонн</t>
  </si>
  <si>
    <t>105-1 Т</t>
  </si>
  <si>
    <t>106 Т</t>
  </si>
  <si>
    <t>24.10.66.900.000.00.0168.000000000010</t>
  </si>
  <si>
    <t>стальной, диаметр 12 мм, горячекатаный, ГОСТ 2590-2006</t>
  </si>
  <si>
    <t>Сечение Ø12мм</t>
  </si>
  <si>
    <t>Тонна (метрическая)</t>
  </si>
  <si>
    <t>106-1 Т</t>
  </si>
  <si>
    <t>107 Т</t>
  </si>
  <si>
    <t>25.72.14.430.000.00.0796.000000000000</t>
  </si>
  <si>
    <t>Навес</t>
  </si>
  <si>
    <t>дверной, стальной</t>
  </si>
  <si>
    <t>107-1 Т</t>
  </si>
  <si>
    <t>108 Т</t>
  </si>
  <si>
    <t>25.12.10.300.000.00.0796.000000000000</t>
  </si>
  <si>
    <t>Дверь</t>
  </si>
  <si>
    <t>стальная</t>
  </si>
  <si>
    <t>108-1 Т</t>
  </si>
  <si>
    <t>109 Т</t>
  </si>
  <si>
    <t>23.51.12.300.000.02.0168.000000000001</t>
  </si>
  <si>
    <t>Портландцемент</t>
  </si>
  <si>
    <t>с минеральными добавками, марка ПЦ 400-Д5 (М 400-Д5), ГОСТ 10178-85</t>
  </si>
  <si>
    <t>109-1 Т</t>
  </si>
  <si>
    <t>110 Т</t>
  </si>
  <si>
    <t>08.12.11.900.000.00.0113.000000000000</t>
  </si>
  <si>
    <t>Песок</t>
  </si>
  <si>
    <t>природный, 1 класс, мелкий, ГОСТ 8736-93</t>
  </si>
  <si>
    <t>110-1 Т</t>
  </si>
  <si>
    <t>111 Т</t>
  </si>
  <si>
    <t>23.52.10.330.000.00.0166.000000000001</t>
  </si>
  <si>
    <t>негашеная, 2 сорт, комовая, кальциевая, быстрогасящаяся, ГОСТ 9179-77</t>
  </si>
  <si>
    <t>111-1 Т</t>
  </si>
  <si>
    <t>эсто-100, энс-300</t>
  </si>
  <si>
    <t>112 Т</t>
  </si>
  <si>
    <t>08.12.12.120.000.00.0113.000000000000</t>
  </si>
  <si>
    <t>Щебень</t>
  </si>
  <si>
    <t>фракция от 25 до 40 мм, ГОСТ 7392-2002</t>
  </si>
  <si>
    <t>Щебень фракцией 20÷40</t>
  </si>
  <si>
    <t>112-1 Т</t>
  </si>
  <si>
    <t>113 Т</t>
  </si>
  <si>
    <t>20.30.12.550.000.00.0166.000000000000</t>
  </si>
  <si>
    <t>на основе полиакрилатов акриловых</t>
  </si>
  <si>
    <t>краска черная, для нанесения линий разметки на асфальтобетонных покрытиях</t>
  </si>
  <si>
    <t>114 Т</t>
  </si>
  <si>
    <t>краска красная, для нанесения линий разметки на асфальтобетонных покрытиях</t>
  </si>
  <si>
    <t>115 Т</t>
  </si>
  <si>
    <t>краска желтая, для нанесения линий разметки на асфальтобетонных покрытиях</t>
  </si>
  <si>
    <t>116 Т</t>
  </si>
  <si>
    <t>краска белая, для нанесения линий разметки на асфальтобетонных покрытиях</t>
  </si>
  <si>
    <t>117 Т</t>
  </si>
  <si>
    <t>32.99.59.900.084.00.0796.000000000002</t>
  </si>
  <si>
    <t>Скотч</t>
  </si>
  <si>
    <t>металлизированный, ширина свыше 3 см, широкий</t>
  </si>
  <si>
    <t>Длиной не менее 180м., шириной 5см</t>
  </si>
  <si>
    <t>3,5,6</t>
  </si>
  <si>
    <t>117-1 Т</t>
  </si>
  <si>
    <t>32.99.59.900.084.00.0796.000000000013</t>
  </si>
  <si>
    <t>полипропиленовый, ширина 48 мм, канцелярский</t>
  </si>
  <si>
    <t>Упаковочный скотч,  ширина ленты 48 мм, длина намотки не менее 180 м,  коричневый</t>
  </si>
  <si>
    <t>118 Т</t>
  </si>
  <si>
    <t>20.30.22.700.000.01.0166.000000000001</t>
  </si>
  <si>
    <t xml:space="preserve">Растворитель </t>
  </si>
  <si>
    <t>для лакокрасочных материалов, марка 420-ТГ</t>
  </si>
  <si>
    <t>килограмм</t>
  </si>
  <si>
    <t>119 Т</t>
  </si>
  <si>
    <t>20.59.43.990.000.00.0168.000000000001</t>
  </si>
  <si>
    <t>Жидкость противообледенительная</t>
  </si>
  <si>
    <t>для обработки искусственных покрытий, антигололедный</t>
  </si>
  <si>
    <t>Антигололедный реагент, бесцветная жидкость, без запаха, плотность 1,24-1,26 гр/см3, с концентрацией действующего вещества 50%, точка замерзания -60°</t>
  </si>
  <si>
    <t>ЭОТТ</t>
  </si>
  <si>
    <t>Поставка партиями по мере необходимости с даты подписания договора, по декабрь 2016 г.</t>
  </si>
  <si>
    <t>168</t>
  </si>
  <si>
    <t>ас</t>
  </si>
  <si>
    <t>119-1 Т</t>
  </si>
  <si>
    <t>120 Т</t>
  </si>
  <si>
    <t>20.51.13.000.000.00.0778.000000000000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</si>
  <si>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</si>
  <si>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</si>
  <si>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Набор сигнала охотника, для подачи огневых сигналов бедствия №3, 15 штук в пачке</t>
  </si>
  <si>
    <t>121 Т</t>
  </si>
  <si>
    <t>26.51.12.300.007.00.0796.000000000000</t>
  </si>
  <si>
    <t>Ветроуказатель</t>
  </si>
  <si>
    <t>для определения направления ветра</t>
  </si>
  <si>
    <t>Длина конуса 2 400 мм, цвет оранжево-белый,  диаметр входного отверстия 800 мм, выходного отверстия 400 мм</t>
  </si>
  <si>
    <t>121-1 Т</t>
  </si>
  <si>
    <t>Длина конуса 2 400 мм, цвет оранжево-белый,  диаметр входного отверстия 1000 мм, выходного отверстия 500 мм</t>
  </si>
  <si>
    <t>122 Т</t>
  </si>
  <si>
    <t>122-1 Т</t>
  </si>
  <si>
    <t>3,5,7,11,19,20,21</t>
  </si>
  <si>
    <t>122-2 Т</t>
  </si>
  <si>
    <t>27.20.21.100.000.00.0796.000000000029</t>
  </si>
  <si>
    <t>стартерный, марка 6СТ-60, напряжение 12 В, емкость 60 А/ч, кислотный, ГОСТ 959-2002</t>
  </si>
  <si>
    <t>ноябрь-декабрь</t>
  </si>
  <si>
    <t>123 Т</t>
  </si>
  <si>
    <t>21.20.21.200.001.00.0872.000000000000</t>
  </si>
  <si>
    <t>Вакцина против гриппа</t>
  </si>
  <si>
    <t>раствор для инъекций</t>
  </si>
  <si>
    <t>Поставка в течение 30 календарных дней с даты подписания договора</t>
  </si>
  <si>
    <t>872</t>
  </si>
  <si>
    <t>Флакон</t>
  </si>
  <si>
    <t>124 Т</t>
  </si>
  <si>
    <t>21.20.24.200.004.00.0778.000000000001</t>
  </si>
  <si>
    <t>Бинт</t>
  </si>
  <si>
    <t>медицинский, эластичный, вязаный из хлопчатобумажной нити</t>
  </si>
  <si>
    <t>124-1 Т</t>
  </si>
  <si>
    <t>125 Т</t>
  </si>
  <si>
    <t>21.20.13.990.607.00.0778.000000000000</t>
  </si>
  <si>
    <t>Ацетилсалициловая кислота</t>
  </si>
  <si>
    <t>таблетки</t>
  </si>
  <si>
    <t>Аспирин таблетки белые в упаковке по 10штук</t>
  </si>
  <si>
    <t>125-1 Т</t>
  </si>
  <si>
    <t>126 Т</t>
  </si>
  <si>
    <t>21.10.52.900.014.00.0778.000000000000</t>
  </si>
  <si>
    <t>Эпинефрин</t>
  </si>
  <si>
    <t>адреналин гидрохлорид безцветная жидкостьв амп по 1мл</t>
  </si>
  <si>
    <t>18,19,20,21</t>
  </si>
  <si>
    <t>126-1 Т</t>
  </si>
  <si>
    <t>127 Т</t>
  </si>
  <si>
    <t>22.19.73.900.004.00.0796.000000000000</t>
  </si>
  <si>
    <t>Жгут</t>
  </si>
  <si>
    <t>резиновый, кровоостанавливающий</t>
  </si>
  <si>
    <t>127-1 Т</t>
  </si>
  <si>
    <t>128 Т</t>
  </si>
  <si>
    <t>21.20.13.990.467.00.0778.000000000001</t>
  </si>
  <si>
    <t>Менадиона натрия бисульфит</t>
  </si>
  <si>
    <t>раствор</t>
  </si>
  <si>
    <t>128-1 Т</t>
  </si>
  <si>
    <t>129 Т</t>
  </si>
  <si>
    <t>20.14.75.500.000.01.0872.000000000000</t>
  </si>
  <si>
    <t>Спирт</t>
  </si>
  <si>
    <t>этиловый, легковоспламеняющийся, ГОСТ 18300-87</t>
  </si>
  <si>
    <t>жидкость прозрачная  с запахом</t>
  </si>
  <si>
    <t>ДДР</t>
  </si>
  <si>
    <t>флокон</t>
  </si>
  <si>
    <t>130 Т</t>
  </si>
  <si>
    <t>21.20.13.990.452.00.0872.000000000000</t>
  </si>
  <si>
    <t>Натрия ацетата тригидрат, Натрия хлорид</t>
  </si>
  <si>
    <t>раствор для инфузий</t>
  </si>
  <si>
    <t>130-1 Т</t>
  </si>
  <si>
    <t>131 Т</t>
  </si>
  <si>
    <t>22.19.71.900.002.00.0796.000000000007</t>
  </si>
  <si>
    <t>Груша</t>
  </si>
  <si>
    <t>резиновая, объем 200 мл</t>
  </si>
  <si>
    <t>131-1 Т</t>
  </si>
  <si>
    <t>132 Т</t>
  </si>
  <si>
    <t>32.50.11.500.024.00.0796.000000000000</t>
  </si>
  <si>
    <t>Шпатель стоматологический</t>
  </si>
  <si>
    <t>двусторонний</t>
  </si>
  <si>
    <t>Одноразовый, для открытие ротовой полости</t>
  </si>
  <si>
    <t>133 Т</t>
  </si>
  <si>
    <t>21.20.13.990.526.00.0872.000000000000</t>
  </si>
  <si>
    <t>Иод</t>
  </si>
  <si>
    <t>133-1 Т</t>
  </si>
  <si>
    <t>134 Т</t>
  </si>
  <si>
    <t>21.20.13.920.009.00.0872.000000000000</t>
  </si>
  <si>
    <t>Натрия хлорид</t>
  </si>
  <si>
    <t>Натрий хлор 0,9%,200,0гр флакон по 200гр  бесцветная</t>
  </si>
  <si>
    <t>134-1 Т</t>
  </si>
  <si>
    <t>135 Т</t>
  </si>
  <si>
    <t>21.20.13.990.188.00.0778.000000000000</t>
  </si>
  <si>
    <t>Нитроглицерин</t>
  </si>
  <si>
    <t>в упаковке по 50 таблеток</t>
  </si>
  <si>
    <t>135-1 Т</t>
  </si>
  <si>
    <t>136 Т</t>
  </si>
  <si>
    <t>21.20.13.990.423.00.0778.000000000002</t>
  </si>
  <si>
    <t>Парацетамол</t>
  </si>
  <si>
    <t>Парацетамол 0,5таблетки белого цвета ,в упаковке по 10 таблеток</t>
  </si>
  <si>
    <t>136-1 Т</t>
  </si>
  <si>
    <t>137 Т</t>
  </si>
  <si>
    <t>21.20.13.990.586.00.0872.000000000000</t>
  </si>
  <si>
    <t>Бриллиантовый зеленый</t>
  </si>
  <si>
    <t>раствор бриллиант зеленый фл 20мл 1% жидкость зеленого цвета</t>
  </si>
  <si>
    <t>18,20,21</t>
  </si>
  <si>
    <t>137-1 Т</t>
  </si>
  <si>
    <t>138 Т</t>
  </si>
  <si>
    <t>21.20.13.920.008.00.0872.000000000000</t>
  </si>
  <si>
    <t>Натрия хлорид, калия хлорид, натрия гидрокарбонат</t>
  </si>
  <si>
    <t>Трисоль жидкость бесцветная во флаконе по 400 мл</t>
  </si>
  <si>
    <t>138-1 Т</t>
  </si>
  <si>
    <t>139 Т</t>
  </si>
  <si>
    <t>21.20.13.990.605.00.0778.000000000000</t>
  </si>
  <si>
    <t>Ацетилсалициловая кислота, Парацетамол, Кофеин</t>
  </si>
  <si>
    <t>цитроман, в  упаковке по 10 таблеток</t>
  </si>
  <si>
    <t>139-1 Т</t>
  </si>
  <si>
    <t>140 Т</t>
  </si>
  <si>
    <t>21.20.24.200.000.00.0778.000000000000</t>
  </si>
  <si>
    <t>Лейкопластырь</t>
  </si>
  <si>
    <t>бактерицидный, пропитанный раствором антисептика</t>
  </si>
  <si>
    <t>Пластерь с прокладкой зеленного цвета ,состоящей из четерех слоев марли,пропитанной раствором антисептиков. С липкой стороны имеется защитное     покрытие</t>
  </si>
  <si>
    <t>140-1 Т</t>
  </si>
  <si>
    <t>141 Т</t>
  </si>
  <si>
    <t>21.20.13.990.425.00.0872.000000000000</t>
  </si>
  <si>
    <t>Пантенол</t>
  </si>
  <si>
    <t>аэрозоль</t>
  </si>
  <si>
    <t>Аэрозоль 130 мл во флоконах</t>
  </si>
  <si>
    <t>141-1 Т</t>
  </si>
  <si>
    <t>142 Т</t>
  </si>
  <si>
    <t>32.50.21.800.001.00.0796.000000000001</t>
  </si>
  <si>
    <t>Аппарат искусственной вентиляции легких</t>
  </si>
  <si>
    <t>мешок Амбу, взрослый, с аспиратором</t>
  </si>
  <si>
    <t>142-1 Т</t>
  </si>
  <si>
    <t>143 Т</t>
  </si>
  <si>
    <t>21.20.13.990.228.00.0778.000000000001</t>
  </si>
  <si>
    <t>Метамизол натрий</t>
  </si>
  <si>
    <t>143-1 Т</t>
  </si>
  <si>
    <t>144 Т</t>
  </si>
  <si>
    <t>17.12.13.100.000.02.0778.000000000000</t>
  </si>
  <si>
    <t>Бумага</t>
  </si>
  <si>
    <t>индикаторная, для определения рН</t>
  </si>
  <si>
    <t>термоиндикатор стер. на 180 №500</t>
  </si>
  <si>
    <t>145 Т</t>
  </si>
  <si>
    <t>21.20.24.900.004.00.0778.000000000000</t>
  </si>
  <si>
    <t>Салфетка</t>
  </si>
  <si>
    <t>медицинская, стерильная, двухслойная, марлевая</t>
  </si>
  <si>
    <t>500</t>
  </si>
  <si>
    <t>145-1 Т</t>
  </si>
  <si>
    <t>146 Т</t>
  </si>
  <si>
    <t>21.20.13.990.465.00.0778.000000000000</t>
  </si>
  <si>
    <t>Ментола раствор в изовалерате</t>
  </si>
  <si>
    <t>146-1 Т</t>
  </si>
  <si>
    <t>147 Т</t>
  </si>
  <si>
    <t>21.20.13.990.601.00.0778.000000000000</t>
  </si>
  <si>
    <t>Бендазол</t>
  </si>
  <si>
    <t>ампулы по 2.0мл в/мжелтого цвета</t>
  </si>
  <si>
    <t>147-1 Т</t>
  </si>
  <si>
    <t>148 Т</t>
  </si>
  <si>
    <t>21.20.13.990.345.00.0778.000000000000</t>
  </si>
  <si>
    <t>Уголь активированный</t>
  </si>
  <si>
    <t>по 10 таблеток в упаковке</t>
  </si>
  <si>
    <t>50</t>
  </si>
  <si>
    <t>148-1 Т</t>
  </si>
  <si>
    <t>149 Т</t>
  </si>
  <si>
    <t>21.20.24.900.003.00.0796.000000000000</t>
  </si>
  <si>
    <t>медицинский, стерильный, марлевый</t>
  </si>
  <si>
    <t>бинт стерильный 7х14 белого цвета в упаковке</t>
  </si>
  <si>
    <t>149-1 Т</t>
  </si>
  <si>
    <t>150 Т</t>
  </si>
  <si>
    <t>21.20.13.990.478.00.0778.000000000000</t>
  </si>
  <si>
    <t>Мазь оксолиновая</t>
  </si>
  <si>
    <t>мазь</t>
  </si>
  <si>
    <t>3</t>
  </si>
  <si>
    <t>150-1 Т</t>
  </si>
  <si>
    <t>151 Т</t>
  </si>
  <si>
    <t>21.20.13.990.623.00.0872.000000000000</t>
  </si>
  <si>
    <t>Аммиак</t>
  </si>
  <si>
    <t>флакон</t>
  </si>
  <si>
    <t>151-1 Т</t>
  </si>
  <si>
    <t>152 Т</t>
  </si>
  <si>
    <t>21.20.13.990.006.00.0778.000000000000</t>
  </si>
  <si>
    <t>Нифедипин</t>
  </si>
  <si>
    <t>152-1 Т</t>
  </si>
  <si>
    <t>153 Т</t>
  </si>
  <si>
    <t>26.60.12.900.017.00.0796.000000000000</t>
  </si>
  <si>
    <t>Тонометр</t>
  </si>
  <si>
    <t>неинвазивный, ручной, на основе метода Н.С. Короткова</t>
  </si>
  <si>
    <t>10</t>
  </si>
  <si>
    <t>153-1 Т</t>
  </si>
  <si>
    <t>154 Т</t>
  </si>
  <si>
    <t>21.20.13.990.384.00.0778.000000000000</t>
  </si>
  <si>
    <t>Раунатин</t>
  </si>
  <si>
    <t>154-1 Т</t>
  </si>
  <si>
    <t>155 Т</t>
  </si>
  <si>
    <t>21.20.13.990.565.00.0778.000000000001</t>
  </si>
  <si>
    <t>Глюконат кальция</t>
  </si>
  <si>
    <t>ампула по5.0мл б/ц</t>
  </si>
  <si>
    <t>155-1 Т</t>
  </si>
  <si>
    <t>156 Т</t>
  </si>
  <si>
    <t>21.20.13.990.625.00.0778.000000000001</t>
  </si>
  <si>
    <t>Аминофиллин</t>
  </si>
  <si>
    <t>прозрачная бесцветная жидкость 2.4% ампула по 10мг</t>
  </si>
  <si>
    <t>157 Т</t>
  </si>
  <si>
    <t>21.20.13.990.022.00.0778.000000000001</t>
  </si>
  <si>
    <t>Хлоропирамин</t>
  </si>
  <si>
    <t>ампула по 1.0мл</t>
  </si>
  <si>
    <t>157-1 Т</t>
  </si>
  <si>
    <t>158 Т</t>
  </si>
  <si>
    <t>14.12.30.100.000.00.0715.000000000000</t>
  </si>
  <si>
    <t>Перчатки</t>
  </si>
  <si>
    <t>медицинские одноразовые, из натурального латекса, стерильные</t>
  </si>
  <si>
    <t>Пара</t>
  </si>
  <si>
    <t>158-1 Т</t>
  </si>
  <si>
    <t>159 Т</t>
  </si>
  <si>
    <t>14.12.30.100.000.00.0778.000000000001</t>
  </si>
  <si>
    <t>медицинские смотровые, из натурального латекса, нестерильные</t>
  </si>
  <si>
    <t>159-1 Т</t>
  </si>
  <si>
    <t>160 Т</t>
  </si>
  <si>
    <t>"Атыраухалык аралык әуе жайыАК</t>
  </si>
  <si>
    <t>21.20.13.920.009.00.0778.000000000000</t>
  </si>
  <si>
    <t>в ампулах безцветная жидкость</t>
  </si>
  <si>
    <t>160-1 Т</t>
  </si>
  <si>
    <t>161 Т</t>
  </si>
  <si>
    <t>21.20.13.990.544.00.0870.000000000000</t>
  </si>
  <si>
    <t>Дротаверин</t>
  </si>
  <si>
    <t>ампулы по 2.0 мл</t>
  </si>
  <si>
    <t>Ампула</t>
  </si>
  <si>
    <t>161-1 Т</t>
  </si>
  <si>
    <t>162 Т</t>
  </si>
  <si>
    <t>21.20.24.900.002.00.0778.000000000000</t>
  </si>
  <si>
    <t>медицинская, стерильная, гигроскопическая</t>
  </si>
  <si>
    <t>162-1 Т</t>
  </si>
  <si>
    <t>163 Т</t>
  </si>
  <si>
    <t>32.99.16.300.006.00.0796.000000000000</t>
  </si>
  <si>
    <t>Краска штемпельная</t>
  </si>
  <si>
    <t>для печатей и штемпелей</t>
  </si>
  <si>
    <t>Оплата  за фактически поставленный Поставщиком объем товара</t>
  </si>
  <si>
    <t>саб</t>
  </si>
  <si>
    <t>164 Т</t>
  </si>
  <si>
    <t>26.30.30.900.100.00.0796.000000000001</t>
  </si>
  <si>
    <t>Батарея</t>
  </si>
  <si>
    <t>для радиостанции</t>
  </si>
  <si>
    <t>Аккумуляторные батареи для портативной радиостанции емкостью от 1500 - 1700 мА/ч</t>
  </si>
  <si>
    <t>февраль-март</t>
  </si>
  <si>
    <t>165 Т</t>
  </si>
  <si>
    <t>27.20.11.900.002.00.0796.000000000000</t>
  </si>
  <si>
    <t>Батарейка Крона</t>
  </si>
  <si>
    <t>щелочного типа</t>
  </si>
  <si>
    <t>166 Т</t>
  </si>
  <si>
    <t>27.20.11.900.001.00.0796.000000000000</t>
  </si>
  <si>
    <t>свинцово-кислотная, аккумуляторная, напряжение 2 В, емкость 73 А/ч</t>
  </si>
  <si>
    <t>AV9-12, не обслуживаемая свинцово-кислотная аккумуляторная батарея для УПС</t>
  </si>
  <si>
    <t>7,11,18,19</t>
  </si>
  <si>
    <t>166-1 Т</t>
  </si>
  <si>
    <t>167 Т</t>
  </si>
  <si>
    <t>28.13.23.900.002.00.0796.000000000000</t>
  </si>
  <si>
    <t>компрессор винтовой</t>
  </si>
  <si>
    <t>винтовой</t>
  </si>
  <si>
    <t>для чистки интросокпа, видеосистемы, компьютеров</t>
  </si>
  <si>
    <t>168 Т</t>
  </si>
  <si>
    <t>32.99.59.900.087.00.0796.000000000004</t>
  </si>
  <si>
    <t>Фильтр</t>
  </si>
  <si>
    <t>сетевой, количество входных разъемов (розеток) свыше 5, длина шнура 2-5 м</t>
  </si>
  <si>
    <t xml:space="preserve">Сетевой фильтр, APC, E-20G, 5 розеток, 5 м. </t>
  </si>
  <si>
    <t>169 Т</t>
  </si>
  <si>
    <t>22.29.29.900.053.00.0796.000000000000</t>
  </si>
  <si>
    <t>Карточка</t>
  </si>
  <si>
    <t>пластиковая</t>
  </si>
  <si>
    <t>Карточки для пропусков размер 85х55 мм,толщина - 0,76 мм, цвет-белый</t>
  </si>
  <si>
    <t>170 Т</t>
  </si>
  <si>
    <t>26.20.40.000.180.00.0796.000000000008</t>
  </si>
  <si>
    <t>Картридж</t>
  </si>
  <si>
    <t>ленточный</t>
  </si>
  <si>
    <t>Полноцветная лента Zebra 800017-240 не менее 200 кадров</t>
  </si>
  <si>
    <t>171 Т</t>
  </si>
  <si>
    <t>22.21.30.100.002.00.0796.000000000006</t>
  </si>
  <si>
    <t>Пленка</t>
  </si>
  <si>
    <t>для ламинирования, размер 154*216 мм</t>
  </si>
  <si>
    <t>172 Т</t>
  </si>
  <si>
    <t>22.21.30.100.002.00.0796.000000000005</t>
  </si>
  <si>
    <t>для ламинирования, размер 216*303 мм</t>
  </si>
  <si>
    <t>173 Т</t>
  </si>
  <si>
    <t>26.20.40.000.136.00.0796.000000000000</t>
  </si>
  <si>
    <t>Картридж тонерный</t>
  </si>
  <si>
    <t>черный</t>
  </si>
  <si>
    <t>Картридж PH CF 210</t>
  </si>
  <si>
    <t>174 Т</t>
  </si>
  <si>
    <t>Картридж PH CF 211</t>
  </si>
  <si>
    <t>175 Т</t>
  </si>
  <si>
    <t>Картридж PH CF 212</t>
  </si>
  <si>
    <t>176 Т</t>
  </si>
  <si>
    <t>Картридж PH CF 213</t>
  </si>
  <si>
    <t>177 Т</t>
  </si>
  <si>
    <t>22.22.13.000.000.00.0796.000000000031</t>
  </si>
  <si>
    <t>Ящик</t>
  </si>
  <si>
    <t>пластиковый, для овощей, фруктов и ягод, конусный, сплошной</t>
  </si>
  <si>
    <t>Пластиковые корзины, 20х30х5 см, полиэтилен высокой плотности, перфорированные</t>
  </si>
  <si>
    <t>177-1 Т</t>
  </si>
  <si>
    <t>178 Т</t>
  </si>
  <si>
    <t>24.34.13.100.000.00.0018.000000000009</t>
  </si>
  <si>
    <t>Сетка</t>
  </si>
  <si>
    <t>стальная, плетеная, одинарная, номер сетки 50</t>
  </si>
  <si>
    <t>018</t>
  </si>
  <si>
    <t>Метр погонный</t>
  </si>
  <si>
    <t>178-1 Т</t>
  </si>
  <si>
    <t>179 Т</t>
  </si>
  <si>
    <t>11.07.11.320.000.01.0868.000000000012</t>
  </si>
  <si>
    <t>Вода</t>
  </si>
  <si>
    <t>газированная, неминеральная, питьевая, природная, обьем 0,5 л, СТ РК 1432-2005</t>
  </si>
  <si>
    <t>Вода питьевая аварийная. Прозрачная без посторонних привкусов и запахов. Объем до 0.5 литров</t>
  </si>
  <si>
    <t>спасоп</t>
  </si>
  <si>
    <t>180 Т</t>
  </si>
  <si>
    <t>10.89.19.490.000.00.0839.000000000001</t>
  </si>
  <si>
    <t>Индивидуальный рацион питания</t>
  </si>
  <si>
    <t>для аэромобильных войск, набор продуктов питания и средств жизнеобеспечения, полевые условия</t>
  </si>
  <si>
    <t>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t>
  </si>
  <si>
    <t>181 Т</t>
  </si>
  <si>
    <t>25.40.13.100.000.00.0166.000000000000</t>
  </si>
  <si>
    <t>Патрон</t>
  </si>
  <si>
    <t>сигнальный</t>
  </si>
  <si>
    <t>Предназначен для подачи сигнала бедствия</t>
  </si>
  <si>
    <t>182 Т</t>
  </si>
  <si>
    <t>25.40.13.700.008.00.0796.000000000001</t>
  </si>
  <si>
    <t>Бомба</t>
  </si>
  <si>
    <t>осветительная</t>
  </si>
  <si>
    <t>Ориентирно-сигнальные в ночное время</t>
  </si>
  <si>
    <t>183 Т</t>
  </si>
  <si>
    <t>16.21.12.900.000.00.0625.000000000002</t>
  </si>
  <si>
    <t>Фанера</t>
  </si>
  <si>
    <t>клееная, из хвойных пород, средней водостойкости, ГОСТ 3916.2-96</t>
  </si>
  <si>
    <t>размер листа не менее 1500мм*     1500мм* 6мм</t>
  </si>
  <si>
    <t>184 Т</t>
  </si>
  <si>
    <t>20.51.20.000.000.00.0778.000000000005</t>
  </si>
  <si>
    <t>Спички</t>
  </si>
  <si>
    <t>ветровые</t>
  </si>
  <si>
    <t>Спички ветроустойчивые в водонепроницаемой упаковке</t>
  </si>
  <si>
    <t>185 Т</t>
  </si>
  <si>
    <t>32.99.59.600.002.00.0796.000000000001</t>
  </si>
  <si>
    <t>Термос</t>
  </si>
  <si>
    <t>металлический, бытовой, объем более 0,75 л</t>
  </si>
  <si>
    <t>Термос не менее 12 литров</t>
  </si>
  <si>
    <t>186 Т</t>
  </si>
  <si>
    <t>13.92.22.200.001.00.0796.000000000004</t>
  </si>
  <si>
    <t>Палатка</t>
  </si>
  <si>
    <t>туристическая, многоместная, с каркасом, ГОСТ 28917-91</t>
  </si>
  <si>
    <t xml:space="preserve">Палатка    12 местная </t>
  </si>
  <si>
    <t>187 Т</t>
  </si>
  <si>
    <t>13.92.22.200.001.00.0796.000000000003</t>
  </si>
  <si>
    <t>туристическая, трехместная, с каркасом, ГОСТ 28917-91</t>
  </si>
  <si>
    <t>Палатка туристская с комплектом стоек,  4 местная</t>
  </si>
  <si>
    <t>188 Т</t>
  </si>
  <si>
    <t>28.41.32.100.000.00.0796.000000000000</t>
  </si>
  <si>
    <t>Пресс-ножницы</t>
  </si>
  <si>
    <t>комбинированные</t>
  </si>
  <si>
    <t>189 Т</t>
  </si>
  <si>
    <t>26.30.11.000.000.02.0796.000000000000</t>
  </si>
  <si>
    <t>Радиостанция</t>
  </si>
  <si>
    <t>автомобильная, универсальная</t>
  </si>
  <si>
    <t>190 Т</t>
  </si>
  <si>
    <t>23.19.23.300.050.00.0796.000000000000</t>
  </si>
  <si>
    <t>Электрод лабораторный</t>
  </si>
  <si>
    <t>стеклянный, комбинированный</t>
  </si>
  <si>
    <t>7,11,19,20,21</t>
  </si>
  <si>
    <t>гсм</t>
  </si>
  <si>
    <t>190-1 Т</t>
  </si>
  <si>
    <t>190-2 Т</t>
  </si>
  <si>
    <t>190-3 Т</t>
  </si>
  <si>
    <t>191 Т</t>
  </si>
  <si>
    <t>22.29.29.900.028.00.0796.000000000001</t>
  </si>
  <si>
    <t>Пробка</t>
  </si>
  <si>
    <t>лабораторная, силиконовая</t>
  </si>
  <si>
    <t>Пробки силиконовые с внутренним отверстием, Ф-14,5мм</t>
  </si>
  <si>
    <t>191-1 Т</t>
  </si>
  <si>
    <t>191-2 Т</t>
  </si>
  <si>
    <t>191-3 Т</t>
  </si>
  <si>
    <t>192 Т</t>
  </si>
  <si>
    <t>Ф-14,5мм</t>
  </si>
  <si>
    <t>192-1 Т</t>
  </si>
  <si>
    <t>192-2 Т</t>
  </si>
  <si>
    <t>192-3 Т</t>
  </si>
  <si>
    <t>193 Т</t>
  </si>
  <si>
    <t>Ф-16мм</t>
  </si>
  <si>
    <t>193-1 Т</t>
  </si>
  <si>
    <t>193-2 Т</t>
  </si>
  <si>
    <t>193-3 Т</t>
  </si>
  <si>
    <t>194 Т</t>
  </si>
  <si>
    <t>26.51.51.100.001.00.0796.000000000231</t>
  </si>
  <si>
    <t>Термометр</t>
  </si>
  <si>
    <t>СП-2К, диапазон измерения температуры 0-200 С°</t>
  </si>
  <si>
    <t>194-1 Т</t>
  </si>
  <si>
    <t>194-2 Т</t>
  </si>
  <si>
    <t>194-3 Т</t>
  </si>
  <si>
    <t>195 Т</t>
  </si>
  <si>
    <t>19.20.23.400.001.00.0112.000000000000</t>
  </si>
  <si>
    <t>Гептан нормальный</t>
  </si>
  <si>
    <t>эталонный, плотность не более 863 кг/м3, массовая доля общей серы не более 0,003%, ГОСТ 25828-83</t>
  </si>
  <si>
    <t>Литр (куб. дм.)</t>
  </si>
  <si>
    <t>195-1 Т</t>
  </si>
  <si>
    <t>195-2 Т</t>
  </si>
  <si>
    <t>195-3 Т</t>
  </si>
  <si>
    <t>196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</si>
  <si>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</si>
  <si>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</si>
  <si>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</si>
  <si>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196-1 Т</t>
  </si>
  <si>
    <t>196-2 Т</t>
  </si>
  <si>
    <t>196-3 Т</t>
  </si>
  <si>
    <t>197 Т</t>
  </si>
  <si>
    <t>20.14.74.000.000.01.0112.000000000004</t>
  </si>
  <si>
    <t>этиловый, технический, ректификованный, высший сорт, ГОСТ 18300-87</t>
  </si>
  <si>
    <t>198 Т</t>
  </si>
  <si>
    <t>20.14.33.800.001.00.0166.000000000000</t>
  </si>
  <si>
    <t>Кислота янтарная</t>
  </si>
  <si>
    <t>химически чистый, ГОСТ 6341-75</t>
  </si>
  <si>
    <t>198-1 Т</t>
  </si>
  <si>
    <t>198-2 Т</t>
  </si>
  <si>
    <t>198-3 Т</t>
  </si>
  <si>
    <t>199 Т</t>
  </si>
  <si>
    <t>26.51.51.700.002.00.0796.000000000053</t>
  </si>
  <si>
    <t>Ареометр</t>
  </si>
  <si>
    <t>АНТ-1, диапазон измерения плотности 770-830 кг/м3, ГОСТ 18481-81</t>
  </si>
  <si>
    <t>199-1 Т</t>
  </si>
  <si>
    <t>199-2 Т</t>
  </si>
  <si>
    <t>199-3 Т</t>
  </si>
  <si>
    <t>200 Т</t>
  </si>
  <si>
    <t>17.12.13.100.000.02.5111.000000000001</t>
  </si>
  <si>
    <t>Индикатор качества топлива (авиационного), внешний вид: два однородных листа фильтрующий материал №1 белого цвета , №2 от светло желтого до желтого цвета скрепленный между собой по одному краю размер 50мл * 30 мл</t>
  </si>
  <si>
    <t>5111</t>
  </si>
  <si>
    <t>200-1 Т</t>
  </si>
  <si>
    <t>200-2 Т</t>
  </si>
  <si>
    <t>200-3 Т</t>
  </si>
  <si>
    <t>201 Т</t>
  </si>
  <si>
    <t>23.19.23.300.004.04.0796.000000000004</t>
  </si>
  <si>
    <t>Стакан</t>
  </si>
  <si>
    <t>из термически стойкого стекла, высокий с носиком, марка В-1-250 ТС, номинальная вместимость 250 см3, ГОСТ 25336-82</t>
  </si>
  <si>
    <t>Стаканы  высокие,мерные с делением,с носиком из термостойкого стекла 250 мл</t>
  </si>
  <si>
    <t>201-1 Т</t>
  </si>
  <si>
    <t>201-2 Т</t>
  </si>
  <si>
    <t>201-3 Т</t>
  </si>
  <si>
    <t>202 Т</t>
  </si>
  <si>
    <t>Стаканы низкие мерные с делением с носиком из термостойкого стекла 250 мл.</t>
  </si>
  <si>
    <t>202-1 Т</t>
  </si>
  <si>
    <t>202-2 Т</t>
  </si>
  <si>
    <t>202-3 Т</t>
  </si>
  <si>
    <t>203 Т</t>
  </si>
  <si>
    <t>20.59.56.900.015.00.0166.000000000000</t>
  </si>
  <si>
    <t>Метиловый оранжевый</t>
  </si>
  <si>
    <t>порошок</t>
  </si>
  <si>
    <t>чистый для анализа 30 гр.</t>
  </si>
  <si>
    <t>203-1 Т</t>
  </si>
  <si>
    <t>203-2 Т</t>
  </si>
  <si>
    <t>203-3 Т</t>
  </si>
  <si>
    <t>204 Т</t>
  </si>
  <si>
    <t>20.59.59.600.017.00.0778.000000000000</t>
  </si>
  <si>
    <t>Стандарт-титр</t>
  </si>
  <si>
    <t>рН-метрии</t>
  </si>
  <si>
    <t>Стандарт титры для буферных растворов</t>
  </si>
  <si>
    <t>204-1 Т</t>
  </si>
  <si>
    <t>204-2 Т</t>
  </si>
  <si>
    <t>204-3 Т</t>
  </si>
  <si>
    <t>205 Т</t>
  </si>
  <si>
    <t>27.51.28.390.004.00.0796.000000000019</t>
  </si>
  <si>
    <t>Плита электрическая</t>
  </si>
  <si>
    <t>тип варочной панели стеклокерамика, количество конфорок 1, отдельностоящая</t>
  </si>
  <si>
    <t>205-1 Т</t>
  </si>
  <si>
    <t>205-2 Т</t>
  </si>
  <si>
    <t>205-3 Т</t>
  </si>
  <si>
    <t>206 Т</t>
  </si>
  <si>
    <t>13.92.13.500.001.01.0796.000000000001</t>
  </si>
  <si>
    <t>Полотенце</t>
  </si>
  <si>
    <t>столовое, из хлопка, вафельное, размер 70*40 см, ГОСТ 11027-80</t>
  </si>
  <si>
    <t>1000мм х500мм</t>
  </si>
  <si>
    <t>207 Т</t>
  </si>
  <si>
    <t>32.50.13.600.003.00.0796.000000000000</t>
  </si>
  <si>
    <t>Зажим</t>
  </si>
  <si>
    <t>для штатива</t>
  </si>
  <si>
    <t>Фторопласт длина 30 см диаметр 8 мм</t>
  </si>
  <si>
    <t>208 Т</t>
  </si>
  <si>
    <t>20.59.59.100.011.00.0872.000000000020</t>
  </si>
  <si>
    <t>Государственный стандартный образец</t>
  </si>
  <si>
    <t>вязкости, для нефти и нефтепродукта</t>
  </si>
  <si>
    <t>определение кинематической вязкости противообледенительных жидкостей с динамической вязкостью мПа.с в пределах от 8000 до 12000</t>
  </si>
  <si>
    <t>208-1 Т</t>
  </si>
  <si>
    <t>208-2 Т</t>
  </si>
  <si>
    <t>209 Т</t>
  </si>
  <si>
    <t xml:space="preserve">определение кинематической вязкости нефтепродуктов </t>
  </si>
  <si>
    <t>209-1 Т</t>
  </si>
  <si>
    <t>209-2 Т</t>
  </si>
  <si>
    <t>210 Т</t>
  </si>
  <si>
    <t>20.59.59.630.012.00.0872.000000000003</t>
  </si>
  <si>
    <t>вспышки в закрытом тигле</t>
  </si>
  <si>
    <t>210-1 Т</t>
  </si>
  <si>
    <t>210-2 Т</t>
  </si>
  <si>
    <t>211 Т</t>
  </si>
  <si>
    <t>20.59.59.630.012.00.0872.000000000002</t>
  </si>
  <si>
    <t>вспышки в открытом тигле</t>
  </si>
  <si>
    <t>211-1 Т</t>
  </si>
  <si>
    <t>211-2 Т</t>
  </si>
  <si>
    <t>212 Т</t>
  </si>
  <si>
    <t>20.59.59.100.011.00.0872.000000000001</t>
  </si>
  <si>
    <t>фракционного состава, для нефти и нефтепродукта</t>
  </si>
  <si>
    <t>212-1 Т</t>
  </si>
  <si>
    <t>212-2 Т</t>
  </si>
  <si>
    <t>213 Т</t>
  </si>
  <si>
    <t>20.59.59.100.011.00.0796.000000000003</t>
  </si>
  <si>
    <t>температуры начала кристаллизации топлива</t>
  </si>
  <si>
    <t>Температуры начала кристаллизации топлива</t>
  </si>
  <si>
    <t>213-1 Т</t>
  </si>
  <si>
    <t>213-2 Т</t>
  </si>
  <si>
    <t>214 Т</t>
  </si>
  <si>
    <t>20.59.59.100.011.00.0872.000000000003</t>
  </si>
  <si>
    <t>плотности, для нефти и нефтепродукта</t>
  </si>
  <si>
    <t>определение плотности нефтепродуктов (770 - 830)</t>
  </si>
  <si>
    <t>214-1 Т</t>
  </si>
  <si>
    <t>214-2 Т</t>
  </si>
  <si>
    <t>215 Т</t>
  </si>
  <si>
    <t>28.22.11.700.000.00.0796.000000000000</t>
  </si>
  <si>
    <t>Стол</t>
  </si>
  <si>
    <t>подъёмный, гидравлический, грузоподъёмность до 45 кг</t>
  </si>
  <si>
    <t>215-1 Т</t>
  </si>
  <si>
    <t>215-2 Т</t>
  </si>
  <si>
    <t>215-3 Т</t>
  </si>
  <si>
    <t>216 Т</t>
  </si>
  <si>
    <t>23.19.23.300.000.02.0796.000000000001</t>
  </si>
  <si>
    <t>Трубка</t>
  </si>
  <si>
    <t>лабораторная, соединительная, стеклянная, диаметр 6 мм</t>
  </si>
  <si>
    <t>7,11,18,19,20,21</t>
  </si>
  <si>
    <t>216-1 Т</t>
  </si>
  <si>
    <t>216-2 Т</t>
  </si>
  <si>
    <t>216-3 Т</t>
  </si>
  <si>
    <t>217 Т</t>
  </si>
  <si>
    <t>23.19.23.300.000.02.0796.000000000000</t>
  </si>
  <si>
    <t>лабораторная, соединительная, стеклянная, диаметр 10 мм</t>
  </si>
  <si>
    <t>217-1 Т</t>
  </si>
  <si>
    <t>217-2 Т</t>
  </si>
  <si>
    <t>217-3 Т</t>
  </si>
  <si>
    <t>218 Т</t>
  </si>
  <si>
    <t>20.16.57.000.000.00.0006.000000000001</t>
  </si>
  <si>
    <t>лабораторная, силиконовая, внутренний диаметр 7 мм, кислотостойкая прозрачная</t>
  </si>
  <si>
    <t>218-1 Т</t>
  </si>
  <si>
    <t>218-2 Т</t>
  </si>
  <si>
    <t>218-3 Т</t>
  </si>
  <si>
    <t>219 Т</t>
  </si>
  <si>
    <t>20.16.57.000.000.00.0006.000000000002</t>
  </si>
  <si>
    <t>лабораторная, силиконовая, внутренний диаметр 10 мм, кислотостойкая прозрачная</t>
  </si>
  <si>
    <t>219-1 Т</t>
  </si>
  <si>
    <t>219-2 Т</t>
  </si>
  <si>
    <t>219-3 Т</t>
  </si>
  <si>
    <t>220 Т</t>
  </si>
  <si>
    <t>шланги силиконовые с внутренним диаметром 13 мм</t>
  </si>
  <si>
    <t>221 Т</t>
  </si>
  <si>
    <t>22.19.71.900.002.00.0796.000000000000</t>
  </si>
  <si>
    <t>резиновая №0, объем 5 мл</t>
  </si>
  <si>
    <t>221-1 Т</t>
  </si>
  <si>
    <t>221-2 Т</t>
  </si>
  <si>
    <t>221-3 Т</t>
  </si>
  <si>
    <t>222 Т</t>
  </si>
  <si>
    <t>22.19.71.900.002.00.0796.000000000001</t>
  </si>
  <si>
    <t>резиновая, объем 10 мл</t>
  </si>
  <si>
    <t>Груши для пипеток резиновый объемом 10 мл</t>
  </si>
  <si>
    <t>222-1 Т</t>
  </si>
  <si>
    <t>222-2 Т</t>
  </si>
  <si>
    <t>222-3 Т</t>
  </si>
  <si>
    <t>223 Т</t>
  </si>
  <si>
    <t>Груши для пипеток резиновый объемом 15 мл</t>
  </si>
  <si>
    <t>224 Т</t>
  </si>
  <si>
    <t>23.19.23.300.038.00.0796.000000000002</t>
  </si>
  <si>
    <t>Бюретка</t>
  </si>
  <si>
    <t>объем 5 мл, стеклянная</t>
  </si>
  <si>
    <t>224-1 Т</t>
  </si>
  <si>
    <t>224-2 Т</t>
  </si>
  <si>
    <t>224-3 Т</t>
  </si>
  <si>
    <t>225 Т</t>
  </si>
  <si>
    <t>23.19.23.300.038.00.0796.000000000003</t>
  </si>
  <si>
    <t>объем 10 мл, стеклянная</t>
  </si>
  <si>
    <t>225-1 Т</t>
  </si>
  <si>
    <t>225-2 Т</t>
  </si>
  <si>
    <t>225-3 Т</t>
  </si>
  <si>
    <t>226 Т</t>
  </si>
  <si>
    <t>22.19.71.900.000.00.0796.000000000000</t>
  </si>
  <si>
    <t>Пипетка</t>
  </si>
  <si>
    <t>объем 1 мл, ГОСТ 29228-91</t>
  </si>
  <si>
    <t>226-1 Т</t>
  </si>
  <si>
    <t>226-2 Т</t>
  </si>
  <si>
    <t>226-3 Т</t>
  </si>
  <si>
    <t>227 Т</t>
  </si>
  <si>
    <t>22.19.71.900.000.00.0796.000000000001</t>
  </si>
  <si>
    <t>объем 2 мл, ГОСТ 29228-91</t>
  </si>
  <si>
    <t>227-1 Т</t>
  </si>
  <si>
    <t>227-2 Т</t>
  </si>
  <si>
    <t>227-3 Т</t>
  </si>
  <si>
    <t>228 Т</t>
  </si>
  <si>
    <t>22.19.71.900.000.00.0796.000000000002</t>
  </si>
  <si>
    <t>объем 5 мл, ГОСТ 29228-91</t>
  </si>
  <si>
    <t>228-1 Т</t>
  </si>
  <si>
    <t>228-2 Т</t>
  </si>
  <si>
    <t>228-3 Т</t>
  </si>
  <si>
    <t>229 Т</t>
  </si>
  <si>
    <t>19.20.23.500.000.00.0112.000000000001</t>
  </si>
  <si>
    <t>Нефрас</t>
  </si>
  <si>
    <t>марка С3-80/120, плотность при 20°С не более 730 кг/м3, массовая доля общей серы не более 0,02%</t>
  </si>
  <si>
    <t>"Нефрас" С-50/170 массовая доля серы не более 0,02% на 100 г нефраса</t>
  </si>
  <si>
    <t>112</t>
  </si>
  <si>
    <t>230 Т</t>
  </si>
  <si>
    <t>25.99.29.190.038.00.0796.000000000000</t>
  </si>
  <si>
    <t>Пломба контрольная</t>
  </si>
  <si>
    <t>свинцовая</t>
  </si>
  <si>
    <t>10 мм. (в 1 кг. 200* пломб</t>
  </si>
  <si>
    <t>2015 г.</t>
  </si>
  <si>
    <t>231 Т</t>
  </si>
  <si>
    <t>13.20.19.000.001.00.0006.000000000014</t>
  </si>
  <si>
    <t>Ткань</t>
  </si>
  <si>
    <t>из бумажной пряжи, бязь</t>
  </si>
  <si>
    <t>ткань мягкая, безворсовая, хорошо впитывающая влагу</t>
  </si>
  <si>
    <t>232 Т</t>
  </si>
  <si>
    <t>30.20.40.300.153.00.0796.000000000000</t>
  </si>
  <si>
    <t>Башмак</t>
  </si>
  <si>
    <t>для локомотивов магистральных железных дорог</t>
  </si>
  <si>
    <t>233 Т</t>
  </si>
  <si>
    <t>19.20.21.510.000.00.0112.000000000001</t>
  </si>
  <si>
    <t>Бензин</t>
  </si>
  <si>
    <t>для двигателей с искровым зажиганием, марка АИ-80, неэтилированный и этилированный</t>
  </si>
  <si>
    <t>Поставка партиями по мере необходимостис даты подписания договора, по  31.12.2016 г.</t>
  </si>
  <si>
    <t>ОВХ</t>
  </si>
  <si>
    <t>234 Т</t>
  </si>
  <si>
    <t>19.20.21.530.000.00.0112.000000000001</t>
  </si>
  <si>
    <t>для двигателей с искровым зажиганием, марка АИ-92, неэтилированный и этилированный</t>
  </si>
  <si>
    <t>235 Т</t>
  </si>
  <si>
    <t>19.20.21.550.000.00.0112.000000000000</t>
  </si>
  <si>
    <t>для двигателей с искровым зажиганием, марка АИ-95, неэтилированный и этилированный</t>
  </si>
  <si>
    <t>литр (куб.дм.)</t>
  </si>
  <si>
    <t>235-1 Т</t>
  </si>
  <si>
    <t>236 Т</t>
  </si>
  <si>
    <t>19.20.26.520.000.01.0112.000000000000</t>
  </si>
  <si>
    <t>Топливо</t>
  </si>
  <si>
    <t>дизельное, температура застывания не выше -35-- 45°С, плотность при 20 °С не более 840 кг/м3, зимнее, ГОСТ 305-82</t>
  </si>
  <si>
    <t>18,20,20</t>
  </si>
  <si>
    <t>236-1 Т</t>
  </si>
  <si>
    <t>237 Т</t>
  </si>
  <si>
    <t>19.20.26.510.000.01.0112.000000000000</t>
  </si>
  <si>
    <t>дизельное, температура застывания не выше -10°С, плотность при 20 °С не более 860 кг/м3, летнее, ГОСТ 305-82</t>
  </si>
  <si>
    <t>Поставка партиями по мере необходимостис даты подписания договора, по  декабрь 2016 г.</t>
  </si>
  <si>
    <t>237-1 Т</t>
  </si>
  <si>
    <t>237-2 Т</t>
  </si>
  <si>
    <t>238 Т</t>
  </si>
  <si>
    <t>20.59.42.900.002.05.0168.000000000000</t>
  </si>
  <si>
    <t>Присадка</t>
  </si>
  <si>
    <t>антиобледенительная, на основе спиртов, для предотвращения образования льда в топливной системе</t>
  </si>
  <si>
    <t>Противоводокристаллизационная жидкость "И-М", бесцветная прозрачная жидкость с показателем преломления в пределах 1.366 до 1.372 для авиационного топлива</t>
  </si>
  <si>
    <t>238-1 Т</t>
  </si>
  <si>
    <t>239 Т</t>
  </si>
  <si>
    <t>24.42.21.000.002.01.0166.000000000000</t>
  </si>
  <si>
    <t>Пудра</t>
  </si>
  <si>
    <t>алюминиевая</t>
  </si>
  <si>
    <t>239-1 Т</t>
  </si>
  <si>
    <t>239-2 Т</t>
  </si>
  <si>
    <t>240 Т</t>
  </si>
  <si>
    <t>20.30.12.700.000.00.0166.000000000062</t>
  </si>
  <si>
    <t>Эмаль</t>
  </si>
  <si>
    <t>ПФ-115, ГОСТ 6465-76</t>
  </si>
  <si>
    <t>ПФ-115 первый сорт белый, массовая доля нелетучих веществ, %, не менее 62-68, ГОСТ 6465-76</t>
  </si>
  <si>
    <t>Поставка в течение 30 календарных дней с даты заключения договора</t>
  </si>
  <si>
    <t>240-1 Т</t>
  </si>
  <si>
    <t>гсм-20, эсто -16</t>
  </si>
  <si>
    <t>241 Т</t>
  </si>
  <si>
    <t>24.34.12.900.000.00.0018.000000000027</t>
  </si>
  <si>
    <t>Проволока</t>
  </si>
  <si>
    <t>из углеродистой стали, номинальный диаметр 0,50 мм</t>
  </si>
  <si>
    <t>Проволока для пломбирования</t>
  </si>
  <si>
    <t>3,5,11,16,17,19,20,21</t>
  </si>
  <si>
    <t>241-1 Т</t>
  </si>
  <si>
    <t>24.34.12.900.000.02.0796.000000000000</t>
  </si>
  <si>
    <t>пломбировочная , из нержавеющей стали</t>
  </si>
  <si>
    <t>242 Т</t>
  </si>
  <si>
    <t>28.14.13.350.002.00.0796.000000000009</t>
  </si>
  <si>
    <t>Задвижка (затвор)</t>
  </si>
  <si>
    <t>стальная, тип присоединения к трубопроводу - фланцевое, номинальное давление 1,6 Мпа, номинальный диаметр 80 мм</t>
  </si>
  <si>
    <t>242-1 Т</t>
  </si>
  <si>
    <t>242-2 Т</t>
  </si>
  <si>
    <t>243 Т</t>
  </si>
  <si>
    <t>не менее длина 20 м</t>
  </si>
  <si>
    <t>243-1 Т</t>
  </si>
  <si>
    <t>7,11,15,19,20,21</t>
  </si>
  <si>
    <t>243-2 Т</t>
  </si>
  <si>
    <t>244 Т</t>
  </si>
  <si>
    <t>28.29.12.900.007.00.0796.000000000004</t>
  </si>
  <si>
    <t>Оборудование для фильтрования</t>
  </si>
  <si>
    <t>жидкостное, патронный</t>
  </si>
  <si>
    <t>Фильтроэлементы  SO-644VA</t>
  </si>
  <si>
    <t>244-1 Т</t>
  </si>
  <si>
    <t xml:space="preserve"> Поставка в течение 20 календарных дней с даты подписания договора</t>
  </si>
  <si>
    <t>245 Т</t>
  </si>
  <si>
    <t>Фильтроэлементы  SO-636V</t>
  </si>
  <si>
    <t>245-1 Т</t>
  </si>
  <si>
    <t>246 Т</t>
  </si>
  <si>
    <t>Фильтроэлементы I-64487</t>
  </si>
  <si>
    <t>246-1 Т</t>
  </si>
  <si>
    <t>247 Т</t>
  </si>
  <si>
    <t xml:space="preserve">Фильтроэлементы  ФЭ 600-15-1-М тонкостью фильтрации не более 5мкм </t>
  </si>
  <si>
    <t>247-1 Т</t>
  </si>
  <si>
    <t>248 Т</t>
  </si>
  <si>
    <t>Фильтроэлементы ЭФК-375-5-М (ЭФК-375-5М), тонкостью фильтрации до 2,5 мкм</t>
  </si>
  <si>
    <t>248-1 Т</t>
  </si>
  <si>
    <t>248-2 Т</t>
  </si>
  <si>
    <t>Фильтроэлементы ФЭ-2000-5-1-Б</t>
  </si>
  <si>
    <t>249 Т</t>
  </si>
  <si>
    <t>Фильтроэлементы  ФЭ 170-5-1-В (ФЭ-055М) или ФЭ-170-15-1-В (ФЭ-170-I), тонкостью фильтрации не более 5мкм</t>
  </si>
  <si>
    <t>249-1 Т</t>
  </si>
  <si>
    <t>Фильтроэлементы  ЭС-900-1-М</t>
  </si>
  <si>
    <t>250 Т</t>
  </si>
  <si>
    <t>Фильтроэлементы ЭС-900-1-М, содержание свободной воды на выходе % масс, не более 0,0015</t>
  </si>
  <si>
    <t>250-1 Т</t>
  </si>
  <si>
    <t>Фильтроэлементы ЭФК-600-5-Н</t>
  </si>
  <si>
    <t>251 Т</t>
  </si>
  <si>
    <t>Фильтроэлементы ЭФК-600-5 H</t>
  </si>
  <si>
    <t>251-1 Т</t>
  </si>
  <si>
    <t>252 Т</t>
  </si>
  <si>
    <t>13.92.29.990.004.00.0796.000000000000</t>
  </si>
  <si>
    <t>Чехол</t>
  </si>
  <si>
    <t>для одежды, из текстильного материала</t>
  </si>
  <si>
    <t>Чехлы из брезентовой ткани для резервуаров и топливозаправщиков</t>
  </si>
  <si>
    <t>252-1 Т</t>
  </si>
  <si>
    <t>октябрь-ноябрь</t>
  </si>
  <si>
    <t>253 Т</t>
  </si>
  <si>
    <t>АО "Международный аэропорт Атырау</t>
  </si>
  <si>
    <t>20.59.41.990.004.01.0166.000000000000</t>
  </si>
  <si>
    <t>Солидол</t>
  </si>
  <si>
    <t>синтетический, марка С, ГОСТ 4366-76</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</si>
  <si>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</si>
  <si>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254 Т</t>
  </si>
  <si>
    <t>30.30.50.900.025.00.0796.000000000000</t>
  </si>
  <si>
    <t>Наконечник</t>
  </si>
  <si>
    <t>для заправки топливом с нижней поверхности крыла летательного аппарата</t>
  </si>
  <si>
    <t>ННЗ 2561А-8 диаметр 50мм</t>
  </si>
  <si>
    <t>255 Т</t>
  </si>
  <si>
    <t>ННЗ-6М (Рига) диаметр 50 мм</t>
  </si>
  <si>
    <t>255-1 Т</t>
  </si>
  <si>
    <t>256 Т</t>
  </si>
  <si>
    <t>ННЗ "Картер" диаметр 63 мм</t>
  </si>
  <si>
    <t>257 Т</t>
  </si>
  <si>
    <t>ННЗ-6М (Рига) диаметр 63 мм</t>
  </si>
  <si>
    <t>257-1 Т</t>
  </si>
  <si>
    <t>258 Т</t>
  </si>
  <si>
    <t>13.99.19.900.003.00.0616.000000000000</t>
  </si>
  <si>
    <t>Шпагат</t>
  </si>
  <si>
    <t>из полипропиленовых волокон, крученый, однониточный, ГОСТ 17308-88</t>
  </si>
  <si>
    <t>однониточный (крученые изделия из полипропиленового волокна однониточный</t>
  </si>
  <si>
    <t>бобина</t>
  </si>
  <si>
    <t>259 Т</t>
  </si>
  <si>
    <t>13.99.19.900.004.00.0006.000000000002</t>
  </si>
  <si>
    <t>Веревка</t>
  </si>
  <si>
    <t>из капронового волокона, крученая, ГОСТ 1868-88</t>
  </si>
  <si>
    <t>из пенькового волокна тонкий  крученый разового применения д=1 мм</t>
  </si>
  <si>
    <t>260 Т</t>
  </si>
  <si>
    <t>28.29.12.900.007.00.0796.000000000006</t>
  </si>
  <si>
    <t>жидкостное, цилиндрический барабанный гравитационный</t>
  </si>
  <si>
    <t>Кассеты под фильтроэлементы на СТ-2500 для 1,2,3- ступени</t>
  </si>
  <si>
    <t>261 Т</t>
  </si>
  <si>
    <t>28.29.22.100.000.02.0796.000000000006</t>
  </si>
  <si>
    <t>Огнетушитель</t>
  </si>
  <si>
    <t>порошковый, марка ОП-5 (з) (А, В, С, Е)</t>
  </si>
  <si>
    <t>огнетушитель ОП-5</t>
  </si>
  <si>
    <t>262 Т</t>
  </si>
  <si>
    <t>22.19.30.500.000.02.0006.000000000002</t>
  </si>
  <si>
    <t>Рукав</t>
  </si>
  <si>
    <t>резиновый, высокого давления, армированный, наружный диаметр 51 мм</t>
  </si>
  <si>
    <t>Рукав бензостойкий "Элофлекс" диаметр 50 мм. Длина рукава 20 м</t>
  </si>
  <si>
    <t xml:space="preserve"> 006</t>
  </si>
  <si>
    <t>262-1 Т</t>
  </si>
  <si>
    <t>май-июнь</t>
  </si>
  <si>
    <t>263 Т</t>
  </si>
  <si>
    <t>рукава бензостойкий "Элофлекс" диаметр 63 мм, длина 20м</t>
  </si>
  <si>
    <t>263-1 Т</t>
  </si>
  <si>
    <t>7,19,20,21</t>
  </si>
  <si>
    <t>263-2 Т</t>
  </si>
  <si>
    <t>264 Т</t>
  </si>
  <si>
    <t>22.19.30.300.001.00.0006.000000000005</t>
  </si>
  <si>
    <t>резиновый, высокого давления, неармированный, наружный диаметр 38 мм</t>
  </si>
  <si>
    <t>Рукав бензостойкий "Элофлекс" диаметр 38 мм. Длина рукава 20 м</t>
  </si>
  <si>
    <t>264-1 Т</t>
  </si>
  <si>
    <t>265 Т</t>
  </si>
  <si>
    <t>28.14.13.330.000.00.0796.000000000006</t>
  </si>
  <si>
    <t>Задвижка</t>
  </si>
  <si>
    <t>чугунная, тип присоединения к трубопроводу - фланцевое, давление - 2,5 Мпа, ГОСТ 9698-86</t>
  </si>
  <si>
    <t>Задвижка чугунная ду 80 мм.</t>
  </si>
  <si>
    <t>265-1 Т</t>
  </si>
  <si>
    <t>265-2 Т</t>
  </si>
  <si>
    <t>266 Т</t>
  </si>
  <si>
    <t>20.30.22.200.000.00.0112.000000000000</t>
  </si>
  <si>
    <t>Олифа</t>
  </si>
  <si>
    <t>оксоль, марка В, ГОСТ 190-78</t>
  </si>
  <si>
    <t>266-1 Т</t>
  </si>
  <si>
    <t>267 Т</t>
  </si>
  <si>
    <t>22.21.29.700.006.00.0796.000000000007</t>
  </si>
  <si>
    <t>Вентиль</t>
  </si>
  <si>
    <t>полипропиленовый, диаметр 15</t>
  </si>
  <si>
    <t>вентиль Ду-15 мм</t>
  </si>
  <si>
    <t>267-1 Т</t>
  </si>
  <si>
    <t>267-2 Т</t>
  </si>
  <si>
    <t>268 Т</t>
  </si>
  <si>
    <t>22.21.29.700.006.00.0796.000000000000</t>
  </si>
  <si>
    <t>полипропиленовый, диаметр 20 мм</t>
  </si>
  <si>
    <t>268-1 Т</t>
  </si>
  <si>
    <t>268-2 Т</t>
  </si>
  <si>
    <t>269 Т</t>
  </si>
  <si>
    <t>19.20.25.900.000.01.0168.000000000000</t>
  </si>
  <si>
    <t>реактивное, марка ТС-1, плотность при 20 °С не менее 780(775) кг/м3, низшая теплота сгорания не менее 43120 кДж/к, ГОСТ 10227-86</t>
  </si>
  <si>
    <t>кинематическая вязкость при 20⁰ не менее мм2/с-1,25, температура вспышки, определяемая в закрытом тигле не ниже 28⁰, температура начала кристаллизации не выше 55⁰</t>
  </si>
  <si>
    <t>ОТ</t>
  </si>
  <si>
    <t>январь, март, июнь,сентябрь</t>
  </si>
  <si>
    <t>Поставка партиями по мере необходимостис даты подписания договора, до  31.12.2016 г.</t>
  </si>
  <si>
    <t>тонна (метрическая)</t>
  </si>
  <si>
    <t>269-1 Т</t>
  </si>
  <si>
    <t>8,15,18,20,21,22</t>
  </si>
  <si>
    <t>269-2 Т</t>
  </si>
  <si>
    <t>8,11,14,18,20,21</t>
  </si>
  <si>
    <t>269-3 Т</t>
  </si>
  <si>
    <t>В течении 5 календарных дней с даты подписания договора</t>
  </si>
  <si>
    <t>7,14,19,20,21,22</t>
  </si>
  <si>
    <t>269-4 Т</t>
  </si>
  <si>
    <t>Поставка партиями по мере необходимости с даты подписания договора, до  31.12.2016 г.</t>
  </si>
  <si>
    <t>7,18,20,21,22</t>
  </si>
  <si>
    <t>269-5 Т</t>
  </si>
  <si>
    <t>269-6 Т</t>
  </si>
  <si>
    <t>270 Т</t>
  </si>
  <si>
    <t>17.23.14.500.000.00.5111.000000000066</t>
  </si>
  <si>
    <t xml:space="preserve">Бумага </t>
  </si>
  <si>
    <t>для офисного оборудования, формат А4, плотность 80 г/м2, ГОСТ 6656-76</t>
  </si>
  <si>
    <t xml:space="preserve">Бумага офисная 500л </t>
  </si>
  <si>
    <t xml:space="preserve">апрель-май </t>
  </si>
  <si>
    <t>Поставка в течение 60 календарных дней с даты подписания договора</t>
  </si>
  <si>
    <t>8,14,15,22</t>
  </si>
  <si>
    <t>озс</t>
  </si>
  <si>
    <t>270-1 Т</t>
  </si>
  <si>
    <t>270-2 Т</t>
  </si>
  <si>
    <t>271 Т</t>
  </si>
  <si>
    <t>17.12.13.100.000.00.0736.000000000002</t>
  </si>
  <si>
    <t>для факса, масса 1 м2/80 г, ширина 210 мм, плотность 60 г/м2</t>
  </si>
  <si>
    <t>Бумага-основа для электрохимической бумаги. Размером 210х30х12мм</t>
  </si>
  <si>
    <t>736</t>
  </si>
  <si>
    <t>272 Т</t>
  </si>
  <si>
    <t>22.29.25.900.002.00.0796.000000000000</t>
  </si>
  <si>
    <t>Файл - вкладыш</t>
  </si>
  <si>
    <t>с перфорацией, для документов, размер 235*305 мм</t>
  </si>
  <si>
    <t>Цвет-прозрачный, форма А-4</t>
  </si>
  <si>
    <t>273 Т</t>
  </si>
  <si>
    <t>17.23.13.130.000.00.0796.000000000000</t>
  </si>
  <si>
    <t>Журнал</t>
  </si>
  <si>
    <t>регистрации</t>
  </si>
  <si>
    <t>мягкий переплет, не менее 65 листов</t>
  </si>
  <si>
    <t>273-1 Т</t>
  </si>
  <si>
    <t>274 Т</t>
  </si>
  <si>
    <t>жесткий переплет, не менее 65 листов</t>
  </si>
  <si>
    <t>274-1 Т</t>
  </si>
  <si>
    <t>275 Т</t>
  </si>
  <si>
    <t>17.23.13.500.003.00.0796.000000000001</t>
  </si>
  <si>
    <t>скоросшиватель</t>
  </si>
  <si>
    <t>картонный, размер 320x230x40 мм, формат А4</t>
  </si>
  <si>
    <t>Архивная папка на завязках,  320x260x50мм</t>
  </si>
  <si>
    <t>276 Т</t>
  </si>
  <si>
    <t>277 Т</t>
  </si>
  <si>
    <t>17.21.15.350.001.00.0796.000000000003</t>
  </si>
  <si>
    <t>Конверты</t>
  </si>
  <si>
    <t>формат C4 (229 х 324 мм)</t>
  </si>
  <si>
    <t>без окон</t>
  </si>
  <si>
    <t>277-1 Т</t>
  </si>
  <si>
    <t>278 Т</t>
  </si>
  <si>
    <t>17.21.15.350.001.00.0796.000000000004</t>
  </si>
  <si>
    <t>формат C5 (162 х 229 мм)</t>
  </si>
  <si>
    <t>278-1 Т</t>
  </si>
  <si>
    <t>279 Т</t>
  </si>
  <si>
    <t>Картридж Canon FX-10</t>
  </si>
  <si>
    <t>280 Т</t>
  </si>
  <si>
    <t xml:space="preserve">Картридж для Epson LX 350 </t>
  </si>
  <si>
    <t>280-1 Т</t>
  </si>
  <si>
    <t>280-2 Т</t>
  </si>
  <si>
    <t>281 Т</t>
  </si>
  <si>
    <t>картридж  HP Q5949a</t>
  </si>
  <si>
    <t>282 Т</t>
  </si>
  <si>
    <t>картридж НР  Q 2612 А</t>
  </si>
  <si>
    <t>283 Т</t>
  </si>
  <si>
    <t>Полноцветная лента Zebra 800015-940 не менее 200 кадров</t>
  </si>
  <si>
    <t>284 Т</t>
  </si>
  <si>
    <t>Копи-картридж для ксерокса С-118</t>
  </si>
  <si>
    <t>285 Т</t>
  </si>
  <si>
    <t>Тонер-картридж Xerox 006R01179</t>
  </si>
  <si>
    <t>286 Т</t>
  </si>
  <si>
    <t>Копи-картридж для ксерокса IR-2018</t>
  </si>
  <si>
    <t>287 Т</t>
  </si>
  <si>
    <t>Тонер-картридж для ксерокса IR-2018</t>
  </si>
  <si>
    <t>288 Т</t>
  </si>
  <si>
    <t>Картридж СЕ285А</t>
  </si>
  <si>
    <t>289 Т</t>
  </si>
  <si>
    <t>Картридж  3045</t>
  </si>
  <si>
    <t>290 Т</t>
  </si>
  <si>
    <t>Картридж сс-388А</t>
  </si>
  <si>
    <t>291 Т</t>
  </si>
  <si>
    <t>Картридж PH CF 210 по 213</t>
  </si>
  <si>
    <t>комплект</t>
  </si>
  <si>
    <t>292 Т</t>
  </si>
  <si>
    <t>11.07.11.310.000.01.0868.000000000011</t>
  </si>
  <si>
    <t>негазированная, неминеральная, питьевая, природная, обьем 5 л и выше, СТ РК 1432-2005</t>
  </si>
  <si>
    <t>Вода очищенная в бутылях по 19л</t>
  </si>
  <si>
    <t>293 Т</t>
  </si>
  <si>
    <t>32.91.19.500.002.00.0796.000000000000</t>
  </si>
  <si>
    <t>для лакокрасочных работ, малярный, тип ВМП, ГОСТ 10831-87</t>
  </si>
  <si>
    <t>иас</t>
  </si>
  <si>
    <t>294 Т</t>
  </si>
  <si>
    <t>295 Т</t>
  </si>
  <si>
    <t>296 Т</t>
  </si>
  <si>
    <t>20.41.32.590.000.09.0796.000000000000</t>
  </si>
  <si>
    <t>для выведения пятен, жидкость, СТ РК ГОСТ Р 51696-2003</t>
  </si>
  <si>
    <t>70</t>
  </si>
  <si>
    <t>296-1 Т</t>
  </si>
  <si>
    <t>297 Т</t>
  </si>
  <si>
    <t xml:space="preserve"> Моющее средства для кухни. Средство предназначено для чистки поверхностей: стола, плиты, раковины, кафельной плитки, кухонных принадлежностей, внутренней поверхности СВЧ-печи, ГОСТ/ТУ:У 00146137.023-1999</t>
  </si>
  <si>
    <t>298 Т</t>
  </si>
  <si>
    <t>20.59.43.990.000.00.0112.000000000001</t>
  </si>
  <si>
    <t>для летательных аппаратов, тип I</t>
  </si>
  <si>
    <t xml:space="preserve">Противообледенительная жидкость тип 1 красно-оранжевого цвета до слабо-желтого цвета, имеющая запах типичный для гликоля, полностью растворима в воде. Легка в применении с уже существующим оборудованием </t>
  </si>
  <si>
    <t>В течение 15 календарных дней с даты заключения договора</t>
  </si>
  <si>
    <t>7,11,14,18,20,21</t>
  </si>
  <si>
    <t>298-1 Т</t>
  </si>
  <si>
    <t>298-2 Т</t>
  </si>
  <si>
    <t>299 Т</t>
  </si>
  <si>
    <t>20.59.43.990.000.00.0112.000000000002</t>
  </si>
  <si>
    <t>для летательных аппаратов, тип II,III,IV</t>
  </si>
  <si>
    <t>Противообледенительная жидкость  тип 4 , изумрудно-зеленого цвета от прозрачного до слегка мутного без механических примесей, используется как антиобледенительная жидкость для ВС, т.е. предотвращает обледенение самолета во время вылета</t>
  </si>
  <si>
    <t>299-1 Т</t>
  </si>
  <si>
    <t>январь, октябрь</t>
  </si>
  <si>
    <t>300 Т</t>
  </si>
  <si>
    <t>301 Т</t>
  </si>
  <si>
    <t>Проволока для пломбирования в катушках по 800 м.</t>
  </si>
  <si>
    <t>302 Т</t>
  </si>
  <si>
    <t>20.30.22.700.000.00.0112.000000000001</t>
  </si>
  <si>
    <t>Растворитель</t>
  </si>
  <si>
    <t>для лакокрасочных материалов, марка 646, ГОСТ 18188-72</t>
  </si>
  <si>
    <t>303 Т</t>
  </si>
  <si>
    <t xml:space="preserve">Высший сорт желтый, массовая доля нелетучих веществ, %, не менее 64-70 </t>
  </si>
  <si>
    <t>иас-20,гсм-10</t>
  </si>
  <si>
    <t>304 Т</t>
  </si>
  <si>
    <t>Первый сорт красный, массовая доля нелетучих веществ, %, не менее 52-58</t>
  </si>
  <si>
    <t>иас-10,гсм-90</t>
  </si>
  <si>
    <t>304-1 Т</t>
  </si>
  <si>
    <t>иас-10,гсм-90, эсто-34</t>
  </si>
  <si>
    <t>305 Т</t>
  </si>
  <si>
    <t>Высший сорт белый, массовая доля нелетучих веществ, %, не менее 62-68, ГОСТ 6465-76</t>
  </si>
  <si>
    <t>306 Т</t>
  </si>
  <si>
    <t>Первый сорт черный, массовая доля нелетучих веществ, %, не менее 49-55</t>
  </si>
  <si>
    <t>307 Т</t>
  </si>
  <si>
    <t>Высший сорт зеленый, массовая доля нелетучих веществ, %, не менее 64-70</t>
  </si>
  <si>
    <t>308 Т</t>
  </si>
  <si>
    <t>Высший сорт синий, массовая доля нелетучих веществ, %, не менее 57-63</t>
  </si>
  <si>
    <t>иас-5,гсм-20</t>
  </si>
  <si>
    <t>309 Т</t>
  </si>
  <si>
    <t>Ведро.</t>
  </si>
  <si>
    <t>пластмассовое, 8 л.</t>
  </si>
  <si>
    <t>310 Т</t>
  </si>
  <si>
    <t>25.99.12.400.003.00.0796.000000000006</t>
  </si>
  <si>
    <t>оцинкованное, эмалированное, объем 12 л, ГОСТ 20558-82</t>
  </si>
  <si>
    <t>311 Т</t>
  </si>
  <si>
    <t>25.72.11.300.000.00.0796.000000000000</t>
  </si>
  <si>
    <t>навесной</t>
  </si>
  <si>
    <t>312 Т</t>
  </si>
  <si>
    <t>25.73.10.300.000.00.0796.000000000000</t>
  </si>
  <si>
    <t>Мотыга</t>
  </si>
  <si>
    <t>садово-огородная, металлическая, универсальная, деревянный черенок</t>
  </si>
  <si>
    <t>313 Т</t>
  </si>
  <si>
    <t>25.73.10.300.002.00.0796.000000000000</t>
  </si>
  <si>
    <t>Грабли</t>
  </si>
  <si>
    <t>садово-огородные, металлические, 8-зубовые с круглым сечением зуба, деревянный черенок</t>
  </si>
  <si>
    <t>314 Т</t>
  </si>
  <si>
    <t>25.73.10.200.000.00.0796.000000000000</t>
  </si>
  <si>
    <t xml:space="preserve">Вилы </t>
  </si>
  <si>
    <t>хозяйственные, металлические, трехрогие, деревянный черенок</t>
  </si>
  <si>
    <t>315 Т</t>
  </si>
  <si>
    <t>20.41.41.000.000.00.0166.000000000000</t>
  </si>
  <si>
    <t>Средство для дезинфекции дезодорации и санации</t>
  </si>
  <si>
    <t>для помещений, жидкость</t>
  </si>
  <si>
    <t>Дезодарант для дезинфекции туалетной системы ВС,порошковый водорастворимый пакет по 15 грамм</t>
  </si>
  <si>
    <t>316 Т</t>
  </si>
  <si>
    <t>22.22.11.900.001.00.5111.000000000007</t>
  </si>
  <si>
    <t>Мешок</t>
  </si>
  <si>
    <t>полиэтиленовый из ПВД, тип 2, вместимость 120л, размер 110см*70см</t>
  </si>
  <si>
    <t>пакет мусорный по 50шт.</t>
  </si>
  <si>
    <t>316-1 Т</t>
  </si>
  <si>
    <t>316-2 Т</t>
  </si>
  <si>
    <t>22.22.11.900.001.00.5111.000000000014</t>
  </si>
  <si>
    <t>полиэтиленовый из ПВД, тип 2, вместимость 240л, размер 130см*100см</t>
  </si>
  <si>
    <t>317 Т</t>
  </si>
  <si>
    <t>20.11.11.600.000.00.5108.000000000004</t>
  </si>
  <si>
    <t>Азот</t>
  </si>
  <si>
    <t>газзобразный, технический, сорт 1, ГОСТ 9293-74</t>
  </si>
  <si>
    <t>Азот  с заправкой в баллоны объемом  6 куб.м.</t>
  </si>
  <si>
    <t>100</t>
  </si>
  <si>
    <t xml:space="preserve">Поставка партиями с даты подписания договора по декабрь 2016 г. </t>
  </si>
  <si>
    <t>5108</t>
  </si>
  <si>
    <t>318 Т</t>
  </si>
  <si>
    <t>27.33.13.520.000.00.0704.000000000001</t>
  </si>
  <si>
    <t>Вилка-розетка</t>
  </si>
  <si>
    <t>двухполюсная, ГОСТ 7396.1-89</t>
  </si>
  <si>
    <t xml:space="preserve">Удлинитель на катушке УХ10-001 (ПВС 2х0,75) 50м </t>
  </si>
  <si>
    <t>319 Т</t>
  </si>
  <si>
    <t>Март</t>
  </si>
  <si>
    <t>319-1 Т</t>
  </si>
  <si>
    <t>320 Т</t>
  </si>
  <si>
    <t>26.51.43.590.015.00.0796.000000000000</t>
  </si>
  <si>
    <t>Мультиметр</t>
  </si>
  <si>
    <t>цифровой, 3,5 цифровых разряда, точность около 1,0 %</t>
  </si>
  <si>
    <t>Апрель</t>
  </si>
  <si>
    <t>321 Т</t>
  </si>
  <si>
    <t>27.40.25.900.000.00.0796.000000000000</t>
  </si>
  <si>
    <t>Жезл</t>
  </si>
  <si>
    <t>cветящийся, сигнальный</t>
  </si>
  <si>
    <t>322 Т</t>
  </si>
  <si>
    <t>27.20.11.900.003.00.0778.000000000001</t>
  </si>
  <si>
    <t>тип D</t>
  </si>
  <si>
    <t>322-1 Т</t>
  </si>
  <si>
    <t>27.20.11.900.003.00.0796.000000000001</t>
  </si>
  <si>
    <t>323 Т</t>
  </si>
  <si>
    <t>26.51.33.900.010.00.0796.000000000005</t>
  </si>
  <si>
    <t>Штангенциркуль</t>
  </si>
  <si>
    <t>ШЦЦ</t>
  </si>
  <si>
    <t>324 Т</t>
  </si>
  <si>
    <t>17.29.19.900.002.01.0736.000000000000</t>
  </si>
  <si>
    <t>чековая, бумажная, термолента</t>
  </si>
  <si>
    <t>кассовая лента</t>
  </si>
  <si>
    <t>апп</t>
  </si>
  <si>
    <t>325 Т</t>
  </si>
  <si>
    <t>27.20.21.100.000.00.0796.000000000008</t>
  </si>
  <si>
    <t>стартерный, марка 6СТ-132АЗ, напряжение 12 В, емкость 132 А/ч, кислотный, ГОСТ 959-2002</t>
  </si>
  <si>
    <t>сст</t>
  </si>
  <si>
    <t>325-1 Т</t>
  </si>
  <si>
    <t>325-2 Т</t>
  </si>
  <si>
    <t>325-3 Т</t>
  </si>
  <si>
    <t>326 Т</t>
  </si>
  <si>
    <t>27.20.21.100.000.00.0796.000000000024</t>
  </si>
  <si>
    <t>стартерный, марка 6СТ-75, напряжение 12 В, емкость 75 А/ч, кислотный, ГОСТ 959-2002</t>
  </si>
  <si>
    <t>326-1 Т</t>
  </si>
  <si>
    <t>326-2 Т</t>
  </si>
  <si>
    <t>326-3 Т</t>
  </si>
  <si>
    <t>327 Т</t>
  </si>
  <si>
    <t>27.20.21.100.000.00.0796.000000000019</t>
  </si>
  <si>
    <t>стартерный, марка 6СТ-90АЗ, напряжение 12 В, емкость 90 А/ч, кислотный, ГОСТ 959-2002</t>
  </si>
  <si>
    <t>327-1 Т</t>
  </si>
  <si>
    <t>327-2 Т</t>
  </si>
  <si>
    <t>327-3 Т</t>
  </si>
  <si>
    <t>328 Т</t>
  </si>
  <si>
    <t>328-1 Т</t>
  </si>
  <si>
    <t>328-2 Т</t>
  </si>
  <si>
    <t>328-3 Т</t>
  </si>
  <si>
    <t>329 Т</t>
  </si>
  <si>
    <t>27.20.21.100.000.00.0796.000000000027</t>
  </si>
  <si>
    <t>стартерный, марка 6СТ-60АЗ, напряжение 12 В, емкость 60 А/ч, кислотный, ГОСТ 959-2002</t>
  </si>
  <si>
    <t>329-1 Т</t>
  </si>
  <si>
    <t>329-2 Т</t>
  </si>
  <si>
    <t>329-3Т</t>
  </si>
  <si>
    <t>330 Т</t>
  </si>
  <si>
    <t>28.12.12.300.001.00.0796.000000000014</t>
  </si>
  <si>
    <t>Гидромотор</t>
  </si>
  <si>
    <t>шестеренный, с внешним зацеплением, секционный, частота вращения 1500 об/мин</t>
  </si>
  <si>
    <t>Гидромотор шестеренный с внешним зацеплением секционной с частотой вращения 1920 об/мин</t>
  </si>
  <si>
    <t>330-1 Т</t>
  </si>
  <si>
    <t>331 Т</t>
  </si>
  <si>
    <t>30.20.40.300.931.00.0796.000000000000</t>
  </si>
  <si>
    <t>Гидронасос</t>
  </si>
  <si>
    <t>для подвижного состава</t>
  </si>
  <si>
    <t>гидронасос / гидромотор аксиально-поршневой. Код производителя:3703960 / F1-060-R - - -000</t>
  </si>
  <si>
    <t>331-1 Т</t>
  </si>
  <si>
    <t>332 Т</t>
  </si>
  <si>
    <t>28.11.41.500.006.00.0839.000000000001</t>
  </si>
  <si>
    <t>Кольцо поршневое</t>
  </si>
  <si>
    <t>для карбюраторного двигателя, для легкового автомобиля, маслосъемное, ГОСТ 621-87</t>
  </si>
  <si>
    <t>Кольцо поршня для автомашины ГАЗ-53, ПАЗ, Ст. ВК-53-1000100-10</t>
  </si>
  <si>
    <t>333 Т</t>
  </si>
  <si>
    <t>29.32.30.300.023.01.0796.000000000001</t>
  </si>
  <si>
    <t>Крестовина</t>
  </si>
  <si>
    <t>карданная, для грузового автомобиля</t>
  </si>
  <si>
    <t>Крестовина для автомашины КАМАЗ и КРАЗ, 53205-2205025-10</t>
  </si>
  <si>
    <t>334 Т</t>
  </si>
  <si>
    <t>28.11.41.700.003.00.0839.000000000004</t>
  </si>
  <si>
    <t>Насос масляный</t>
  </si>
  <si>
    <t>двухсекционный, для дизельного двигателя, для легкового автомобиля</t>
  </si>
  <si>
    <t>Маслонасос для автомашины Камаз 53229, 110 10 14</t>
  </si>
  <si>
    <t>335 Т</t>
  </si>
  <si>
    <t>29.32.30.990.120.00.0796.000000000001</t>
  </si>
  <si>
    <t>Балансир</t>
  </si>
  <si>
    <t>со втулками, для грузового автомобиля</t>
  </si>
  <si>
    <t>Ось для балансировки заднего и переднего моста,  Краз-6443</t>
  </si>
  <si>
    <t>335-1 Т</t>
  </si>
  <si>
    <t>335-2 Т</t>
  </si>
  <si>
    <t>336 Т</t>
  </si>
  <si>
    <t>29.32.30.650.014.01.0796.000000000001</t>
  </si>
  <si>
    <t>Подшипник</t>
  </si>
  <si>
    <t>выключения сцепления, для грузового автомобиля</t>
  </si>
  <si>
    <t>Подшипник выжимной для автомашины  КРАЗ, 986714</t>
  </si>
  <si>
    <t>337 Т</t>
  </si>
  <si>
    <t>22.19.40.300.000.00.0796.000000000033</t>
  </si>
  <si>
    <t>Ремень</t>
  </si>
  <si>
    <t>клиновый, приводный, с сечением А-950, ГОСТ 1284.2-89</t>
  </si>
  <si>
    <t>6,7,11,19,20,21</t>
  </si>
  <si>
    <t>337-1 Т</t>
  </si>
  <si>
    <t>Ремень 1703 Евро Камаз 740.20-1307170-К</t>
  </si>
  <si>
    <t>338 Т</t>
  </si>
  <si>
    <t xml:space="preserve">Подшипник выжимной  автомашины МАЗ236-1601-1800 Б2 </t>
  </si>
  <si>
    <t>339 Т</t>
  </si>
  <si>
    <t>28.11.42.300.014.00.0796.000000000001</t>
  </si>
  <si>
    <t>Прокладка</t>
  </si>
  <si>
    <t>для дизельного двигателя, головки блока цилиндров, для грузового автомобиля</t>
  </si>
  <si>
    <t>Прокладка головки блока для двигателя ЯМЗ, 238-1003210</t>
  </si>
  <si>
    <t>340 Т</t>
  </si>
  <si>
    <t>29.32.30.610.000.01.0796.000000000000</t>
  </si>
  <si>
    <t>Радиатор</t>
  </si>
  <si>
    <t>для легкового автомобиля, системы охлаждения</t>
  </si>
  <si>
    <t>Радиатор водяной для автомашины Газель</t>
  </si>
  <si>
    <t>341 Т</t>
  </si>
  <si>
    <t>29.32.30.610.000.02.0796.000000000000</t>
  </si>
  <si>
    <t>для грузового автомобиля, системы охлаждения</t>
  </si>
  <si>
    <t>Радиатор водяной для автомашины КАМАЗ</t>
  </si>
  <si>
    <t>342 Т</t>
  </si>
  <si>
    <t>Радиатор водяной для автомашины Краз258-1301010-01</t>
  </si>
  <si>
    <t>342-1 Т</t>
  </si>
  <si>
    <t>343 Т</t>
  </si>
  <si>
    <t>Радиатор водяной для автомашины Маз</t>
  </si>
  <si>
    <t>344 Т</t>
  </si>
  <si>
    <t>29.31.30.300.016.02.0796.000000000000</t>
  </si>
  <si>
    <t>Реле</t>
  </si>
  <si>
    <t>для грузового автомобиля, втягивающее, для стартера, с электромеханическим перемещением шестерни привода</t>
  </si>
  <si>
    <t xml:space="preserve">Реле втягивающее стартера для автомашины КРАЗ, Ст-142-37088 </t>
  </si>
  <si>
    <t>345 Т</t>
  </si>
  <si>
    <t>29.31.22.350.003.01.0796.000000000000</t>
  </si>
  <si>
    <t>для легкового автомобиля, с электромеханическим перемещением шестерни привода</t>
  </si>
  <si>
    <t>Стартер для автомашины Газель, Уаз</t>
  </si>
  <si>
    <t>6,7,11</t>
  </si>
  <si>
    <t>345-1 Т</t>
  </si>
  <si>
    <t xml:space="preserve">Стартер для автомашины Газель, Уаз. ПД-23 42.3708000 </t>
  </si>
  <si>
    <t>346 Т</t>
  </si>
  <si>
    <t>29.31.22.350.003.02.0796.000000000000</t>
  </si>
  <si>
    <t>для грузового автомобиля, с электромеханическим перемещением шестерни привода</t>
  </si>
  <si>
    <t>Стартер для автомашины Зил</t>
  </si>
  <si>
    <t>346-1 Т</t>
  </si>
  <si>
    <t xml:space="preserve">Стартер ПД-23 42.3708000 </t>
  </si>
  <si>
    <t>347 Т</t>
  </si>
  <si>
    <t>Стартер для автомашины Камаз</t>
  </si>
  <si>
    <t>348 Т</t>
  </si>
  <si>
    <t xml:space="preserve">Стартер для автомашины КРАЗ, СТ142Т </t>
  </si>
  <si>
    <t>348-1 Т</t>
  </si>
  <si>
    <t xml:space="preserve">Стартер для автомашины КРАЗ, 2501.3708-40 45 7375 1942 </t>
  </si>
  <si>
    <t>349 Т</t>
  </si>
  <si>
    <t>29.32.30.910.021.01.0796.000000000003</t>
  </si>
  <si>
    <t>Насос</t>
  </si>
  <si>
    <t>топливный, для грузовых автомобилей, рядный</t>
  </si>
  <si>
    <t>Топливная аппаратура для автомашины ЯМЗ-238</t>
  </si>
  <si>
    <t>349-1 Т</t>
  </si>
  <si>
    <t>350 Т</t>
  </si>
  <si>
    <t>28.11.42.900.073.00.0796.000000000000</t>
  </si>
  <si>
    <t>Агрегат</t>
  </si>
  <si>
    <t>для дизельного двигателя, наддувочный</t>
  </si>
  <si>
    <t>Трубонаддув для автомашин МАЗ, Амкадор, 65055-132 32 04</t>
  </si>
  <si>
    <t>350-1 Т</t>
  </si>
  <si>
    <t>351 Т</t>
  </si>
  <si>
    <t>29.32.30.900.003.00.0796.000000000000</t>
  </si>
  <si>
    <t>Устройство седельно-сцепное</t>
  </si>
  <si>
    <t>для шарнирного соединения тягача с полуприцепом, передачи тягового усилия от тягача к полуприцепу, передачи части массы полуприцепа на раму тягача, тип шкворневой (пара шкворень-захват), беззазорное крепление</t>
  </si>
  <si>
    <t>Седельно сцепное устройство для ТЗ. Краз-258 Б1</t>
  </si>
  <si>
    <t>352 Т</t>
  </si>
  <si>
    <t>28.11.42.300.007.00.0839.000000000000</t>
  </si>
  <si>
    <t>для дизельного двигателя, для легкового автомобиля, маслосъемное, ГОСТ 621-87</t>
  </si>
  <si>
    <t xml:space="preserve">Поршневая группа для двигателя автомобиля  ЯМЗ-236 </t>
  </si>
  <si>
    <t>352-1 Т</t>
  </si>
  <si>
    <t>353 Т</t>
  </si>
  <si>
    <t>29.31.22.550.000.00.0796.000000000005</t>
  </si>
  <si>
    <t>постоянного тока, для легкового автомобиля, номинальное напряжение более 7 В, но не более 14 В, с независимым возбуждением</t>
  </si>
  <si>
    <t>Генератор для зарядки аккумулятора</t>
  </si>
  <si>
    <t>354 Т</t>
  </si>
  <si>
    <t>29.32.30.630.006.00.0796.000000000001</t>
  </si>
  <si>
    <t>Глушитель</t>
  </si>
  <si>
    <t>для грузового автомобиля, основной</t>
  </si>
  <si>
    <t>Глушитель для автомашины ГАЗ, ПАЗ</t>
  </si>
  <si>
    <t>исклчено</t>
  </si>
  <si>
    <t>355 Т</t>
  </si>
  <si>
    <t>28.11.42.900.051.00.0796.000000000001</t>
  </si>
  <si>
    <t>Головка</t>
  </si>
  <si>
    <t>для грузового автомобиля, для блока цилиндров карбюраторного двигателя</t>
  </si>
  <si>
    <t>Головка блока для автомашины Газель</t>
  </si>
  <si>
    <t>356 Т</t>
  </si>
  <si>
    <t>29.32.30.650.018.00.0796.000000000004</t>
  </si>
  <si>
    <t>Диск</t>
  </si>
  <si>
    <t>для грузового автомобиля, сцепления</t>
  </si>
  <si>
    <t>Диск сцепления ведом. для автомашины КРАЗ</t>
  </si>
  <si>
    <t>357 Т</t>
  </si>
  <si>
    <t>Диск сцепления ведущий для автомашины КАМАЗ</t>
  </si>
  <si>
    <t>358 Т</t>
  </si>
  <si>
    <t>Диск сцепления ведущий для автомашины КРАЗ</t>
  </si>
  <si>
    <t>358-1 Т</t>
  </si>
  <si>
    <t>359 Т</t>
  </si>
  <si>
    <t>29.32.30.990.123.00.0796.000000000004</t>
  </si>
  <si>
    <t>Карбюратор</t>
  </si>
  <si>
    <t>с нисходяшим потоком или падающим, для грузового автомобиля</t>
  </si>
  <si>
    <t>Карбюратор для автомашины  ГАЗ-53, ПАЗ</t>
  </si>
  <si>
    <t>360 Т</t>
  </si>
  <si>
    <t>Карбюратор для автомашины Газель</t>
  </si>
  <si>
    <t>360-1 Т</t>
  </si>
  <si>
    <t>361 Т</t>
  </si>
  <si>
    <t>22.19.30.500.002.05.0796.000000000000</t>
  </si>
  <si>
    <t>трубопровода отопления, резиновый, автомобильный</t>
  </si>
  <si>
    <t>ду 100мм, для слива сточных вод</t>
  </si>
  <si>
    <t>362 Т</t>
  </si>
  <si>
    <t>28.92.61.500.021.00.0796.000000000001</t>
  </si>
  <si>
    <t>Нож (лемех)</t>
  </si>
  <si>
    <t>для снегоуборочного отвала, резиновый</t>
  </si>
  <si>
    <t>техпластина для снегоуборочной техники, длина 1000мм, высота 250мм,толщина 40мм, вес 12кг</t>
  </si>
  <si>
    <t>3,4,5,6,11,16,17,19,20,21</t>
  </si>
  <si>
    <t>362-1 Т</t>
  </si>
  <si>
    <t>28.14.20.000.008.00.0006.000000000000</t>
  </si>
  <si>
    <t>Техпластина</t>
  </si>
  <si>
    <t>тепломорозокислотнощелочестойкая, тип ТМКЩ</t>
  </si>
  <si>
    <t>техпластина для снегоуборочной техники, длина 1000мм, высота 250мм,толщина 40мм, 31 штука</t>
  </si>
  <si>
    <t>363 Т</t>
  </si>
  <si>
    <t>30.20.40.300.652.00.0796.000000000002</t>
  </si>
  <si>
    <t>для снегоуборочной техники, щеточный</t>
  </si>
  <si>
    <t>диск щеточный 120*550мм для спецтехники</t>
  </si>
  <si>
    <t>364 Т</t>
  </si>
  <si>
    <t>диск щеточный полипропиленовый 254*900мм для спецтехники</t>
  </si>
  <si>
    <t>365 Т</t>
  </si>
  <si>
    <t>19.20.29.500.000.01.0112.000000000003</t>
  </si>
  <si>
    <t>Масло</t>
  </si>
  <si>
    <t>моторное, для дизельных двигателей, обозначение по SAE 10W-30</t>
  </si>
  <si>
    <t>365-1 Т</t>
  </si>
  <si>
    <t>365-2 Т</t>
  </si>
  <si>
    <t>366 Т</t>
  </si>
  <si>
    <t>19.20.29.500.000.01.0112.000000000002</t>
  </si>
  <si>
    <t>моторное, для дизельных двигателей, обозначение по SAE 10W-40</t>
  </si>
  <si>
    <t>366-1 Т</t>
  </si>
  <si>
    <t>366-2 Т</t>
  </si>
  <si>
    <t>367 Т</t>
  </si>
  <si>
    <t>19.20.29.510.000.00.0112.000000000034</t>
  </si>
  <si>
    <t>моторное, марка М-10Г2, ГОСТ 12337-84</t>
  </si>
  <si>
    <t>М10Г2 (М8Г2)</t>
  </si>
  <si>
    <t>367-1 Т</t>
  </si>
  <si>
    <t>367-2 Т</t>
  </si>
  <si>
    <t>368 Т</t>
  </si>
  <si>
    <t>19.20.29.520.000.00.0112.000000000007</t>
  </si>
  <si>
    <t>гидравлическое, марка МГ-15-В, ГОСТ 17479.3-85 </t>
  </si>
  <si>
    <t>Масло для гидросистем ВМГЗ, плотность, при 20°С, 863 кг/м3</t>
  </si>
  <si>
    <t>368-1 Т</t>
  </si>
  <si>
    <t>368-2 Т</t>
  </si>
  <si>
    <t>369 Т</t>
  </si>
  <si>
    <t>19.20.29.500.000.01.0112.000000000018</t>
  </si>
  <si>
    <t>моторное, для бензиновых двигателей, обозначение по SAE 10W-40</t>
  </si>
  <si>
    <t>369-1 Т</t>
  </si>
  <si>
    <t>369-2 Т</t>
  </si>
  <si>
    <t>370 Т</t>
  </si>
  <si>
    <t>19.20.29.500.000.01.0112.000000000021</t>
  </si>
  <si>
    <t>моторное, для бензиновых двигателей, обозначение по SAE 5W-40</t>
  </si>
  <si>
    <t>присадка Api cG4SJ</t>
  </si>
  <si>
    <t>370-1 Т</t>
  </si>
  <si>
    <t>370-2 Т</t>
  </si>
  <si>
    <t>371 Т</t>
  </si>
  <si>
    <t>19.20.29.510.000.00.0112.000000000011</t>
  </si>
  <si>
    <t>моторное, марка М-8В, ГОСТ 10541-78</t>
  </si>
  <si>
    <t>371-1 Т</t>
  </si>
  <si>
    <t>371-2 Т</t>
  </si>
  <si>
    <t>372 Т</t>
  </si>
  <si>
    <t>19.20.29.550.000.00.0112.000000000001</t>
  </si>
  <si>
    <t>трансмиссионное, марка ТМ-2-18, ГОСТ 23652-79</t>
  </si>
  <si>
    <t>372-1 Т</t>
  </si>
  <si>
    <t>372-2 Т</t>
  </si>
  <si>
    <t>373 Т</t>
  </si>
  <si>
    <t>373-1 Т</t>
  </si>
  <si>
    <t>373-2 Т</t>
  </si>
  <si>
    <t>374 Т</t>
  </si>
  <si>
    <t>Содержание механических примесей  не более 0,3%</t>
  </si>
  <si>
    <t>374-1 Т</t>
  </si>
  <si>
    <t>374-2 Т</t>
  </si>
  <si>
    <t>375 Т</t>
  </si>
  <si>
    <t>20.59.43.960.001.00.0112.000000000001</t>
  </si>
  <si>
    <t>Жидкость охлаждающая</t>
  </si>
  <si>
    <t>температура начала замерзания не ниже -40°С, ГОСТ 28084-89</t>
  </si>
  <si>
    <t>Охлаждающая жидкость (антифриз, тосол)</t>
  </si>
  <si>
    <t>375-1 Т</t>
  </si>
  <si>
    <t>375-2 Т</t>
  </si>
  <si>
    <t>376 Т</t>
  </si>
  <si>
    <t>20.59.43.300.000.00.0112.000000000001</t>
  </si>
  <si>
    <t>Жидкость тормозная</t>
  </si>
  <si>
    <t>гидравлическая, температура кипения не более 210°С, вязкость 1500</t>
  </si>
  <si>
    <t>376-1 Т</t>
  </si>
  <si>
    <t>377 Т</t>
  </si>
  <si>
    <t>22.11.13.500.000.01.0796.000000000094</t>
  </si>
  <si>
    <t>Шина</t>
  </si>
  <si>
    <t>для автобусов или автомобилей грузовых, пневматическая, радиальная, размер 11,00R20 (300*508), камерная, ГОСТ 5513-97</t>
  </si>
  <si>
    <t>377-1 Т</t>
  </si>
  <si>
    <t>ноябрь</t>
  </si>
  <si>
    <t>378 Т</t>
  </si>
  <si>
    <t>22.11.11.100.000.01.0796.000000002022</t>
  </si>
  <si>
    <t>для легковых автомобилей, всесезонная, 175, 70, R13, пневматическая, радиальная, бескамерная, нешипованная, ГОСТ 4754-97</t>
  </si>
  <si>
    <t>378-1 Т</t>
  </si>
  <si>
    <t>379 Т</t>
  </si>
  <si>
    <t>22.11.13.500.000.01.0796.000000000078</t>
  </si>
  <si>
    <t>для автобусов или автомобилей грузовых, пневматическая, радиальная, размер 8,25 R20 (240*508 R), бескамерная, ГОСТ 5513-97</t>
  </si>
  <si>
    <t>379-1 Т</t>
  </si>
  <si>
    <t>380 Т</t>
  </si>
  <si>
    <t>22.11.11.100.000.01.0796.000000002238</t>
  </si>
  <si>
    <t>для легковых автомобилей, всесезонная, 185, 75, R16, пневматическая, радиальная, бескамерная, нешипованная, ГОСТ 4754-97</t>
  </si>
  <si>
    <t>380-1 Т</t>
  </si>
  <si>
    <t>381 Т</t>
  </si>
  <si>
    <t>22.11.13.500.000.01.0796.000000000093</t>
  </si>
  <si>
    <t>для автобусов или автомобилей грузовых, пневматическая, радиальная, размер 10,00R20 (280*508), камерная, ГОСТ 5513-97</t>
  </si>
  <si>
    <t>381-1 Т</t>
  </si>
  <si>
    <t>382 Т</t>
  </si>
  <si>
    <t>22.11.13.500.000.01.0796.000000000073</t>
  </si>
  <si>
    <t>для автобусов или автомобилей грузовых, пневматическая, радиальная, размер 12,0 R20 (320*508 R), бескамерная, ГОСТ 5513-97</t>
  </si>
  <si>
    <t>382-1 Т</t>
  </si>
  <si>
    <t>383 Т</t>
  </si>
  <si>
    <t>22.11.13.500.000.01.0796.000000000027</t>
  </si>
  <si>
    <t>для автобусов или автомобилей грузовых, пневматическая, диагональная, размер 15,5*70*18 (1025*420*457), ГОСТ 5513-97</t>
  </si>
  <si>
    <t>383-1 Т</t>
  </si>
  <si>
    <t>384 Т</t>
  </si>
  <si>
    <t>22.11.11.100.000.01.0796.000000001802</t>
  </si>
  <si>
    <t>для легковых автомобилей, летняя, 215, 65, R16, пневматическая, радиальная, бескамерная, ГОСТ 4754-97</t>
  </si>
  <si>
    <t>384-1 Т</t>
  </si>
  <si>
    <t>385 Т</t>
  </si>
  <si>
    <t>22.11.11.100.000.01.0796.000000001794</t>
  </si>
  <si>
    <t>для легковых автомобилей, летняя, 205, 55, R16, пневматическая, радиальная, бескамерная, ГОСТ 4754-97</t>
  </si>
  <si>
    <t>385-1 Т</t>
  </si>
  <si>
    <t>386 Т</t>
  </si>
  <si>
    <t>386-1 Т</t>
  </si>
  <si>
    <t>387 Т</t>
  </si>
  <si>
    <t>20.30.12.700.000.00.0881.000000000066</t>
  </si>
  <si>
    <t>МЛ-1110, ГОСТ 20481-80</t>
  </si>
  <si>
    <t>Светло-желтый, в банках по 800 гр. С отвердителем изурь-021, по одному отвердителю на каждую банку</t>
  </si>
  <si>
    <t>881</t>
  </si>
  <si>
    <t>Банка условная</t>
  </si>
  <si>
    <t>388 Т</t>
  </si>
  <si>
    <t>черный, в банках по 800 гр. С отвердителем изурь-021, по одному отвердителю на каждую банку</t>
  </si>
  <si>
    <t>388-1 Т</t>
  </si>
  <si>
    <t>389 Т</t>
  </si>
  <si>
    <t>рубин, в банках по 800 гр. С отвердителем изурь-021, по одному отвердителю на каждую банку</t>
  </si>
  <si>
    <t>389-1 Т</t>
  </si>
  <si>
    <t>390 Т</t>
  </si>
  <si>
    <t>серо-белый, в банках по 800 гр. С отвердителем изурь-021, по одному отвердителю на каждую банку (белый)</t>
  </si>
  <si>
    <t>390-1 Т</t>
  </si>
  <si>
    <t>391 Т</t>
  </si>
  <si>
    <t>20.59.59.690.009.00.0166.000000000000</t>
  </si>
  <si>
    <t>Отвердитель</t>
  </si>
  <si>
    <t>для эпоксидных смол</t>
  </si>
  <si>
    <t>392 Т</t>
  </si>
  <si>
    <t>Топливная аппаратура для автомашины Камаз Евро-2</t>
  </si>
  <si>
    <t>393 Т</t>
  </si>
  <si>
    <t>29.31.30.530.006.00.0796.000000000000</t>
  </si>
  <si>
    <t>Механизм</t>
  </si>
  <si>
    <t>стеклоочистителя, для легкового автомобиля</t>
  </si>
  <si>
    <t>Мотор стеклоочистителя с редуктором (16-3730000)</t>
  </si>
  <si>
    <t>394 Т</t>
  </si>
  <si>
    <t>27.90.20.500.001.00.0796.000000000000</t>
  </si>
  <si>
    <t>Маяк автомобильный</t>
  </si>
  <si>
    <t xml:space="preserve"> </t>
  </si>
  <si>
    <t>проблесковый</t>
  </si>
  <si>
    <t>Проблесковые огни с магнитами (мигалки) 24 В</t>
  </si>
  <si>
    <t>395 Т</t>
  </si>
  <si>
    <t>27.40.14.600.001.00.0796.000000000020</t>
  </si>
  <si>
    <t>Лампа автомобильная</t>
  </si>
  <si>
    <t>безцокольная, галогеновая</t>
  </si>
  <si>
    <t>Лампа фарная галогеновая Н4 24 V 100/90</t>
  </si>
  <si>
    <t>396 Т</t>
  </si>
  <si>
    <t>29.32.30.990.077.00.0796.000000000007</t>
  </si>
  <si>
    <t>Манжета</t>
  </si>
  <si>
    <t>коленчатого вала, передняя, для грузового автомобиля</t>
  </si>
  <si>
    <t>Манжета коленвала Евро-2 (120х150х12)/SKT 412372-FP</t>
  </si>
  <si>
    <t>397 Т</t>
  </si>
  <si>
    <t>28.13.32.000.211.00.0796.000000000000</t>
  </si>
  <si>
    <t>Крыльчатка</t>
  </si>
  <si>
    <t>центробежного вентилятора</t>
  </si>
  <si>
    <t>Крыльчатка вентил Евро-2(с вязкост.муф.)в сб 654мм/Технотрон 21-405</t>
  </si>
  <si>
    <t>398 Т</t>
  </si>
  <si>
    <t>Крыльчатка водяного насоса Евро-2 7406-1307032</t>
  </si>
  <si>
    <t>399 Т</t>
  </si>
  <si>
    <t>Крестовина МКД в сборе 5320-2403081</t>
  </si>
  <si>
    <t>400 Т</t>
  </si>
  <si>
    <t>28.13.13.200.000.01.0796.000000000089</t>
  </si>
  <si>
    <t>шестеренный, тип НШ-50</t>
  </si>
  <si>
    <t>КОМ+ НШ-32 (левый)   5511-4202005</t>
  </si>
  <si>
    <t>401 Т</t>
  </si>
  <si>
    <t>КОМ+ НШ-50 (левый)   5511-4202005</t>
  </si>
  <si>
    <t>402 Т</t>
  </si>
  <si>
    <t>КОМ+ НШ-50 (правый)   5511-4202005</t>
  </si>
  <si>
    <t>403 Т</t>
  </si>
  <si>
    <t>28.30.93.990.068.00.0796.000000000000</t>
  </si>
  <si>
    <t>Компрессор</t>
  </si>
  <si>
    <t>для трактора, со шкивом</t>
  </si>
  <si>
    <t>Компрессор 1-но цилиндр Knorr-Bremze LK-8906 (53205-3509015)</t>
  </si>
  <si>
    <t>403-1 Т</t>
  </si>
  <si>
    <t>404 Т</t>
  </si>
  <si>
    <t>Компрессор 2-х цилиндр (5320-3509015)</t>
  </si>
  <si>
    <t>405 Т</t>
  </si>
  <si>
    <t>29.32.30.250.033.00.0796.000000000000</t>
  </si>
  <si>
    <t>Колодка</t>
  </si>
  <si>
    <t>тормозная, для легкового автомобиля, передняя</t>
  </si>
  <si>
    <t>Колодка тормозная в сборе/на 53229/литая (53229-3501095</t>
  </si>
  <si>
    <t>406 Т</t>
  </si>
  <si>
    <t>Кольцо поршня для автомашины КАМАЗ</t>
  </si>
  <si>
    <t>407 Т</t>
  </si>
  <si>
    <t>29.32.30.990.044.00.0796.000000000000</t>
  </si>
  <si>
    <t>Кольцо</t>
  </si>
  <si>
    <t>для грузового автомобиля</t>
  </si>
  <si>
    <t>Кольцо 2-х цил.компрессора Р0  (5320-3509164/166)</t>
  </si>
  <si>
    <t>408 Т</t>
  </si>
  <si>
    <t>29.31.22.550.000.00.0796.000000000060</t>
  </si>
  <si>
    <t>переменного тока, для специального и специализированного автомобиля, номинальное напряжение более 28 В</t>
  </si>
  <si>
    <t xml:space="preserve">Генератор ЕВРО-1 (80 А)       2-х руч. шкив      4001-3771-40 </t>
  </si>
  <si>
    <t>408-1 Т</t>
  </si>
  <si>
    <t>409 Т</t>
  </si>
  <si>
    <t xml:space="preserve">Генератор ЕВРО-2 (80 А)       поликлиновый шкив      3142-3771   </t>
  </si>
  <si>
    <t>409-1 Т</t>
  </si>
  <si>
    <t>410 Т</t>
  </si>
  <si>
    <t>30.20.40.300.736.00.0796.000000000001</t>
  </si>
  <si>
    <t>для подвижного состава, для блока цилиндра</t>
  </si>
  <si>
    <t xml:space="preserve">  Головка блока Камаз(740-1003010-20) </t>
  </si>
  <si>
    <t>410-1 Т</t>
  </si>
  <si>
    <t>411 Т</t>
  </si>
  <si>
    <t>29.32.30.990.141.00.0796.000000000000</t>
  </si>
  <si>
    <t>Датчик температуры воды</t>
  </si>
  <si>
    <t>Датчик температуры и перегрева ПЖД-14 (14-ТС-451.01.07.00.000)</t>
  </si>
  <si>
    <t>412 Т</t>
  </si>
  <si>
    <t>29.31.30.300.015.00.0796.000000000005</t>
  </si>
  <si>
    <t>Мост диодный</t>
  </si>
  <si>
    <t>генератора, для специального и специализированного автомобиля, средней мощности</t>
  </si>
  <si>
    <t>Диодный мост генератора (на 5320)    БПВ-46-65-02</t>
  </si>
  <si>
    <t>413 Т</t>
  </si>
  <si>
    <t>28.30.93.990.089.00.0796.000000000000</t>
  </si>
  <si>
    <t>для трактора, ведомый</t>
  </si>
  <si>
    <t>Диск ведомый  (на лепестковую корзину)  154-18780206</t>
  </si>
  <si>
    <t>414 Т</t>
  </si>
  <si>
    <t xml:space="preserve">Диск ведомый  феррадо с 2-мя пруж. И безасбестов. наклад. 142-1601130-01  </t>
  </si>
  <si>
    <t>414-1 Т</t>
  </si>
  <si>
    <t>415 Т</t>
  </si>
  <si>
    <t>28.22.13.900.003.00.0796.000000000013</t>
  </si>
  <si>
    <t>Домкрат</t>
  </si>
  <si>
    <t>пневматический, для поднятия транспортных средств, грузоподъемность 4 т, среднего давления</t>
  </si>
  <si>
    <t>416 Т</t>
  </si>
  <si>
    <t>28.22.13.900.003.00.0796.000000000036</t>
  </si>
  <si>
    <t>винтовой, для поднятия транспортных средств, грузоподъемность 9 т</t>
  </si>
  <si>
    <t xml:space="preserve">Домкрат 10 т.    </t>
  </si>
  <si>
    <t>416-1 Т</t>
  </si>
  <si>
    <t>417 Т</t>
  </si>
  <si>
    <t>28.22.13.900.003.00.0796.000000000041</t>
  </si>
  <si>
    <t>винтовой, для поднятия транспортных средств, грузоподъемность 31 т</t>
  </si>
  <si>
    <t xml:space="preserve">Домкрат 32 т.    </t>
  </si>
  <si>
    <t>418 Т</t>
  </si>
  <si>
    <t>28.22.13.900.003.00.0796.000000000043</t>
  </si>
  <si>
    <t>винтовой, для поднятия транспортных средств, грузоподъемность 52 т</t>
  </si>
  <si>
    <t xml:space="preserve">Домкрат 50 т.    </t>
  </si>
  <si>
    <t>419 Т</t>
  </si>
  <si>
    <t>29.31.30.300.029.00.0796.000000000002</t>
  </si>
  <si>
    <t>для легкового автомобиля, для двигателя с непосредственным впрыском (инжекторные), для зажигания стартера</t>
  </si>
  <si>
    <t>Замок зажигания Евро с противоугонкой (2101-3704000-11)</t>
  </si>
  <si>
    <t>420 Т</t>
  </si>
  <si>
    <t>32.99.59.900.085.00.0796.000000000010</t>
  </si>
  <si>
    <t>Знак безопасности</t>
  </si>
  <si>
    <t>"Внимание. Опасность (прочие опасности)"</t>
  </si>
  <si>
    <t>Знак "Большегруз" светоотражающий</t>
  </si>
  <si>
    <t>421 Т</t>
  </si>
  <si>
    <t>27.20.24.900.000.00.0796.000000000000</t>
  </si>
  <si>
    <t>Клемма</t>
  </si>
  <si>
    <t>аккумуляторная, свинцовая</t>
  </si>
  <si>
    <t>Клемма АКБ свинцовая супер усиленная(5320-3703001/02)</t>
  </si>
  <si>
    <t>422 Т</t>
  </si>
  <si>
    <t>29.32.30.990.008.00.0796.000000000000</t>
  </si>
  <si>
    <t>Втулка</t>
  </si>
  <si>
    <t>для грузового автомобиля, для балансира</t>
  </si>
  <si>
    <t>Втулка балансира 55111  пластик РОСТАР</t>
  </si>
  <si>
    <t>423 Т</t>
  </si>
  <si>
    <t>Втулка балансира бронза (5320-2918074)</t>
  </si>
  <si>
    <t>424 Т</t>
  </si>
  <si>
    <t>Втулка балансира бронза   Р-1     (5320-2918074)</t>
  </si>
  <si>
    <t>425 Т</t>
  </si>
  <si>
    <t>Втулка кулисы Евро   161-1703220</t>
  </si>
  <si>
    <t>426 Т</t>
  </si>
  <si>
    <t>29.32.30.990.074.00.0796.000000000005</t>
  </si>
  <si>
    <t>гидромуфты, для легкового автомобиля</t>
  </si>
  <si>
    <t>Включатель гидромуфты 740-1318210-01</t>
  </si>
  <si>
    <t>427 Т</t>
  </si>
  <si>
    <t>29.32.30.990.074.00.0796.000000000000</t>
  </si>
  <si>
    <t>массы, для легкового автомобиля</t>
  </si>
  <si>
    <t>Включатель массы (ВК-860)  5320-3737010</t>
  </si>
  <si>
    <t>427-1 Т</t>
  </si>
  <si>
    <t>428 Т</t>
  </si>
  <si>
    <t>29.32.30.990.096.00.0796.000000000003</t>
  </si>
  <si>
    <t>Вкладыш</t>
  </si>
  <si>
    <t>к шарниру равных угловых скоростей, для грузового автомобиля</t>
  </si>
  <si>
    <t>Вкладыши МАЗ Р0 корен.       (238-102)</t>
  </si>
  <si>
    <t>429 Т</t>
  </si>
  <si>
    <t>Вкладыши МАЗ Р0 шатун       (238-104)</t>
  </si>
  <si>
    <t>430 Т</t>
  </si>
  <si>
    <t>Вкладыши МАЗ Р1 корен.       (238-102)</t>
  </si>
  <si>
    <t>431 Т</t>
  </si>
  <si>
    <t>Вкладыши МАЗ Р1 шатун       (238-104)</t>
  </si>
  <si>
    <t>432 Т</t>
  </si>
  <si>
    <t>29.32.30.300.012.00.0796.000000000000</t>
  </si>
  <si>
    <t>Привод</t>
  </si>
  <si>
    <t>отбора мощности от первичного вала раздаточной коробки, для легкового автомобиля</t>
  </si>
  <si>
    <t>Вал отбора мощности ЕВРО-2(голый)   7406-1005540</t>
  </si>
  <si>
    <t>433 Т</t>
  </si>
  <si>
    <t>Вал отбора мощности ЕВРО- 2  в сборе   7406-1005535</t>
  </si>
  <si>
    <t>434 Т</t>
  </si>
  <si>
    <t>29.32.30.300.004.00.0796.000000000067</t>
  </si>
  <si>
    <t>Вал</t>
  </si>
  <si>
    <t>передний карданный, для легкового автомобиля, с шарниром неравных угловых скоростей</t>
  </si>
  <si>
    <t>Вал карданный рулевой 53205</t>
  </si>
  <si>
    <t>435 Т</t>
  </si>
  <si>
    <t>Вал карданный задний 709мм      (торц. шлицы)     53205-2201011-10</t>
  </si>
  <si>
    <t>435-1 Т</t>
  </si>
  <si>
    <t>436 Т</t>
  </si>
  <si>
    <t>29.32.30.950.030.01.0839.000000000000</t>
  </si>
  <si>
    <t>Балка</t>
  </si>
  <si>
    <t>передней оси, для легкового автомобиля</t>
  </si>
  <si>
    <t>Балка передней оси Евро   (53205-3001010-10)</t>
  </si>
  <si>
    <t>437 Т</t>
  </si>
  <si>
    <t>29.32.30.250.019.00.0796.000000000001</t>
  </si>
  <si>
    <t>Барабан</t>
  </si>
  <si>
    <t>тормозной, для грузового автомобиля, передний</t>
  </si>
  <si>
    <t>438 Т</t>
  </si>
  <si>
    <t>21.20.24.600.000.00.0796.000000000001</t>
  </si>
  <si>
    <t>Аптечка медицинская</t>
  </si>
  <si>
    <t>транспортная</t>
  </si>
  <si>
    <t>Аптечка для шин   (большая)  АРШ-1П</t>
  </si>
  <si>
    <t>439 Т</t>
  </si>
  <si>
    <t>Аптечка для шин   (малая)  АРК-1</t>
  </si>
  <si>
    <t>440 Т</t>
  </si>
  <si>
    <t>28.13.11.500.000.01.0796.000000000000</t>
  </si>
  <si>
    <t>крыльчатый, тип РК-2, ручной</t>
  </si>
  <si>
    <t>Насос ручной подкачки Евро (1141010-37)</t>
  </si>
  <si>
    <t>441 Т</t>
  </si>
  <si>
    <t>22.19.30.500.002.08.0796.000000000000</t>
  </si>
  <si>
    <t>от радиатора к коллектору подводного патрубка, резиновый, автомобильный</t>
  </si>
  <si>
    <t>Патрубки радиатора синий силикон (1303010/026/027-5320)</t>
  </si>
  <si>
    <t>442 Т</t>
  </si>
  <si>
    <t>Патрубок помпы 1303058-5320</t>
  </si>
  <si>
    <t>443 Т</t>
  </si>
  <si>
    <t>29.32.30.650.014.02.0796.000000000001</t>
  </si>
  <si>
    <t>сцепления, для грузового автомобиля</t>
  </si>
  <si>
    <t>Подшипник выжимной в сб. ЕВРО ZF SAHCS</t>
  </si>
  <si>
    <t>444 Т</t>
  </si>
  <si>
    <t>28.13.31.000.112.00.0839.000000000000</t>
  </si>
  <si>
    <t>Комплект ремонтный</t>
  </si>
  <si>
    <t>ремкомплект, для насоса</t>
  </si>
  <si>
    <t>Р/к водяного насоса (РТИ+вал+подшип.)  1307009-740</t>
  </si>
  <si>
    <t>445 Т</t>
  </si>
  <si>
    <t>27.11.61.000.016.02.0796.000000000000</t>
  </si>
  <si>
    <t>вентилятора, для дизельной электростанции</t>
  </si>
  <si>
    <t>Ремень вентилятора 1703 ЕВРО-2 6РК</t>
  </si>
  <si>
    <t>6,7,11,18,19,20,21</t>
  </si>
  <si>
    <t>445-1 Т</t>
  </si>
  <si>
    <t>ремень 887</t>
  </si>
  <si>
    <t>446 Т</t>
  </si>
  <si>
    <t>29.31.22.350.003.02.0796.000000000001</t>
  </si>
  <si>
    <t>для грузового автомобиля, с инерционным или комбинированным приводом</t>
  </si>
  <si>
    <t>Стартер в сборе СТ 142-10 ЕВРО-2</t>
  </si>
  <si>
    <t>447 Т</t>
  </si>
  <si>
    <t>29.32.30.400.001.00.0839.000000000001</t>
  </si>
  <si>
    <t>Ступица переднего колеса голая (3103015-02-5320)</t>
  </si>
  <si>
    <t>448 Т</t>
  </si>
  <si>
    <t>449 Т</t>
  </si>
  <si>
    <t>28.11.33.000.020.00.0796.000000000000</t>
  </si>
  <si>
    <t>уплотнительное, для газоперекачивающего агрегата, диаметр 129,5 мм, толщина 5,3 мм</t>
  </si>
  <si>
    <t>450 Т</t>
  </si>
  <si>
    <t>28.11.42.900.028.01.0796.000000000000</t>
  </si>
  <si>
    <t>Сальник</t>
  </si>
  <si>
    <t>для дизельного двигателя</t>
  </si>
  <si>
    <t>сальник 50х70</t>
  </si>
  <si>
    <t>451 Т</t>
  </si>
  <si>
    <t>29.32.30.630.005.02.0796.000000000000</t>
  </si>
  <si>
    <t>для грузового автомобиля, с тройником</t>
  </si>
  <si>
    <t>Рукав высокого давления г.36 дл. 0,81 м</t>
  </si>
  <si>
    <t>452 Т</t>
  </si>
  <si>
    <t>29.32.30.990.032.01.0796.000000000000</t>
  </si>
  <si>
    <t>Ролик</t>
  </si>
  <si>
    <t>для легкового автомобиля, натяжной</t>
  </si>
  <si>
    <t xml:space="preserve">Натяжное устройство 236-1307 155 </t>
  </si>
  <si>
    <t>453 Т</t>
  </si>
  <si>
    <t>28.29.12.900.001.06.0796.000000000004</t>
  </si>
  <si>
    <t>для фильтрации жидкостей, мешочный, тонкость фильтрации 16-25 мкм</t>
  </si>
  <si>
    <t>Элемент фильтр 7405-1109560</t>
  </si>
  <si>
    <t>454 Т</t>
  </si>
  <si>
    <t>Сменный элемент топл. Ф-ра (МАН) ЕВРО-2 420 PL</t>
  </si>
  <si>
    <t>455 Т</t>
  </si>
  <si>
    <t>Фильтр маслян. Евро (ниточн.) 7405 1017040-02 седан</t>
  </si>
  <si>
    <t>6,18,19,20,21</t>
  </si>
  <si>
    <t>455-1 Т</t>
  </si>
  <si>
    <t>Фильтр маслянный сетка С Маз 236-1012023-А</t>
  </si>
  <si>
    <t>456 Т</t>
  </si>
  <si>
    <t>Фильтр топливный 740-1117040-01/01А Ливны</t>
  </si>
  <si>
    <t>457 Т</t>
  </si>
  <si>
    <t>Фильтр масляный 840 (кострома)</t>
  </si>
  <si>
    <t>457-1 Т</t>
  </si>
  <si>
    <t>458 Т</t>
  </si>
  <si>
    <t>"Атырау халықаралық әуежай" АҚ</t>
  </si>
  <si>
    <t>20.41.31.950.000.00.0796.000000000002</t>
  </si>
  <si>
    <t>Мыло</t>
  </si>
  <si>
    <t>хозяйственное, твердое, 3 группа 65%, ГОСТ 30266-95</t>
  </si>
  <si>
    <t xml:space="preserve">мыло хозяйственное по 200 гр. </t>
  </si>
  <si>
    <t xml:space="preserve">г.Атырау аэропорт </t>
  </si>
  <si>
    <t>сбиот</t>
  </si>
  <si>
    <t>459 Т</t>
  </si>
  <si>
    <t>10.51.11.620.000.00.0112.000000000001</t>
  </si>
  <si>
    <t>Молоко</t>
  </si>
  <si>
    <t>стерилизованное, жирность 3-6%, объем 1 л, СТ РК 1760-2008</t>
  </si>
  <si>
    <t>Молоко в тетрапакетах емкостью 1 литр жирностью 3,2</t>
  </si>
  <si>
    <t xml:space="preserve">Поставка партиями с даты подписания договора по 31.12.2016 г. </t>
  </si>
  <si>
    <t>459-1 Т</t>
  </si>
  <si>
    <t>460 Т</t>
  </si>
  <si>
    <t>20.41.31.530.000.01.5111.000000000000</t>
  </si>
  <si>
    <t>Порошок</t>
  </si>
  <si>
    <t>стиральный, для изделий из различных тканей, ГОСТ 25644-96</t>
  </si>
  <si>
    <t>Порошок стиральный для ручной стирки 400 гр.</t>
  </si>
  <si>
    <t>461 Т</t>
  </si>
  <si>
    <t>14.12.30.100.000.00.0715.000000000016</t>
  </si>
  <si>
    <t>для защиты рук технические, из латекса</t>
  </si>
  <si>
    <t>461-1 Т</t>
  </si>
  <si>
    <t>462 Т</t>
  </si>
  <si>
    <t>14.19.13.200.001.00.0715.000000000002</t>
  </si>
  <si>
    <t>мужские, трикотажные, шерстяные, ГОСТ 5007-87</t>
  </si>
  <si>
    <t xml:space="preserve">Рабочие зимние перчатки. Из х/б материала, безвредные для кожи рук. </t>
  </si>
  <si>
    <t>8,11,14,15,22</t>
  </si>
  <si>
    <t>462-1 Т</t>
  </si>
  <si>
    <t>463 Т</t>
  </si>
  <si>
    <t>14.19.13.100.000.00.0715.000000000001</t>
  </si>
  <si>
    <t>для мальчиков, трикотажные, пропитанные полимерными материалами, ГОСТ 5007-87</t>
  </si>
  <si>
    <t>Летние перчатки рабочие кругловязаные, характерезуется стандартный плотностью вязки -7 петель на дюйм.Перчатки х/б безвредные для кожи рук, предохраняет руки  от загрязнения, механических повреждений, благодаря свободному воздухообмену не допускают потения рук.</t>
  </si>
  <si>
    <t>3,5,8,11,14,15,22</t>
  </si>
  <si>
    <t>463-1 Т</t>
  </si>
  <si>
    <t>14.19.13.100.000.00.0715.000000000002</t>
  </si>
  <si>
    <t>для мальчиков, трикотажные, пропитанные резиной, ГОСТ 5007-87</t>
  </si>
  <si>
    <t>464 Т</t>
  </si>
  <si>
    <t>32.99.11.900.017.05.0796.000000000000</t>
  </si>
  <si>
    <t>Респиратор</t>
  </si>
  <si>
    <t>пыле-газозащитный</t>
  </si>
  <si>
    <t>465 Т</t>
  </si>
  <si>
    <t>14.19.22.190.010.00.0796.000000000001</t>
  </si>
  <si>
    <t>Футболка</t>
  </si>
  <si>
    <t>мужской, для работников охранных предприятий, из хлопчатобумажной ткани, с короткими рукавами</t>
  </si>
  <si>
    <t xml:space="preserve">Футболка с отложенным воротником с застежкой на пуговицах. Материал х/б. </t>
  </si>
  <si>
    <t>465-1 Т</t>
  </si>
  <si>
    <t>466 Т</t>
  </si>
  <si>
    <t>15.20.32.920.000.01.0715.000000000000</t>
  </si>
  <si>
    <t>Полуботинки</t>
  </si>
  <si>
    <t>для защиты от механических воздействий, мужские, из кожи юфтевой, ГОСТ 28507-99</t>
  </si>
  <si>
    <t>полуботинки  летние,кожанное на прокладке с мягким кантом в берцах, с глухим клапаном из исскуственной кожи,жестким подноском,двухслойная полиуретновая подошва,маслобензостойкая,износоустойчевая,кислотощелочестойкая.</t>
  </si>
  <si>
    <t>466-1 Т</t>
  </si>
  <si>
    <t>467 Т</t>
  </si>
  <si>
    <t>14.12.11.210.001.15.0839.000000000000</t>
  </si>
  <si>
    <t>Костюм (комплект)</t>
  </si>
  <si>
    <t>спецодежда, мужской, из хлопчатобумажной ткани, состоит из рубашки и брюк, летний</t>
  </si>
  <si>
    <t xml:space="preserve">Костюм спецодежда летней,ткань :    Полиэстер 65%,х/б 35% с пропиткой МВО.В комплекте куртка(логотипами),брюки </t>
  </si>
  <si>
    <t>467-1 Т</t>
  </si>
  <si>
    <t>468 Т</t>
  </si>
  <si>
    <t>14.12.11.290.001.05.0839.000000000000</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</si>
  <si>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</si>
  <si>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468-1 Т</t>
  </si>
  <si>
    <t>469 Т</t>
  </si>
  <si>
    <t>15.20.40.900.005.00.0715.000000000000</t>
  </si>
  <si>
    <t>Шипы</t>
  </si>
  <si>
    <t>для обуви, из нержавеющей стали</t>
  </si>
  <si>
    <t>470 Т</t>
  </si>
  <si>
    <t>32.50.42.900.000.00.0796.000000000003</t>
  </si>
  <si>
    <t>Очки</t>
  </si>
  <si>
    <t>защитные, из пластмассы</t>
  </si>
  <si>
    <t>защитные очки с линзами с поликарбоната или ацетата имеют покрытие от царапин и запотевания</t>
  </si>
  <si>
    <t>471 Т</t>
  </si>
  <si>
    <t>22.29.10.000.000.00.0796.000000000000</t>
  </si>
  <si>
    <t>Плащ-дождевик</t>
  </si>
  <si>
    <t>плащ влагозащитный(нейлон) с капюшоном</t>
  </si>
  <si>
    <t>защита от влаги и неконцентрированных растворов кислот, нейлон-ПВХ, с капюшоном, рукавами и застежкой, ГОСТ 12.4.134-83</t>
  </si>
  <si>
    <t xml:space="preserve">Плащ влагозащитный(нейлон) с капюшоном центральной застежкой- кнопкой с клапаном. Швы пролейны извнутри. </t>
  </si>
  <si>
    <t>471-1 Т</t>
  </si>
  <si>
    <t>472 Т</t>
  </si>
  <si>
    <t>14.12.30.100.000.00.0715.000000000022</t>
  </si>
  <si>
    <t>технические, нитриловые, химостойкие</t>
  </si>
  <si>
    <t>Перчатки нитриловые обладают высокой стойкостью к органическим соеденением,продуктам нефтепереработки,фенолом, ко многим растворителям</t>
  </si>
  <si>
    <t>472-1 Т</t>
  </si>
  <si>
    <t>473 Т</t>
  </si>
  <si>
    <t>15.20.11.200.004.00.0715.000000000002</t>
  </si>
  <si>
    <t>Ботики</t>
  </si>
  <si>
    <t>мужские, специальные диэлектрические, резиновые, для ношения на кожаную обувь, ГОСТ 13385-78</t>
  </si>
  <si>
    <t>Боты формовычные -резиновый верх,резиновая подошва наличие отворотов применяются как допольнительная защита от электротока.</t>
  </si>
  <si>
    <t>473-1 Т</t>
  </si>
  <si>
    <t>474 Т</t>
  </si>
  <si>
    <t>22.19.72.000.001.00.0796.000000000000</t>
  </si>
  <si>
    <t>резиновый, первой группы, длина 500-1000мм, ширина 500-1200мм, ГОСТ 4997-75</t>
  </si>
  <si>
    <t>Диэлектрические коврик из резины обладают отличнысми изоляционными свойствами</t>
  </si>
  <si>
    <t>475 Т</t>
  </si>
  <si>
    <t>26.40.42.700.005.00.0796.000000000003</t>
  </si>
  <si>
    <t>Наушник</t>
  </si>
  <si>
    <t>противошумный, уровень шума 75-85 дБ</t>
  </si>
  <si>
    <t>476 Т</t>
  </si>
  <si>
    <t>14.12.30.190.003.00.0796.000000000001</t>
  </si>
  <si>
    <t>Жилет</t>
  </si>
  <si>
    <t>мужской, спецодежда сигнальная, из световозвращающего материала</t>
  </si>
  <si>
    <t>476-1 Т</t>
  </si>
  <si>
    <t>477 Т</t>
  </si>
  <si>
    <t>Для защиты глаз от попадании  химических  жидкостей  работника ИАС  при оброботке ВС</t>
  </si>
  <si>
    <t>477-1 Т</t>
  </si>
  <si>
    <t>478 Т</t>
  </si>
  <si>
    <t>62.01.29.000.000.00.0796.000000000000</t>
  </si>
  <si>
    <t xml:space="preserve">Программное обеспечение </t>
  </si>
  <si>
    <t>Оригинал программного обеспечения (кроме услуг по разработке программных обеспечении по заказу)</t>
  </si>
  <si>
    <t>Электронная правовая система</t>
  </si>
  <si>
    <t>январьфевраль</t>
  </si>
  <si>
    <t>479 Т</t>
  </si>
  <si>
    <t>13.92.15.500.003.00.0055.000000000003</t>
  </si>
  <si>
    <t>Жалюзи</t>
  </si>
  <si>
    <t>из льна, вертикальные</t>
  </si>
  <si>
    <t xml:space="preserve"> защита секретной информации</t>
  </si>
  <si>
    <t>пзгс</t>
  </si>
  <si>
    <t>479-1 Т</t>
  </si>
  <si>
    <t>480 Т</t>
  </si>
  <si>
    <t xml:space="preserve"> конверты для отправки секрет. пакетов</t>
  </si>
  <si>
    <t>480-1 Т</t>
  </si>
  <si>
    <t>481 Т</t>
  </si>
  <si>
    <t>АО Международный аэропорт Атырау</t>
  </si>
  <si>
    <t>32.99.11.900.015.01.0796.000000000000</t>
  </si>
  <si>
    <t>Противогаз</t>
  </si>
  <si>
    <t>изолирующий, подача воздуха, генерируемого патроном</t>
  </si>
  <si>
    <t>г.Атырау аэропорт</t>
  </si>
  <si>
    <t>Поставка в течении 30 календарных дней с даты подписания договора</t>
  </si>
  <si>
    <t>чс и го</t>
  </si>
  <si>
    <t>481-1 Т</t>
  </si>
  <si>
    <t>482 Т</t>
  </si>
  <si>
    <t>32.99.11.500.002.00.0839.000000000000</t>
  </si>
  <si>
    <t>Каска</t>
  </si>
  <si>
    <t>пластмассовая, с подшлемником, ГОСТ 12.4.128-83</t>
  </si>
  <si>
    <t>482-1 Т</t>
  </si>
  <si>
    <t>483 Т</t>
  </si>
  <si>
    <t>26.30.11.000.000.01.0796.000000000001</t>
  </si>
  <si>
    <t>портативная (носимая), многоканальная</t>
  </si>
  <si>
    <t>6,7,11,15</t>
  </si>
  <si>
    <t>483-1 Т</t>
  </si>
  <si>
    <t>в комплекте</t>
  </si>
  <si>
    <t>484 Т</t>
  </si>
  <si>
    <t>27.40.21.000.001.00.0796.000000000001</t>
  </si>
  <si>
    <t>Фонарь</t>
  </si>
  <si>
    <t>светодиодный, переносной</t>
  </si>
  <si>
    <t xml:space="preserve"> электрический фонарь предназначен для  освещения пути следования во время</t>
  </si>
  <si>
    <t>485 Т</t>
  </si>
  <si>
    <t>21.20.24.600.003.00.0796.000000000000</t>
  </si>
  <si>
    <t>Сумка</t>
  </si>
  <si>
    <t>медицинская, для оказания первой медицинской</t>
  </si>
  <si>
    <t>485-1 Т</t>
  </si>
  <si>
    <t>486 Т</t>
  </si>
  <si>
    <t>32.50.13.700.009.00.0796.000000000001</t>
  </si>
  <si>
    <t>Пакет</t>
  </si>
  <si>
    <t>индивидуальный, перевязочный</t>
  </si>
  <si>
    <t>помощи при наложении первичных повязок</t>
  </si>
  <si>
    <t>486-1 Т</t>
  </si>
  <si>
    <t>487 Т</t>
  </si>
  <si>
    <t>"Атырау халықаралық әуежайы"" АҚ</t>
  </si>
  <si>
    <t>25.99.12.400.037.00.0796.000000000000</t>
  </si>
  <si>
    <t>Кружка</t>
  </si>
  <si>
    <t>487-1 Т</t>
  </si>
  <si>
    <t>488 Т</t>
  </si>
  <si>
    <t>25.71.14.410.012.00.0796.000000000001</t>
  </si>
  <si>
    <t>Ложка</t>
  </si>
  <si>
    <t>из нержавеющей стали, столовая</t>
  </si>
  <si>
    <t>488-1 Т</t>
  </si>
  <si>
    <t>489 Т</t>
  </si>
  <si>
    <t>25.73.30.550.001.00.0796.000000000003</t>
  </si>
  <si>
    <t>Кувалда</t>
  </si>
  <si>
    <t>универсальная, остроносая, деревянная рукоятка</t>
  </si>
  <si>
    <t>490 Т</t>
  </si>
  <si>
    <t>""Атырау халықаралық әуежайы" АҚ</t>
  </si>
  <si>
    <t>25.73.30.650.010.00.0796.000000000000</t>
  </si>
  <si>
    <t>Лом</t>
  </si>
  <si>
    <t>пожарный</t>
  </si>
  <si>
    <t>491 Т</t>
  </si>
  <si>
    <t>28.13.32.000.097.02.0796.000000000000</t>
  </si>
  <si>
    <t>для компрессора</t>
  </si>
  <si>
    <t>ремень 850 Т</t>
  </si>
  <si>
    <t>492 Т</t>
  </si>
  <si>
    <t>ремень 937</t>
  </si>
  <si>
    <t>493 Т</t>
  </si>
  <si>
    <t>ремень 987</t>
  </si>
  <si>
    <t>494 Т</t>
  </si>
  <si>
    <t>28.13.11.700.002.00.0796.000000000002</t>
  </si>
  <si>
    <t>Насос водяной</t>
  </si>
  <si>
    <t>Насос водяной 236-1301010-АЗ</t>
  </si>
  <si>
    <t>495 Т</t>
  </si>
  <si>
    <t>27.12.22.900.001.00.0796.000000000015</t>
  </si>
  <si>
    <t>автоматический, тип Э, однополюсный с нейтралью, с тепловым размыкателем</t>
  </si>
  <si>
    <t>611-36025 Автоматический выключатель, 3VTB-1 B25 Автомат 1Р 25А 3 КА В-С</t>
  </si>
  <si>
    <t xml:space="preserve">100 % предоплата </t>
  </si>
  <si>
    <t>496 Т</t>
  </si>
  <si>
    <t>611-36032  3VTB-1 B32 Автомат 1Р 32А 3 КА В</t>
  </si>
  <si>
    <t>497 Т</t>
  </si>
  <si>
    <t>611-36040 3VTB-1 B40 Автомат 1Р 40А 3 КА В</t>
  </si>
  <si>
    <t>498 Т</t>
  </si>
  <si>
    <t>В течение 10 календарных дней с даты заключения договора</t>
  </si>
  <si>
    <t>498-1 Т</t>
  </si>
  <si>
    <t>499 Т</t>
  </si>
  <si>
    <t>29.10.12.000.000.00.0796.000000000218</t>
  </si>
  <si>
    <t>Двигатель</t>
  </si>
  <si>
    <t>внутреннего сгорания, карбюраторный, рабочий объем цилиндров более 3000 см3, но не более 4000 см3, мощность более 145 л.с., но не более 165 л.с, 8 цилиндров, расположение цилиндров V-образное</t>
  </si>
  <si>
    <t>Модель и тип ЗМЗ 5234.10</t>
  </si>
  <si>
    <t>поставка в течение 30 календарных дней с даты заключения договора</t>
  </si>
  <si>
    <t>500 Т</t>
  </si>
  <si>
    <t>Поставка партиями по мере необходимостис даты подписания договора, до  31.03.2016 г.</t>
  </si>
  <si>
    <t>501 Т</t>
  </si>
  <si>
    <t>Прокладка головки блока для двигателя ПГБ - 238 1003210</t>
  </si>
  <si>
    <t>502 Т</t>
  </si>
  <si>
    <t>25.99.29.490.049.00.0796.000000000000</t>
  </si>
  <si>
    <t>Кронштейн</t>
  </si>
  <si>
    <t>У-1</t>
  </si>
  <si>
    <t>Европодвес</t>
  </si>
  <si>
    <t>503 Т</t>
  </si>
  <si>
    <t>25.94.13.900.004.00.0796.000000000000</t>
  </si>
  <si>
    <t>Дюбель-гвоздь</t>
  </si>
  <si>
    <t>с резьбой</t>
  </si>
  <si>
    <t>Дюбель-шуруп гвоздевой с витом д.6х40 мм</t>
  </si>
  <si>
    <t>504 Т</t>
  </si>
  <si>
    <t>25.94.11.900.000.01.0796.000000000000</t>
  </si>
  <si>
    <t>шуруп для Г/К, крупная резьба, по дереву 3,5×35</t>
  </si>
  <si>
    <t>505 Т</t>
  </si>
  <si>
    <t>шуруп для Г/К, крупная резьба, по дереву3,5×40</t>
  </si>
  <si>
    <t>506 Т</t>
  </si>
  <si>
    <t>25.73.40.390.000.01.0796.000000000068</t>
  </si>
  <si>
    <t>Сверло</t>
  </si>
  <si>
    <t>спиральное, с цилиндрическим хвостовиком, диаметр 6,0 мм</t>
  </si>
  <si>
    <t>Бур (сверло) по армир. Бетону, д. 6х100х160</t>
  </si>
  <si>
    <t>507 Т</t>
  </si>
  <si>
    <t>25.71.11.390.000.00.0796.000000000001</t>
  </si>
  <si>
    <t>Нож</t>
  </si>
  <si>
    <t>складной</t>
  </si>
  <si>
    <t>Нож строительный 18 мм складной</t>
  </si>
  <si>
    <t>508 Т</t>
  </si>
  <si>
    <t>23.32.12.700.000.01.0796.000000000000</t>
  </si>
  <si>
    <t>Планка</t>
  </si>
  <si>
    <t>стыковочная, к сайдингу, сложная</t>
  </si>
  <si>
    <t>Планка порожная 30х1800</t>
  </si>
  <si>
    <t>509 Т</t>
  </si>
  <si>
    <t>27.40.25.300.001.01.0796.000000000000</t>
  </si>
  <si>
    <t>Светильник</t>
  </si>
  <si>
    <t>общего освещения, подвесной</t>
  </si>
  <si>
    <t>Светильник растровый Megalux electr 4x18 S/A 600*600</t>
  </si>
  <si>
    <t>510 Т</t>
  </si>
  <si>
    <t>27.32.13.700.000.00.0006.000000000280</t>
  </si>
  <si>
    <t>марка ВВГнг-LS , 3*1,5  мм2</t>
  </si>
  <si>
    <t>511 Т</t>
  </si>
  <si>
    <t>Розетки сдвоенные евростандарт 310-36150</t>
  </si>
  <si>
    <t>512 Т</t>
  </si>
  <si>
    <t>Фонарь электрический с комплектом батарей</t>
  </si>
  <si>
    <t>Поставка в течение 15 календарных дней с даты подписания договора</t>
  </si>
  <si>
    <t>СПАСОП</t>
  </si>
  <si>
    <t>513 Т</t>
  </si>
  <si>
    <t>Фонарь электрический карманный с комплектом батарей</t>
  </si>
  <si>
    <t>514 Т</t>
  </si>
  <si>
    <t>Нож туристический складной (нож-пила)</t>
  </si>
  <si>
    <t>515 Т</t>
  </si>
  <si>
    <t>28.13.11.700.002.00.0796.000000000001</t>
  </si>
  <si>
    <t>для легкового автомобиля</t>
  </si>
  <si>
    <t>Помпа 421 Дв "УМЗ-421-1307100"</t>
  </si>
  <si>
    <t>516 Т</t>
  </si>
  <si>
    <t xml:space="preserve">29.32.30.650.014.01.0796.000000000000 </t>
  </si>
  <si>
    <t xml:space="preserve">выключения сцепления, для легкового
автомобиля
</t>
  </si>
  <si>
    <t>выжимной подшипник для Газель 3302-3414052-11</t>
  </si>
  <si>
    <t>517 Т</t>
  </si>
  <si>
    <t>29.32.30.670.008.00.0796.000000000000</t>
  </si>
  <si>
    <t>Тяга</t>
  </si>
  <si>
    <t>рулевая, для легкового автомобиля, продольная</t>
  </si>
  <si>
    <t>518 Т</t>
  </si>
  <si>
    <t>29.32.30.670.008.00.0796.000000000003</t>
  </si>
  <si>
    <t>рулевая, для легкового автомобиля, поперечная</t>
  </si>
  <si>
    <t>519 Т</t>
  </si>
  <si>
    <t>16.10.39.000.000.00.0113.000000000012</t>
  </si>
  <si>
    <t>Доска</t>
  </si>
  <si>
    <t>из хвойных пород, обрезная, длина менее 6,5 м, толщина 25 мм, сорт 3, ГОСТ 8486-86</t>
  </si>
  <si>
    <t>доска обрезная 100*25*6000</t>
  </si>
  <si>
    <t>ЭНС</t>
  </si>
  <si>
    <t>520 Т</t>
  </si>
  <si>
    <t>16.29.12.000.007.00.0796.000000000000</t>
  </si>
  <si>
    <t>деревянная, разделочная</t>
  </si>
  <si>
    <t>доска обрезная 100*50*6000</t>
  </si>
  <si>
    <t>521 Т</t>
  </si>
  <si>
    <t>природный, 1 класс, мелкий, ГОСТ 8736-2014</t>
  </si>
  <si>
    <t>песок строительный</t>
  </si>
  <si>
    <t>522 Т</t>
  </si>
  <si>
    <t>25.11.23.600.011.01.0625.000000000000</t>
  </si>
  <si>
    <t>Профиль</t>
  </si>
  <si>
    <t>оцинкованный</t>
  </si>
  <si>
    <t>профлист оцинкованный 6м</t>
  </si>
  <si>
    <t>523 Т</t>
  </si>
  <si>
    <t>25.94.11.310.002.00.0796.000000000057</t>
  </si>
  <si>
    <t>Болт</t>
  </si>
  <si>
    <t>с шестигранной головкой, диаметр головки 16 мм, длина 150 мм</t>
  </si>
  <si>
    <t xml:space="preserve">анкерный болт  с пластмасс дюбелем 150*16мм </t>
  </si>
  <si>
    <t>524 Т</t>
  </si>
  <si>
    <t>25.94.13.900.007.00.0796.000000000007</t>
  </si>
  <si>
    <t>с шестигранной головкой, стальной, размер 4,8*60 мм</t>
  </si>
  <si>
    <t>кровельный  шуруп  оценков. 4,8*60мм</t>
  </si>
  <si>
    <t>525 Т</t>
  </si>
  <si>
    <t>насадка 6 гранная для шуруповерта</t>
  </si>
  <si>
    <t>526 Т</t>
  </si>
  <si>
    <t>23.51.12.900.000.00.0168.000000000015</t>
  </si>
  <si>
    <t>Цемент</t>
  </si>
  <si>
    <t>марка ШПЦС-200</t>
  </si>
  <si>
    <t>527 Т</t>
  </si>
  <si>
    <t>20.59.59.730.000.00.0796.000000000000</t>
  </si>
  <si>
    <t>528 Т</t>
  </si>
  <si>
    <t>529 Т</t>
  </si>
  <si>
    <t>23.20.14.900.010.01.0796.000000000001</t>
  </si>
  <si>
    <t>Кирпич</t>
  </si>
  <si>
    <t>безобжиговый, кварцитовый, ковшевой</t>
  </si>
  <si>
    <t>Ракушблок</t>
  </si>
  <si>
    <t>530 Т</t>
  </si>
  <si>
    <t>27.32.13.500.001.01.0006.000000000002</t>
  </si>
  <si>
    <t>коммутационный (патч-корд), UTP</t>
  </si>
  <si>
    <t>Кабель Legrand UTP 4 пары кат. 5е, 305 м в коробке</t>
  </si>
  <si>
    <t>прогр</t>
  </si>
  <si>
    <t>531 Т</t>
  </si>
  <si>
    <t>26.30.30.900.053.00.0796.000000000000</t>
  </si>
  <si>
    <t>Коннектор</t>
  </si>
  <si>
    <t>для подключения к промышленным сетям</t>
  </si>
  <si>
    <t>RJ45-коннектор (8Р8С) АМР</t>
  </si>
  <si>
    <t>532 Т</t>
  </si>
  <si>
    <t>26.30.23.900.025.00.0796.000000000001</t>
  </si>
  <si>
    <t>Модем</t>
  </si>
  <si>
    <t>для коммутируемого соединения</t>
  </si>
  <si>
    <t xml:space="preserve">ADSL МОДЕМ / Внеш TP-LINK TD W8951 ND ADSL2/2+WIRELESS, ETHERNET 4-PORT </t>
  </si>
  <si>
    <t>533 Т</t>
  </si>
  <si>
    <t>26.30.21.200.002.00.0796.000000000004</t>
  </si>
  <si>
    <t>Коммутатор сетевой</t>
  </si>
  <si>
    <t>способ коммутации сквозной (cut-through), симметричный, управляемый (сложный)</t>
  </si>
  <si>
    <t>Хаб (коммутатор)</t>
  </si>
  <si>
    <t>534 Т</t>
  </si>
  <si>
    <t>29.32.30.400.001.00.0796.000000000001</t>
  </si>
  <si>
    <t>Ступица</t>
  </si>
  <si>
    <t>Ступица задняя КАМАЗ Евро-1</t>
  </si>
  <si>
    <t>535 Т</t>
  </si>
  <si>
    <t>29.32.30.300.004.00.0796.000000000069</t>
  </si>
  <si>
    <t>промежуточный карданный, для грузового автомобиля, с шарниром равных угловых скоростей</t>
  </si>
  <si>
    <t xml:space="preserve">Вал промежуточный КОМ с муфтой </t>
  </si>
  <si>
    <t>536 Т</t>
  </si>
  <si>
    <t>20.52.10.900.005.00.0796.000000000003</t>
  </si>
  <si>
    <t>Клей</t>
  </si>
  <si>
    <t>для приклеивания холодным способом резин на основе каучуков общего назначения к различным материалам</t>
  </si>
  <si>
    <t>быстрый , для пластмасс 20гр.</t>
  </si>
  <si>
    <t>537 Т</t>
  </si>
  <si>
    <t>19.20.23.710.001.00.0112.000000000000</t>
  </si>
  <si>
    <t>Уайт спирит</t>
  </si>
  <si>
    <t>нефрас-С4-155/200, плотность при 20°С не более 790 кг/м3, массовая доля общей серы не более 0,025%, ГОСТ 3134-78</t>
  </si>
  <si>
    <t>538 Т</t>
  </si>
  <si>
    <t>28.29.13.500.000.01.0796.000000000003</t>
  </si>
  <si>
    <t>воздушный, для спецтехники</t>
  </si>
  <si>
    <t>Honda 17210-ZE1-505 GX140,160 /17210-ZE1-505 GX140,160</t>
  </si>
  <si>
    <t>539 Т</t>
  </si>
  <si>
    <t>Honda 17210-ZE2-515  GX240, 270 / 17210-ZE2-515 GX240, 270</t>
  </si>
  <si>
    <t>540 Т</t>
  </si>
  <si>
    <t>Honda 17210-ZE3-505 GX 340, 390 S / 17210-ZE3-505 GX340, 390</t>
  </si>
  <si>
    <t>541 Т</t>
  </si>
  <si>
    <t>28.49.24.500.008.00.0796.000000000000</t>
  </si>
  <si>
    <t>станочный</t>
  </si>
  <si>
    <t xml:space="preserve">КЗНМ КДП-4  </t>
  </si>
  <si>
    <t>542 Т</t>
  </si>
  <si>
    <t>28.11.41.700.010.01.0796.000000000000</t>
  </si>
  <si>
    <t>Свеча</t>
  </si>
  <si>
    <t>для легкового автомобиля, накаливания, для двигателя</t>
  </si>
  <si>
    <t>Свечи NGK</t>
  </si>
  <si>
    <t>543 Т</t>
  </si>
  <si>
    <t>28.13.32.000.164.00.0796.000000000000</t>
  </si>
  <si>
    <t>Свеча зажигания</t>
  </si>
  <si>
    <t>для газомотокомпрессора</t>
  </si>
  <si>
    <t>544 Т</t>
  </si>
  <si>
    <t>545 Т</t>
  </si>
  <si>
    <t>546 Т</t>
  </si>
  <si>
    <t>29.10.30.300.000.00.0796.000000000000</t>
  </si>
  <si>
    <t>Автобус</t>
  </si>
  <si>
    <t>класс 1, вместимость 10-12 мест, длина менее 6 м</t>
  </si>
  <si>
    <t>546-1 Т</t>
  </si>
  <si>
    <t>547 Т</t>
  </si>
  <si>
    <t>26.51.53.900.056.00.0796.000000000000</t>
  </si>
  <si>
    <t>Алкотестер</t>
  </si>
  <si>
    <t>стационарный, встроенная память на 10 измерений, общая память до 70 000 измерений</t>
  </si>
  <si>
    <t>прибор для определения алкоголя</t>
  </si>
  <si>
    <t>мсч</t>
  </si>
  <si>
    <t>548 Т</t>
  </si>
  <si>
    <t>19.20.29.540.000.01.0166.000000000000</t>
  </si>
  <si>
    <t>трансформаторное, марка Т-1500, ГОСТ 982-80</t>
  </si>
  <si>
    <t>549 Т</t>
  </si>
  <si>
    <t>26.20.13.000.008.01.0839.000000000001</t>
  </si>
  <si>
    <t>Компьютер</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</si>
  <si>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</si>
  <si>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фин.дир.</t>
  </si>
  <si>
    <t>549-1 Т</t>
  </si>
  <si>
    <t>550 Т</t>
  </si>
  <si>
    <t>26.20.13.000.008.00.0796.000000000001</t>
  </si>
  <si>
    <t>персональный универсальный</t>
  </si>
  <si>
    <t>В комплекте монитор, системный блок, клавиатура, мышь</t>
  </si>
  <si>
    <t>энс-2, ок-1, ю.о.-2, пэо-1, бухг-2,</t>
  </si>
  <si>
    <t>550-1 Т</t>
  </si>
  <si>
    <t>551 Т</t>
  </si>
  <si>
    <t>26.20.40.000.108.00.0796.000000000000</t>
  </si>
  <si>
    <t>Источник бесперебойного питания</t>
  </si>
  <si>
    <t>резервный</t>
  </si>
  <si>
    <t>552 Т</t>
  </si>
  <si>
    <t>26.20.17.100.000.00.0796.000000000009</t>
  </si>
  <si>
    <t>Монитор</t>
  </si>
  <si>
    <t>жидкокристаллический, диагональ 19 дюйм, разрешение 1440*900</t>
  </si>
  <si>
    <t>пэо-2, букхг-2</t>
  </si>
  <si>
    <t>553 Т</t>
  </si>
  <si>
    <t>31.01.12.900.006.00.0796.000000000001</t>
  </si>
  <si>
    <t>письменный, ДСП, двухтумбовый</t>
  </si>
  <si>
    <t>554 Т</t>
  </si>
  <si>
    <t>26.40.33.900.003.00.0796.000000000000</t>
  </si>
  <si>
    <t>Видеокамера</t>
  </si>
  <si>
    <t>цифровая</t>
  </si>
  <si>
    <t>для внутреннего использования с системой аудиозаписи, видеокамера купольная (AIP-R53S-05Y1W)</t>
  </si>
  <si>
    <t>554-1 Т</t>
  </si>
  <si>
    <t>для внутреннего использования с системой аудиозаписи, видеокамера купольная (AIP-R53S-05Y1В (Русь))</t>
  </si>
  <si>
    <t>555 Т</t>
  </si>
  <si>
    <t>уличная, поворотная камера AIP-Y04Z-03N2BP</t>
  </si>
  <si>
    <t>556 Т</t>
  </si>
  <si>
    <t xml:space="preserve">уличная, поворотная камера AIP-K34N-A7Y2B </t>
  </si>
  <si>
    <t>557 Т</t>
  </si>
  <si>
    <t>26.51.41.000.012.00.0796.000000000002</t>
  </si>
  <si>
    <t>Металлоискатель</t>
  </si>
  <si>
    <t>досмотровый ручной</t>
  </si>
  <si>
    <t>METLOR</t>
  </si>
  <si>
    <t>11, 19, 20, 21</t>
  </si>
  <si>
    <t>557 -1 Т</t>
  </si>
  <si>
    <t>ноябрь-деекабрь</t>
  </si>
  <si>
    <t>558 Т</t>
  </si>
  <si>
    <t>26.20.16.300.006.00.0796.000000000054</t>
  </si>
  <si>
    <t>Принтер лазерный</t>
  </si>
  <si>
    <t>цветной, формат А4, скорость печати (ч/б) 41-50 стр/м, разрешение 600*600 dpi</t>
  </si>
  <si>
    <t>558-1 Т</t>
  </si>
  <si>
    <t>559 Т</t>
  </si>
  <si>
    <t>26.30.21.900.006.00.0796.000000000045</t>
  </si>
  <si>
    <t>Аппарат телефонный</t>
  </si>
  <si>
    <t>радиотелефон, с автоответчиком, со спикерфоном, дальность 10-30 м, количество трубок 1</t>
  </si>
  <si>
    <t>ПЭО</t>
  </si>
  <si>
    <t>559-1 Т</t>
  </si>
  <si>
    <t>560 Т</t>
  </si>
  <si>
    <t>26.20.16.300.006.00.0796.000000000005</t>
  </si>
  <si>
    <t>монохромный, формат А4, скорость печати 20-30 стр/м, разрешение 600*600 dpi</t>
  </si>
  <si>
    <t>560-1 Т</t>
  </si>
  <si>
    <t>561 Т</t>
  </si>
  <si>
    <t>26.20.18.900.002.00.0796.000000000001</t>
  </si>
  <si>
    <t>Факсимильный аппарат</t>
  </si>
  <si>
    <t>лазерный</t>
  </si>
  <si>
    <t>обуиф</t>
  </si>
  <si>
    <t>561-1 Т</t>
  </si>
  <si>
    <t>562 Т</t>
  </si>
  <si>
    <t>26.20.18.900.001.01.0796.000000000011</t>
  </si>
  <si>
    <t>Устройство</t>
  </si>
  <si>
    <t>многофункциональное, печать лазерная, разрешение 1200*1200 dpi</t>
  </si>
  <si>
    <t>562-1 Т</t>
  </si>
  <si>
    <t>563 Т</t>
  </si>
  <si>
    <t>26.30.21.900.006.00.0796.000000000035</t>
  </si>
  <si>
    <t>стационарный, кнопочный, без АОН, без автоответчика, без спикерфона</t>
  </si>
  <si>
    <t>ПЭО-2, СПАСОП-3, сст-2</t>
  </si>
  <si>
    <t>564 Т</t>
  </si>
  <si>
    <t>25.71.11.920.001.00.0796.000000000006</t>
  </si>
  <si>
    <t>Ножницы</t>
  </si>
  <si>
    <t>для резки металла</t>
  </si>
  <si>
    <t>ножницы арматурные специальные</t>
  </si>
  <si>
    <t>565 Т</t>
  </si>
  <si>
    <t>21.10.31.590.000.00.0872.000000000000</t>
  </si>
  <si>
    <t>Азопирам</t>
  </si>
  <si>
    <t>жидкость</t>
  </si>
  <si>
    <t>азопирам в коробке 2 флокона 1 флокон белый порошок по 10 гр, 1 флокон бецветная жидкость по 10 мл</t>
  </si>
  <si>
    <t>566 Т</t>
  </si>
  <si>
    <t xml:space="preserve">фильтр масляный Ya10152 </t>
  </si>
  <si>
    <t>г. Атырау</t>
  </si>
  <si>
    <t>567 Т</t>
  </si>
  <si>
    <t xml:space="preserve"> фильтр топливный ST350 </t>
  </si>
  <si>
    <t>568 Т</t>
  </si>
  <si>
    <t xml:space="preserve"> фильтр масляный 51607 </t>
  </si>
  <si>
    <t>569 Т</t>
  </si>
  <si>
    <t xml:space="preserve">фильтр топливный R60P </t>
  </si>
  <si>
    <t>570 Т</t>
  </si>
  <si>
    <t>21.20.24.200.000.01.0796.000000000001</t>
  </si>
  <si>
    <t>нестерильный, фиксирующий</t>
  </si>
  <si>
    <t xml:space="preserve"> рулон, мультипласт традиционный, 3*500см</t>
  </si>
  <si>
    <t>571 Т</t>
  </si>
  <si>
    <t>21.20.13.990.177.00.0872.000000000000</t>
  </si>
  <si>
    <t>Сальбутамол</t>
  </si>
  <si>
    <t>аэрозоль для ингаляций</t>
  </si>
  <si>
    <t>572 Т</t>
  </si>
  <si>
    <t>21.20.13.990.503.00.0778.000000000000</t>
  </si>
  <si>
    <t>Коргликон</t>
  </si>
  <si>
    <t xml:space="preserve"> в иньекции</t>
  </si>
  <si>
    <t>573 Т</t>
  </si>
  <si>
    <t>21.20.13.990.228.00.0778.000000000000</t>
  </si>
  <si>
    <t>анальгин в иньекции</t>
  </si>
  <si>
    <t>574 Т</t>
  </si>
  <si>
    <t>21.20.13.990.023.00.0778.000000000001</t>
  </si>
  <si>
    <t>Фуросемид</t>
  </si>
  <si>
    <t>Лазикса в ампулах</t>
  </si>
  <si>
    <t>575 Т</t>
  </si>
  <si>
    <t>21.20.12.900.008.00.0778.000000000001</t>
  </si>
  <si>
    <t>Преднизолон</t>
  </si>
  <si>
    <t xml:space="preserve"> в ампулах</t>
  </si>
  <si>
    <t>576 Т</t>
  </si>
  <si>
    <t>21.20.13.990.412.00.0872.000000000000</t>
  </si>
  <si>
    <t>Перекись водорода</t>
  </si>
  <si>
    <t>577 Т</t>
  </si>
  <si>
    <t>21.20.13.990.267.00.0778.000000000001</t>
  </si>
  <si>
    <t>Дифенгидрамин</t>
  </si>
  <si>
    <t>димедрол в ампулах</t>
  </si>
  <si>
    <t>578 Т</t>
  </si>
  <si>
    <t>баральгин в иьекциях</t>
  </si>
  <si>
    <t>579 Т</t>
  </si>
  <si>
    <t>баральгин в  таблетках</t>
  </si>
  <si>
    <t>580 Т</t>
  </si>
  <si>
    <t>21.20.13.990.059.00.0778.000000000000</t>
  </si>
  <si>
    <t>Магния сульфат</t>
  </si>
  <si>
    <t>магнезий сульфат в ампулах</t>
  </si>
  <si>
    <t>581 Т</t>
  </si>
  <si>
    <t>21.20.13.990.472.00.0778.000000000000</t>
  </si>
  <si>
    <t>Мебгидролин</t>
  </si>
  <si>
    <t>драже</t>
  </si>
  <si>
    <t>диозолин в таблетках</t>
  </si>
  <si>
    <t>582 Т</t>
  </si>
  <si>
    <t>21.20.13.990.306.00.0872.000000000000</t>
  </si>
  <si>
    <t>Этиловый эфир альфа-бромизовалериановой кислоты, фенобарбитал, масло мяты перечной</t>
  </si>
  <si>
    <t>корвалол капли</t>
  </si>
  <si>
    <t>583 Т</t>
  </si>
  <si>
    <t>21.20.13.940.002.00.0872.000000000000</t>
  </si>
  <si>
    <t>Валерианы корневища с корнями настойка</t>
  </si>
  <si>
    <t>настойка валерианы</t>
  </si>
  <si>
    <t>584 Т</t>
  </si>
  <si>
    <t>21.20.11.800.027.00.0872.000000000000</t>
  </si>
  <si>
    <t>Сульфацетамид</t>
  </si>
  <si>
    <t>Альбуцид капли для глаз</t>
  </si>
  <si>
    <t>585 Т</t>
  </si>
  <si>
    <t>21.20.13.990.447.00.0872.000000000001</t>
  </si>
  <si>
    <t>Нафазолин</t>
  </si>
  <si>
    <t>нафтизин капли в нос</t>
  </si>
  <si>
    <t>586 Т</t>
  </si>
  <si>
    <t>точка доступа Ubiquiti NanoStation M5 5 ГГц NSM5 Wifi точка доступа, диапазон частот 4,9-5,9 ГГц, двойная поляризация, усиление 16dBi в диапазоне 5GHz и 11dBi в 2,4GHz, дальность действия около 15км</t>
  </si>
  <si>
    <t>587 Т</t>
  </si>
  <si>
    <t>D-Link DES-1008C/A1A 8-порт неуправ-й коммутатор 10/100 пластиковый корпус/коммутатор неуправляемый 8-ми портовый UTP 10/100Мбит/с автоопределение полярности и скорости.</t>
  </si>
  <si>
    <t>588 Т</t>
  </si>
  <si>
    <t>D-Link DES-1005C/A1A 5-порт неуправляемый коммутатор 10/100/коммутатор неуправляемый 5-ти портовый UTP 10/100Мбит/с автоопределение полярности и скорости</t>
  </si>
  <si>
    <t>589 Т</t>
  </si>
  <si>
    <t>Кабель Legrand UTPcat.5ев,  в коробке 305 метр</t>
  </si>
  <si>
    <t>590 Т</t>
  </si>
  <si>
    <t>27.32.13.500.001.04.0006.000000000000</t>
  </si>
  <si>
    <t>коммутационный, FTP</t>
  </si>
  <si>
    <t>Витая пара FTP 4 пары категория 5е коробке 305метр</t>
  </si>
  <si>
    <t>591 Т</t>
  </si>
  <si>
    <t>разъем Legrand RJ45 Кат 5е UTP (1Мод) Lcs</t>
  </si>
  <si>
    <t>592 Т</t>
  </si>
  <si>
    <t>20.51.14.000.005.00.0796.000000000000</t>
  </si>
  <si>
    <t>Факел</t>
  </si>
  <si>
    <t>дымовой, для подачи сигналов</t>
  </si>
  <si>
    <t>593 Т</t>
  </si>
  <si>
    <t>594 Т</t>
  </si>
  <si>
    <t>594-1 Т</t>
  </si>
  <si>
    <t>595 Т</t>
  </si>
  <si>
    <t>596 Т</t>
  </si>
  <si>
    <t>28.30.60.300.007.00.0796.000000000007</t>
  </si>
  <si>
    <t>Опрыскиватель</t>
  </si>
  <si>
    <t>тракторный, штанговый</t>
  </si>
  <si>
    <t>МАГ 2500-21, емкость 2500 литров, размах штанг 21 метр</t>
  </si>
  <si>
    <t>596-1 Т</t>
  </si>
  <si>
    <t>597 Т</t>
  </si>
  <si>
    <t>25.73.10.700.001.00.0796.000000000000</t>
  </si>
  <si>
    <t>Коса</t>
  </si>
  <si>
    <t>сельскохозяйственная, изогнутое лезвие, стальное, деревянный черенок</t>
  </si>
  <si>
    <t>100 % предоплата</t>
  </si>
  <si>
    <t>598 Т</t>
  </si>
  <si>
    <t>26.30.12.000.001.00.0796.000000000000</t>
  </si>
  <si>
    <t>Устройство переговорное</t>
  </si>
  <si>
    <t>выносное (УПВ), для обеспечения оперативной связи между диспечером и рабочими на линии</t>
  </si>
  <si>
    <t>Гарнитур David Clark, модель Н3332</t>
  </si>
  <si>
    <t xml:space="preserve"> Поставка  с даты подписания договора до 31.12.2016 г.</t>
  </si>
  <si>
    <t>599 Т</t>
  </si>
  <si>
    <t>Гарнитур David Clark, модель Н3392</t>
  </si>
  <si>
    <t>600 Т</t>
  </si>
  <si>
    <t>Гарнитур David Clark, модель Н3530</t>
  </si>
  <si>
    <t>601 Т</t>
  </si>
  <si>
    <t>23.65.12.300.000.00.0625.000000000000</t>
  </si>
  <si>
    <t>асбестоцементный, волнистый (шифер), марка 40/150, размер 1750*980*5,8 мм, 7-волновой, ГОСТ 30340-2012</t>
  </si>
  <si>
    <t>601-1 Т</t>
  </si>
  <si>
    <t>602 Т</t>
  </si>
  <si>
    <t>шиферный</t>
  </si>
  <si>
    <t>602-1 Т</t>
  </si>
  <si>
    <t>603 Т</t>
  </si>
  <si>
    <t>28.24.11.510.000.00.0796.000000000000</t>
  </si>
  <si>
    <t>Аппарат углошлифовальный</t>
  </si>
  <si>
    <t>ручной</t>
  </si>
  <si>
    <t>плоскошлифовальная машинка (болгарка) GWS 24-230 LVI фирмы Bosch</t>
  </si>
  <si>
    <t>604 Т</t>
  </si>
  <si>
    <t>28.24.11.900.010.00.0796.000000000000</t>
  </si>
  <si>
    <t>Перфоратор</t>
  </si>
  <si>
    <t>электрический, сетевой</t>
  </si>
  <si>
    <t>GBH 2-28 DV фирмы Bosch</t>
  </si>
  <si>
    <t>605 Т</t>
  </si>
  <si>
    <t>25.73.30.930.037.00.0796.000000000001</t>
  </si>
  <si>
    <t>Дрель</t>
  </si>
  <si>
    <t>электрическая, мощность не менее 500 Вт, диаметр сверления до 50 мм</t>
  </si>
  <si>
    <t>GSB 1600 RE фирмы Bosch</t>
  </si>
  <si>
    <t>606 Т</t>
  </si>
  <si>
    <t>25.73.30.650.001.01.0796.000000000000</t>
  </si>
  <si>
    <t>Шуруповерт</t>
  </si>
  <si>
    <t>электрический, ручной, аккумуляторный</t>
  </si>
  <si>
    <t>GSR 14,4-2-LI Plus Cordless Drill Driver   фирмы Bosch</t>
  </si>
  <si>
    <t>607 Т</t>
  </si>
  <si>
    <t>шлифовальная машинка по бетону, GBR 15 CA  фирмы Bosch</t>
  </si>
  <si>
    <t>608 Т</t>
  </si>
  <si>
    <t>23.91.11.800.000.00.0796.000000000000</t>
  </si>
  <si>
    <t>по бетону, алмазный, диаметр 230 мм, содержание алмаза 35%</t>
  </si>
  <si>
    <t>фирмы Bosch</t>
  </si>
  <si>
    <t>609 Т</t>
  </si>
  <si>
    <t>25.73.30.500.003.00.0796.000000000000</t>
  </si>
  <si>
    <t>Зубило</t>
  </si>
  <si>
    <t>тип 1, плоскоовального сечения, ГОСТ 7211-86</t>
  </si>
  <si>
    <t>зубила плоские 20/50 для перфоратора фирмы Bosch</t>
  </si>
  <si>
    <t>610 Т</t>
  </si>
  <si>
    <t>23.91.11.200.001.00.0796.000000000000</t>
  </si>
  <si>
    <t>Чашка</t>
  </si>
  <si>
    <t>алмазная, на бакелитовой основе</t>
  </si>
  <si>
    <t>двурядная (шлифовальный круг для бетона)</t>
  </si>
  <si>
    <t>611 Т</t>
  </si>
  <si>
    <t>23.64.10.120.000.01.0166.000000000002</t>
  </si>
  <si>
    <t>Смесь</t>
  </si>
  <si>
    <t>штукатурная, строительная, сухая, тяжелая, цементная, СТ РК 1168-2006</t>
  </si>
  <si>
    <t>ремонтный состав MasterEMACO T 1400 PG 150 мешков по 30кг</t>
  </si>
  <si>
    <t>612 Т</t>
  </si>
  <si>
    <t>ремонтный состав Masterflow 928 K 100 мешков по 30 кг</t>
  </si>
  <si>
    <t>612-1 Т</t>
  </si>
  <si>
    <t>50% предоплата, остальное по факту поставленного Поставщиком объем Товара</t>
  </si>
  <si>
    <t>613 Т</t>
  </si>
  <si>
    <t>17.23.13.500.002.00.0796.000000000000</t>
  </si>
  <si>
    <t>Регистр</t>
  </si>
  <si>
    <t>картонный, формат А4</t>
  </si>
  <si>
    <t>папки для бумаг, шириной не менее 70 мм</t>
  </si>
  <si>
    <t>пэо-50, обуф-60, канцелярия-10, юр отдел-20, озс-30, отдел кадров-6</t>
  </si>
  <si>
    <t>614 Т</t>
  </si>
  <si>
    <t>11,15</t>
  </si>
  <si>
    <t>614-1 Т</t>
  </si>
  <si>
    <t>615 Т</t>
  </si>
  <si>
    <t xml:space="preserve">насос 464/10-276/540-15bar-S-2/11/4 </t>
  </si>
  <si>
    <t>615-1 Т</t>
  </si>
  <si>
    <t>616 Т</t>
  </si>
  <si>
    <t>27.51.25.900.000.00.0796.000000000014</t>
  </si>
  <si>
    <t>Бойлер</t>
  </si>
  <si>
    <t>накопительный, тип закрытый, объем 30-39,99 л</t>
  </si>
  <si>
    <t>бойлер на отопление и ГВС (диз. Топливо) мощность 25 000 ккал/час (29,1 кВт) Тело котла</t>
  </si>
  <si>
    <t>617 Т</t>
  </si>
  <si>
    <t>ССПЦ - 500, 20 мешков 50кг</t>
  </si>
  <si>
    <t>618 Т</t>
  </si>
  <si>
    <t>Втулка балансира (бронза) 250Б-2918074-20 мал.</t>
  </si>
  <si>
    <t>619 Т</t>
  </si>
  <si>
    <t>для АТЗ-22</t>
  </si>
  <si>
    <t>620 Т</t>
  </si>
  <si>
    <t>pH метр карманный</t>
  </si>
  <si>
    <t>620-1 Т</t>
  </si>
  <si>
    <t>620-2 Т</t>
  </si>
  <si>
    <t>621 Т</t>
  </si>
  <si>
    <t>26.51.53.100.004.00.0796.000000000000</t>
  </si>
  <si>
    <t>Газоанализатор</t>
  </si>
  <si>
    <t>портативный, ГОСТ 13320-81</t>
  </si>
  <si>
    <t>Аспиратор-АМ-5Е, ИТ кислород(1-25%об) 7,5 ММ С, ИТ керосин (250-4000) 6ММ С</t>
  </si>
  <si>
    <t>6,11,19,20,21</t>
  </si>
  <si>
    <t>621-1 Т</t>
  </si>
  <si>
    <t>Аспиратор-АМ-5Е, ИТ кислород(1-25%об) 7,5 ММ С, ИТ керосин (250-4000) 6ММ С (в комплекте с индикаторными трубками на кислород и керосин - по 100 шт)</t>
  </si>
  <si>
    <t>621-2 Т</t>
  </si>
  <si>
    <t>622 Т</t>
  </si>
  <si>
    <t>13.92.29.990.010.00.0796.000000000003</t>
  </si>
  <si>
    <t>Пояс</t>
  </si>
  <si>
    <t>предохранительный, страховочный, лямочный</t>
  </si>
  <si>
    <t>622-1 Т</t>
  </si>
  <si>
    <t>623 Т</t>
  </si>
  <si>
    <t>маска сварщика</t>
  </si>
  <si>
    <t>624 Т</t>
  </si>
  <si>
    <t>Поставка партиями по мере необходимости с даты подписания договора, по  31.12.2016 г.</t>
  </si>
  <si>
    <t>624-1 Т</t>
  </si>
  <si>
    <t>624-2 Т</t>
  </si>
  <si>
    <t>625 Т</t>
  </si>
  <si>
    <t>626 Т</t>
  </si>
  <si>
    <t>58.11.16.000.000.00.0796.000000000005</t>
  </si>
  <si>
    <t>Карта</t>
  </si>
  <si>
    <t>уменьшенное и обобщенное изображение земной поверхности, топографическая, передающее размещение и свойства основных природных и социально-экономических объектов местности</t>
  </si>
  <si>
    <t xml:space="preserve">Стенд 90*100 </t>
  </si>
  <si>
    <t>626-1 Т</t>
  </si>
  <si>
    <t>627 Т</t>
  </si>
  <si>
    <t>железная дверь с двумя ручками и засовом</t>
  </si>
  <si>
    <t>627-1 Т</t>
  </si>
  <si>
    <t>металлическая двухстворчатая дверь размером 204*174 см</t>
  </si>
  <si>
    <t>628 Т</t>
  </si>
  <si>
    <t>22.23.14.570.001.00.0796.000000000010</t>
  </si>
  <si>
    <t>из поливинилхлорида, межкомнатная, размер 2100*900 мм</t>
  </si>
  <si>
    <t>алюминивая дверь с доводчиком 860мм*2060мм</t>
  </si>
  <si>
    <t>629 Т</t>
  </si>
  <si>
    <t>водоэмульсионная краска для  наружного применения (белый цвет)</t>
  </si>
  <si>
    <t>630 Т</t>
  </si>
  <si>
    <t>водоэмульсионная краска для  внутреннего применения (белый цвет)</t>
  </si>
  <si>
    <t>631 Т</t>
  </si>
  <si>
    <t>акриловая краска (белая)</t>
  </si>
  <si>
    <t>632 Т</t>
  </si>
  <si>
    <t>строительная, Rotband  4 мешка по 30 кг.</t>
  </si>
  <si>
    <t>633 Т</t>
  </si>
  <si>
    <t>23.31.10.790.002.00.0055.000000000007</t>
  </si>
  <si>
    <t>Плитка</t>
  </si>
  <si>
    <t>керамическая, основная, прямоугольная, размер 300*200 мм</t>
  </si>
  <si>
    <t>плитка напольная 44*44 см</t>
  </si>
  <si>
    <t>634 Т</t>
  </si>
  <si>
    <t>20.52.10.900.005.00.0796.000000000002</t>
  </si>
  <si>
    <t>бустилат, для линолеума</t>
  </si>
  <si>
    <t>клей кафельный 4 мешка по 25 кг</t>
  </si>
  <si>
    <t>635 Т</t>
  </si>
  <si>
    <t>Подвесные (накладные) люминесцентные светильники</t>
  </si>
  <si>
    <t>636 Т</t>
  </si>
  <si>
    <t>22.19.72.000.004.00.0796.000000000002</t>
  </si>
  <si>
    <t>Коврик</t>
  </si>
  <si>
    <t>резиновый, для бытовых помещений</t>
  </si>
  <si>
    <t>коврики 50*75</t>
  </si>
  <si>
    <t>637 Т</t>
  </si>
  <si>
    <t>638 Т</t>
  </si>
  <si>
    <t>галогенная лампа R7S цоколь, 150 ват</t>
  </si>
  <si>
    <t>639 Т</t>
  </si>
  <si>
    <t>25.94.11.900.000.01.0778.000000000001</t>
  </si>
  <si>
    <t>оцинкованный, с полупотайной головкой</t>
  </si>
  <si>
    <t>Шуруп (саморез) на профиль L 25 мм * 3,5 мм (упаковка 1 000 шт)</t>
  </si>
  <si>
    <t>640 Т</t>
  </si>
  <si>
    <t>Шуруп (саморез) на профиль L 16 мм * 4,2 мм (упаковка 1 000 шт)</t>
  </si>
  <si>
    <t>641 Т</t>
  </si>
  <si>
    <t>тумбочка 45*45*60 с одной дверью</t>
  </si>
  <si>
    <t>642 Т</t>
  </si>
  <si>
    <t>стол тумбовый с ящиками</t>
  </si>
  <si>
    <t>3,5,6,7,11</t>
  </si>
  <si>
    <t>642-1 Т</t>
  </si>
  <si>
    <t>31.01.12.900.006.00.0796.000000000000</t>
  </si>
  <si>
    <t>письменный, ЛДСП, однотумбовый</t>
  </si>
  <si>
    <t>стол одно тумбовый с пятью выдвижными ящиками, размер 1500*600*750 АН</t>
  </si>
  <si>
    <t>642-2 Т</t>
  </si>
  <si>
    <t>643 Т</t>
  </si>
  <si>
    <t>копировальный аппарат</t>
  </si>
  <si>
    <t>3,4,5,11</t>
  </si>
  <si>
    <t>канц</t>
  </si>
  <si>
    <t>643-1 Т</t>
  </si>
  <si>
    <t>28.23.22.000.001.00.0796.000000000009</t>
  </si>
  <si>
    <t>Машина копировальная</t>
  </si>
  <si>
    <t>листовая офисная, однокрасочная, формат А3</t>
  </si>
  <si>
    <t>644 Т</t>
  </si>
  <si>
    <t>28.25.12.300.000.00.0796.000000000001</t>
  </si>
  <si>
    <t>Кондиционер (сплит-система)</t>
  </si>
  <si>
    <t>настенный</t>
  </si>
  <si>
    <t>09 с установкой</t>
  </si>
  <si>
    <t>644 -1 Т</t>
  </si>
  <si>
    <t>модель 09</t>
  </si>
  <si>
    <t>645 Т</t>
  </si>
  <si>
    <t>12 с установкой</t>
  </si>
  <si>
    <t>канцел., пэо</t>
  </si>
  <si>
    <t>646 Т</t>
  </si>
  <si>
    <t>31.01.12.500.002.00.0796.000000000004</t>
  </si>
  <si>
    <t>Вешалка</t>
  </si>
  <si>
    <t>настенная, деревянная, для верхней одежды</t>
  </si>
  <si>
    <t>настенная,30 см</t>
  </si>
  <si>
    <t>647 Т</t>
  </si>
  <si>
    <t>24.33.30.900.004.00.0006.000000000000</t>
  </si>
  <si>
    <t>Ограждение</t>
  </si>
  <si>
    <t>из стали, лестничного марша</t>
  </si>
  <si>
    <t>ограждение из нержавеющей стали лестницы с тремя трубками заполнения</t>
  </si>
  <si>
    <t>648 Т</t>
  </si>
  <si>
    <t>металлическая дверь размером 204*88см</t>
  </si>
  <si>
    <t>649 Т</t>
  </si>
  <si>
    <t>металлическая дверь со стеклом размером 204*91 см</t>
  </si>
  <si>
    <t>650 Т</t>
  </si>
  <si>
    <t>В течение 30 календарных дней с даты заключения договора</t>
  </si>
  <si>
    <t>650-1 Т</t>
  </si>
  <si>
    <t>651 Т</t>
  </si>
  <si>
    <t>29.32.30.250.013.01.0796.000000000003</t>
  </si>
  <si>
    <t>Цилиндр</t>
  </si>
  <si>
    <t>колесный, для легкового автомобиля, задний</t>
  </si>
  <si>
    <t>Рабочий цилиндр сцепления  на автомашину ВАЗ-21230915</t>
  </si>
  <si>
    <t>652 Т</t>
  </si>
  <si>
    <t>29.32.30.250.033.00.0839.000000000000</t>
  </si>
  <si>
    <t>на автомашину ВАЗ-21114</t>
  </si>
  <si>
    <t>653 Т</t>
  </si>
  <si>
    <t>29.32.30.400.002.00.0839.000000000000</t>
  </si>
  <si>
    <t>Подшипник ступицы</t>
  </si>
  <si>
    <t>передний, для легкового автомобиля, в комлекте 4 штуки</t>
  </si>
  <si>
    <t>на автомашину Iveco-A4213, 2 штуки</t>
  </si>
  <si>
    <t>654 Т</t>
  </si>
  <si>
    <t>на автомашину ГАЗ-322132-220, ГАЗ 33023-212</t>
  </si>
  <si>
    <t>655 Т</t>
  </si>
  <si>
    <t>насос водяной на ЯМЗ на автомашину Краз-258</t>
  </si>
  <si>
    <t>656 Т</t>
  </si>
  <si>
    <t>29.31.21.350.000.01.0839.000000000000</t>
  </si>
  <si>
    <t>для легкового автомобиля, резьба М10, короткая</t>
  </si>
  <si>
    <t>Свечи длинные на автомашину ВАЗ-21114</t>
  </si>
  <si>
    <t>657 Т</t>
  </si>
  <si>
    <t>26.51.70.990.016.00.0796.000000000000</t>
  </si>
  <si>
    <t>Блок электронного управления</t>
  </si>
  <si>
    <t>к турникету</t>
  </si>
  <si>
    <t>Весы напольные  электронные ТВМ-300 А3 до 300 кг</t>
  </si>
  <si>
    <t>658 Т</t>
  </si>
  <si>
    <t>28.12.16.000.005.00.0839.000000000000</t>
  </si>
  <si>
    <t>Блокиратор дорожный</t>
  </si>
  <si>
    <t>гидравлический, накладной, противотаранный, для организации доступа на территорию особо охраняемых объектов, в комплекте шкаф управления и гидростанция, рукава высокого давления, металлические рукава, провода</t>
  </si>
  <si>
    <t>противотаранный блокиратор 3000 мм</t>
  </si>
  <si>
    <t>659 Т</t>
  </si>
  <si>
    <t>25.99.29.300.000.00.0796.000000000007</t>
  </si>
  <si>
    <t>Стремянка</t>
  </si>
  <si>
    <t>авиационная, 1 секционная, высота 2,5 м, грузоподьемность не менее 145 кг</t>
  </si>
  <si>
    <t>659-1 Т</t>
  </si>
  <si>
    <t>660 Т</t>
  </si>
  <si>
    <t>26.20.30.100.005.00.0796.000000000000</t>
  </si>
  <si>
    <t>Устройство системы защиты</t>
  </si>
  <si>
    <t>для предотвращения несанкционированного прослушивания и передачи данных, использующих каналы систем связи</t>
  </si>
  <si>
    <t>устройство виброакустической защиты КУПОЛ, в комплекте излучатели  для стен и окон-6, излучатели для воздухоотводов-1</t>
  </si>
  <si>
    <t>661 Т</t>
  </si>
  <si>
    <t>26.60.11.190.003.00.0839.000000000001</t>
  </si>
  <si>
    <t>Комплекс рентгенотелевизионный</t>
  </si>
  <si>
    <t>стационарный</t>
  </si>
  <si>
    <t>интроскоп (рентгено-телевизионное оборудование для досмотра багажа и ручной клади)</t>
  </si>
  <si>
    <t>661-1 Т</t>
  </si>
  <si>
    <t>Поставка в течение 90 календарных дней с даты подписания договора</t>
  </si>
  <si>
    <t>661-2 Т</t>
  </si>
  <si>
    <t>661-3 Т</t>
  </si>
  <si>
    <t>Поставка в течение 20 календарных дней с даты подписания договора</t>
  </si>
  <si>
    <t>662 Т</t>
  </si>
  <si>
    <t>32.50.13.100.040.00.0796.000000000000</t>
  </si>
  <si>
    <t>Дозатор</t>
  </si>
  <si>
    <t>механический, одноканальный переменного объема</t>
  </si>
  <si>
    <t>в комплекте счетчик ППВ-100-1,6-СУ-0,25, насос дозировочный для ПВК  жидкости (12*18Н10Т. 10кгс/см2.ВЗИ), комплект оборудования для приема, хранения и выдачи ПВК жидкости</t>
  </si>
  <si>
    <t>663 Т</t>
  </si>
  <si>
    <t>24.34.13.900.001.00.0736.000000000001</t>
  </si>
  <si>
    <t>2мм, ячейка 50*50, размер 1,5*10</t>
  </si>
  <si>
    <t>664 Т</t>
  </si>
  <si>
    <t>24.20.34.000.000.00.0168.000000000000</t>
  </si>
  <si>
    <t>Труба</t>
  </si>
  <si>
    <t>квадратная, сталь 1-3ПС, сварная, размер 15*15-60*60 мм, толщина стенки от 1 до 6 мм</t>
  </si>
  <si>
    <t>труба 50*50*1,5 профильная</t>
  </si>
  <si>
    <t>665 Т</t>
  </si>
  <si>
    <t>24.20.34.000.000.00.0168.000000000002</t>
  </si>
  <si>
    <t>квадратная, сталь 1-3ПС, 9г2с, сварная, размер 100*100 мм, толщина стенки от 3 до 8 мм</t>
  </si>
  <si>
    <t>труба 100*100*2 профильная</t>
  </si>
  <si>
    <t>666 Т</t>
  </si>
  <si>
    <t>25.93.12.300.000.02.0166.000000000000</t>
  </si>
  <si>
    <t>колючая, одноосная, рифленая, диаметр 2,8 мм, ГОСТ 285-69</t>
  </si>
  <si>
    <t>колючая, оцинкованная ГОСТ 285-69</t>
  </si>
  <si>
    <t>667 Т</t>
  </si>
  <si>
    <t>ССПЦ - 500</t>
  </si>
  <si>
    <t>668 Т</t>
  </si>
  <si>
    <t>навесы воротные</t>
  </si>
  <si>
    <t>669 Т</t>
  </si>
  <si>
    <t>31.00.11.700.001.00.0796.000000000006</t>
  </si>
  <si>
    <t>Стул</t>
  </si>
  <si>
    <t>мягкий, каркас и спинка металлические, сидение из тканевой обивки</t>
  </si>
  <si>
    <t>стул мод С-114</t>
  </si>
  <si>
    <t>670 Т</t>
  </si>
  <si>
    <t>29.10.30.300.000.00.0796.000000000001</t>
  </si>
  <si>
    <t>класс 1, вместимость 12-14 мест, длина менее 6 м</t>
  </si>
  <si>
    <t>ГАЗ-32212-264 микроавтобус, 13 мест включая водителя</t>
  </si>
  <si>
    <t>671 Т</t>
  </si>
  <si>
    <t>29.10.24.900.000.00.0796.000000000003</t>
  </si>
  <si>
    <t>Автомобиль</t>
  </si>
  <si>
    <t>грузопассажирский, тип кузова фургон, грузоподъемность более 1000 кг, но не более 3000 кг</t>
  </si>
  <si>
    <t>ГАЗ-2752-264 Соболь-Бизнес 7-ми местный</t>
  </si>
  <si>
    <t>672 Т</t>
  </si>
  <si>
    <t>26.20.16.300.006.00.0796.000000000046</t>
  </si>
  <si>
    <t>цветной, формат А4, скорость печати (ч/б) 20-30 стр/м, разрешение 600*600 dpi</t>
  </si>
  <si>
    <t>673 Т</t>
  </si>
  <si>
    <t>673-1 Т</t>
  </si>
  <si>
    <t>674 Т</t>
  </si>
  <si>
    <t>675 Т</t>
  </si>
  <si>
    <t>Подшипник выжимной,  автомашины ВАЗ-21114</t>
  </si>
  <si>
    <t>676 Т</t>
  </si>
  <si>
    <t>29.32.30.950.009.00.0796.000000000000</t>
  </si>
  <si>
    <t>Пружина</t>
  </si>
  <si>
    <t>подвески автомобиля</t>
  </si>
  <si>
    <t>автомашины ВАЗ-21114</t>
  </si>
  <si>
    <t>677 Т</t>
  </si>
  <si>
    <t>29.32.30.670.014.00.0796.000000000000</t>
  </si>
  <si>
    <t>Кулак поворотный</t>
  </si>
  <si>
    <t>граната наружняя ВАЗ-2108-2115(в сборе) 2108-2215012-86, автомашины ВАЗ-21114</t>
  </si>
  <si>
    <t>678 Т</t>
  </si>
  <si>
    <t>Подшипник выжимной ГАЗ-53 3307-1601180, на автомашину ПАЗ-32051</t>
  </si>
  <si>
    <t>679 Т</t>
  </si>
  <si>
    <t>Помпа ГАЗ-53 511-1307004, на автомашину ПАЗ-32051</t>
  </si>
  <si>
    <t>680 Т</t>
  </si>
  <si>
    <t>Радиатор охлаждения Нива-21214 21214-1301012-21, на автомашину Ваз-232900-030-41</t>
  </si>
  <si>
    <t>681 Т</t>
  </si>
  <si>
    <t>22.29.29.900.096.01.0796.000000000000</t>
  </si>
  <si>
    <t>клеммный, тип ЗНИ</t>
  </si>
  <si>
    <t>крокодильчики</t>
  </si>
  <si>
    <t>682 Т</t>
  </si>
  <si>
    <t>компрессор 5,5 НР-270, на автомашину ПАЗ-32054</t>
  </si>
  <si>
    <t>683 Т</t>
  </si>
  <si>
    <t>29.32.30.600.011.00.0839.000000000001</t>
  </si>
  <si>
    <t>Комплект патрубков</t>
  </si>
  <si>
    <t>для специальной и специализированной техники, в комплекте до 10 предметов</t>
  </si>
  <si>
    <t>к-т патрубков радиатора КРАЗ (3 шт), на автомашину Краз-6443</t>
  </si>
  <si>
    <t>684 Т</t>
  </si>
  <si>
    <t>685 Т</t>
  </si>
  <si>
    <t xml:space="preserve">ремень 850 </t>
  </si>
  <si>
    <t>686 Т</t>
  </si>
  <si>
    <t>687 Т</t>
  </si>
  <si>
    <t>688 Т</t>
  </si>
  <si>
    <t>компрессор со шкивом 5336-3509012 ЯМЗ завод, на автомашину Краз-6443</t>
  </si>
  <si>
    <t>689 Т</t>
  </si>
  <si>
    <t>29.32.30.400.002.00.0796.000000000000</t>
  </si>
  <si>
    <t>передний, для легкового автомобиля</t>
  </si>
  <si>
    <t>подшипник 6-7610А/462-4132731, на Краз-6443</t>
  </si>
  <si>
    <t>690 Т</t>
  </si>
  <si>
    <t>подшипник 6-7613А/45104-953001710, на Краз-6443</t>
  </si>
  <si>
    <t>691 Т</t>
  </si>
  <si>
    <t>29.32.30.910.013.00.0796.000000000001</t>
  </si>
  <si>
    <t>плунжерная, для грузового автомобиля</t>
  </si>
  <si>
    <t>60-1111074-31 ЯЗДА завод</t>
  </si>
  <si>
    <t>692 Т</t>
  </si>
  <si>
    <t>28.11.42.900.037.00.0796.000000000000</t>
  </si>
  <si>
    <t>Распылитель</t>
  </si>
  <si>
    <t>распылитель 33-1112110-220 ЯЗДА завод</t>
  </si>
  <si>
    <t>693 Т</t>
  </si>
  <si>
    <t>рем. Кт ТНВД 238, 82-1111012, полный с прокладками</t>
  </si>
  <si>
    <t>694 Т</t>
  </si>
  <si>
    <t>сальник 32*47 муфты впрыска 236-1121067</t>
  </si>
  <si>
    <t>695 Т</t>
  </si>
  <si>
    <t>25.94.12.300.000.00.0796.000000000020</t>
  </si>
  <si>
    <t>Шайба</t>
  </si>
  <si>
    <t>стопорная, с носком, диаметр 10 мм</t>
  </si>
  <si>
    <t>шайба медная D10</t>
  </si>
  <si>
    <t>696 Т</t>
  </si>
  <si>
    <t>сальник 20*42 ТНВД 236-111186A</t>
  </si>
  <si>
    <t>697 Т</t>
  </si>
  <si>
    <t>22.19.30.500.002.02.0006.000000000000</t>
  </si>
  <si>
    <t>топливный, для подачи жидкостей: бензина авиационного, бензина автомобильного, топлива, резиновый, размер 14х23-16, ГОСТ 10362-76</t>
  </si>
  <si>
    <t>шланг кислородный 111-9-2.0</t>
  </si>
  <si>
    <t>698 Т</t>
  </si>
  <si>
    <t>29.32.30.910.021.01.0796.000000000005</t>
  </si>
  <si>
    <t>топливный, для грузовых автомобилей, V-образный (многосекционный)</t>
  </si>
  <si>
    <t xml:space="preserve">ремонт аппаратуры </t>
  </si>
  <si>
    <t>699 Т</t>
  </si>
  <si>
    <t>стартер на автомашину Краз-258 Б1</t>
  </si>
  <si>
    <t>700 Т</t>
  </si>
  <si>
    <t>радиатор на автомашину Краз-258 Б1</t>
  </si>
  <si>
    <t>701 Т</t>
  </si>
  <si>
    <t>26.30.50.900.009.01.0796.000000000000</t>
  </si>
  <si>
    <t>Катушка</t>
  </si>
  <si>
    <t>с направляющим тросом</t>
  </si>
  <si>
    <t>барабан заземления</t>
  </si>
  <si>
    <t>702 Т</t>
  </si>
  <si>
    <t>31.01.11.700.000.00.0796.000000000002</t>
  </si>
  <si>
    <t>Шкаф</t>
  </si>
  <si>
    <t>металлический, гардеробный, с замком</t>
  </si>
  <si>
    <t>шкаф металлический для одежды на 20 человек в смену</t>
  </si>
  <si>
    <t>703 Т</t>
  </si>
  <si>
    <t>источник бесперебойного питания мощностью 60 кВа, с установкой и пуско-наладкой</t>
  </si>
  <si>
    <t>704 Т</t>
  </si>
  <si>
    <t>28.12.13.200.001.00.0796.000000000000</t>
  </si>
  <si>
    <t>Насос шестеренчатый</t>
  </si>
  <si>
    <t>рабочий объем от 8 до 50 см3</t>
  </si>
  <si>
    <t xml:space="preserve">насос напорный SPERONI (Италия), модель САМ 98/25 </t>
  </si>
  <si>
    <t>705 Т</t>
  </si>
  <si>
    <t>705-1 Т</t>
  </si>
  <si>
    <t>706 Т</t>
  </si>
  <si>
    <t>Поставка партиями по мере необходимости с даты подписания договора, по  декабрь 2016 г.</t>
  </si>
  <si>
    <t>706-1 Т</t>
  </si>
  <si>
    <t>706-2 Т</t>
  </si>
  <si>
    <t>707 Т</t>
  </si>
  <si>
    <t>01.49.19.490.000.00.0836.000000000000</t>
  </si>
  <si>
    <t>Собака</t>
  </si>
  <si>
    <t>живая</t>
  </si>
  <si>
    <t>служебная розыскная собака, бельгийская овчарка, с комплектом снаряжения</t>
  </si>
  <si>
    <t>Голова</t>
  </si>
  <si>
    <t>708 Т</t>
  </si>
  <si>
    <t>17.23.14.300.001.00.0839.000000000005</t>
  </si>
  <si>
    <t>Комплект плакатов</t>
  </si>
  <si>
    <t>наглядное пособие, комплект из 8 листов</t>
  </si>
  <si>
    <t>учебное пособие заменителей запаха взрывчатых веществ (SOKKS) для дрессировки, тренировки служебной собаки. Комплект из 8 запахов, 300 шт</t>
  </si>
  <si>
    <t>709 Т</t>
  </si>
  <si>
    <t>22.23.15.000.000.00.0055.000000000011</t>
  </si>
  <si>
    <t>Линолеум</t>
  </si>
  <si>
    <t>из поливинилхлорида, коммерческий, на тканой подоснове</t>
  </si>
  <si>
    <t>710 Т</t>
  </si>
  <si>
    <t xml:space="preserve">Водонагреватель </t>
  </si>
  <si>
    <t>711 Т</t>
  </si>
  <si>
    <t>Программное обеспечение</t>
  </si>
  <si>
    <t>антивирус Kaspersky Internet Security 2016 2 Dt 1 year</t>
  </si>
  <si>
    <t>712 Т</t>
  </si>
  <si>
    <t>UPS-SVC для сервера, с мощностью V-2000-F-LCD</t>
  </si>
  <si>
    <t>713 Т</t>
  </si>
  <si>
    <t>не обслуживаемая свинцово-кислотная аккумуляторная батарея для UPS, модель-AV9-12 (RT1290 12V9Ah)</t>
  </si>
  <si>
    <t>714 Т</t>
  </si>
  <si>
    <t>UPS-SVC, V-800-F</t>
  </si>
  <si>
    <t>715 Т</t>
  </si>
  <si>
    <t>TP-Link TL-SF1008D(RU) 8-портовый коммутатор</t>
  </si>
  <si>
    <t>716 Т</t>
  </si>
  <si>
    <t>RJ45</t>
  </si>
  <si>
    <t>717 Т</t>
  </si>
  <si>
    <t>RJ11</t>
  </si>
  <si>
    <t>718 Т</t>
  </si>
  <si>
    <t>бойлер BB-200 GA</t>
  </si>
  <si>
    <t>719 Т</t>
  </si>
  <si>
    <t>22.11.11.100.000.01.0796.000000002164</t>
  </si>
  <si>
    <t>для легковых автомобилей, зимняя, 215, 70, R16C, пневматическая, радиальная, бескамерная, шипованная, ГОСТ 4754-97</t>
  </si>
  <si>
    <t>215/75 R16, зимняя, шипованная</t>
  </si>
  <si>
    <t>720 Т</t>
  </si>
  <si>
    <t>22.11.11.100.000.01.0796.000000002259</t>
  </si>
  <si>
    <t>для легковых автомобилей, всесезонная, 225, 75, R16, пневматическая, радиальная, бескамерная, нешипованная, ГОСТ 4754-97</t>
  </si>
  <si>
    <t>225/75 R16, всесезонная</t>
  </si>
  <si>
    <t>721 Т</t>
  </si>
  <si>
    <t>ролик для принтера (бумага перфорированная белая)</t>
  </si>
  <si>
    <t>цда</t>
  </si>
  <si>
    <t>722 Т</t>
  </si>
  <si>
    <t>аккумулятор на компрессор для наддува АПТП</t>
  </si>
  <si>
    <t>723 Т</t>
  </si>
  <si>
    <t>10.92.10.330.000.00.0166.000000000000</t>
  </si>
  <si>
    <t>Корм</t>
  </si>
  <si>
    <t>для собак, готовый, в сухом виде, расфасованный</t>
  </si>
  <si>
    <t>корм Royal Canin Cyno Energy 4800 (20кг.)</t>
  </si>
  <si>
    <t>724 Т</t>
  </si>
  <si>
    <t>21.20.13.800.000.00.0778.000000000000</t>
  </si>
  <si>
    <t>Витамины</t>
  </si>
  <si>
    <t>для собак, в таблетках</t>
  </si>
  <si>
    <t>витамин Топ-10 по 750 шт. в упаковке</t>
  </si>
  <si>
    <t>725 Т</t>
  </si>
  <si>
    <t>кальцинированный минерал Фитокальцевит, 3 банки</t>
  </si>
  <si>
    <t>726 Т</t>
  </si>
  <si>
    <t>витамин Омега-3, 3 пачки</t>
  </si>
  <si>
    <t>727 Т</t>
  </si>
  <si>
    <t>22.21.21.500.001.01.0006.000000000002</t>
  </si>
  <si>
    <t>для отопления, полипропиленовая (стекловолокно), PN 20, диаметр 32 мм, толщина 4,4 мм, давление 20 атм</t>
  </si>
  <si>
    <t>ПП труба водопроводная 32</t>
  </si>
  <si>
    <t>728 Т</t>
  </si>
  <si>
    <t>27.51.26.900.000.00.0796.000000000000</t>
  </si>
  <si>
    <t>Радиатор отопительный</t>
  </si>
  <si>
    <t>циркуляционный, жидконаполненный</t>
  </si>
  <si>
    <t>радиатор алюминиевый 12-секционный</t>
  </si>
  <si>
    <t>729 Т</t>
  </si>
  <si>
    <t>радиатор алюминиевый 7-секционный</t>
  </si>
  <si>
    <t>730 Т</t>
  </si>
  <si>
    <t>22.21.29.700.002.00.0796.000000000060</t>
  </si>
  <si>
    <t>Отвод</t>
  </si>
  <si>
    <t>полипропиленовый, угол поворота 90 градусов, диаметр 32 мм</t>
  </si>
  <si>
    <t>пп отвод 32</t>
  </si>
  <si>
    <t>731 Т</t>
  </si>
  <si>
    <t>22.21.29.700.000.02.0796.000000000001</t>
  </si>
  <si>
    <t>Тройник</t>
  </si>
  <si>
    <t>пластиковый из полипропилена, переходной, размер 32*20*32 мм</t>
  </si>
  <si>
    <t>пп тройник 32</t>
  </si>
  <si>
    <t>732 Т</t>
  </si>
  <si>
    <t>22.21.29.700.005.00.0796.000000000005</t>
  </si>
  <si>
    <t>полипропиленовая, переходная, разборная с ВР</t>
  </si>
  <si>
    <t>пп муфта 32</t>
  </si>
  <si>
    <t>733 Т</t>
  </si>
  <si>
    <t>25.99.29.490.000.01.0796.000000000006</t>
  </si>
  <si>
    <t>Резьба сантехническая</t>
  </si>
  <si>
    <t>стальная, стальная, диаметр 25 мм, длинная</t>
  </si>
  <si>
    <t>резьба черная 25</t>
  </si>
  <si>
    <t>734 Т</t>
  </si>
  <si>
    <t>22.21.29.700.053.00.0796.000000000000</t>
  </si>
  <si>
    <t>Соединение</t>
  </si>
  <si>
    <t>быстроразъемное, из поливинлхлорида</t>
  </si>
  <si>
    <t>пп 32*1 В металич. Разьем</t>
  </si>
  <si>
    <t>735 Т</t>
  </si>
  <si>
    <t>пп 32*1 Н металич. Разьем</t>
  </si>
  <si>
    <t>736 Т</t>
  </si>
  <si>
    <t>пп муфта 40*32</t>
  </si>
  <si>
    <t>737 Т</t>
  </si>
  <si>
    <t>22.21.29.700.006.00.0796.000000000002</t>
  </si>
  <si>
    <t>полипропиленовый, диаметр 32 мм</t>
  </si>
  <si>
    <t>738 Т</t>
  </si>
  <si>
    <t>22.21.29.700.017.00.0796.000000000002</t>
  </si>
  <si>
    <t>Кран Маевского</t>
  </si>
  <si>
    <t>температура 130°С, давление условное 0,6 МПа, диаметр 15 мм</t>
  </si>
  <si>
    <t>739 Т</t>
  </si>
  <si>
    <t>22.21.30.100.003.00.0796.000000000002</t>
  </si>
  <si>
    <t>Лента ФУМ</t>
  </si>
  <si>
    <t>уплотнительная, размер 19 мм</t>
  </si>
  <si>
    <t>желтый</t>
  </si>
  <si>
    <t>740 Т</t>
  </si>
  <si>
    <t>22.21.29.700.001.00.0796.000000000007</t>
  </si>
  <si>
    <t>Хомут</t>
  </si>
  <si>
    <t>стяжка пластиковая, крепежная, длина 200 мм, ширина 5 мм</t>
  </si>
  <si>
    <t>пп хомут крепежный 32</t>
  </si>
  <si>
    <t>741 Т</t>
  </si>
  <si>
    <t>28.13.14.900.002.09.0796.000000000000</t>
  </si>
  <si>
    <t>циркуляционный, для системы отопления, диаметр 32 мм, фланцевое соединение</t>
  </si>
  <si>
    <t>742 Т</t>
  </si>
  <si>
    <t>22.21.29.700.048.00.0796.000000000002</t>
  </si>
  <si>
    <t>заглушка</t>
  </si>
  <si>
    <t>полипропиленовая</t>
  </si>
  <si>
    <t>пп глушка 32</t>
  </si>
  <si>
    <t>743 Т</t>
  </si>
  <si>
    <t>пп глушка 40</t>
  </si>
  <si>
    <t>744 Т</t>
  </si>
  <si>
    <t>ракушеблок</t>
  </si>
  <si>
    <t>745 Т</t>
  </si>
  <si>
    <t>песок сторительный</t>
  </si>
  <si>
    <t>746 Т</t>
  </si>
  <si>
    <t>747 Т</t>
  </si>
  <si>
    <t>23.14.12.900.015.00.0113.000000000000</t>
  </si>
  <si>
    <t>Утеплитель</t>
  </si>
  <si>
    <t>на основе стекловолокна</t>
  </si>
  <si>
    <t>пенопласт толщ 30мм</t>
  </si>
  <si>
    <t>748 Т</t>
  </si>
  <si>
    <t>22.21.29.700.025.00.0796.000000000005</t>
  </si>
  <si>
    <t>Держатель</t>
  </si>
  <si>
    <t>из поливинилхлорида, диаметр 50 мм</t>
  </si>
  <si>
    <t>держатель теплоизоляции с пластмассовым стержнем 10*50 (зонтик)</t>
  </si>
  <si>
    <t>749 Т</t>
  </si>
  <si>
    <t>стропила 50*150*6000</t>
  </si>
  <si>
    <t>750 Т</t>
  </si>
  <si>
    <t>доска обрезная 25*100*6000</t>
  </si>
  <si>
    <t>751 Т</t>
  </si>
  <si>
    <t>саморез 3,5*32 (черный) (1 000 шт)</t>
  </si>
  <si>
    <t>752 Т</t>
  </si>
  <si>
    <t>саморез 3,5*50 (черный) (1 000 шт)</t>
  </si>
  <si>
    <t>753 Т</t>
  </si>
  <si>
    <t>16.21.14.190.000.00.0625.000000000000</t>
  </si>
  <si>
    <t>Плита</t>
  </si>
  <si>
    <t>древесно-волокнистая, марка НТ, плотность не менее 600 кг/м3, предел прочности при изгибе 15 Мпа, полутверая, ГОСТ 4598-86</t>
  </si>
  <si>
    <t>ДВП</t>
  </si>
  <si>
    <t>754 Т</t>
  </si>
  <si>
    <t>25.93.14.300.000.00.0166.000000000006</t>
  </si>
  <si>
    <t>формовочный, круглый, диаметр 1,8 мм, длина 150 мм, ГОСТ 4035-63</t>
  </si>
  <si>
    <t>150 мм</t>
  </si>
  <si>
    <t>755 Т</t>
  </si>
  <si>
    <t>90 мм</t>
  </si>
  <si>
    <t>756 Т</t>
  </si>
  <si>
    <t>20.59.59.730.000.00.5108.000000000005</t>
  </si>
  <si>
    <t>зимняя, бытовая (с трубкой-адаптером), в аэрозольной упаковке, однокомпонентная</t>
  </si>
  <si>
    <t>757 Т</t>
  </si>
  <si>
    <t>25.73.30.930.036.00.0796.000000000000</t>
  </si>
  <si>
    <t>Кельма</t>
  </si>
  <si>
    <t>металлическая</t>
  </si>
  <si>
    <t>мастерок</t>
  </si>
  <si>
    <t>758 Т</t>
  </si>
  <si>
    <t>входная, металлическая, в комплекте с коробкой и замком</t>
  </si>
  <si>
    <t>759 Т</t>
  </si>
  <si>
    <t>27.12.31.900.004.00.0796.000000000000</t>
  </si>
  <si>
    <t>Щит</t>
  </si>
  <si>
    <t>освещения, для приёма и распределения электрической энергии трёхфазного переменного тока частотой 50 Гц и напряжением 220/380 В, встраиваемый</t>
  </si>
  <si>
    <t>щиток электрич. Осветительн. ЩО</t>
  </si>
  <si>
    <t>760 Т</t>
  </si>
  <si>
    <t>автомат отключения</t>
  </si>
  <si>
    <t>761 Т</t>
  </si>
  <si>
    <t>розетка герметичн. наружного исполнения</t>
  </si>
  <si>
    <t>762 Т</t>
  </si>
  <si>
    <t>герметичн. наружного исполнения</t>
  </si>
  <si>
    <t>763 Т</t>
  </si>
  <si>
    <t>герметичн. наружного исполнения 100 Вт</t>
  </si>
  <si>
    <t>764 Т</t>
  </si>
  <si>
    <t>22.22.13.000.013.00.0796.000000000000</t>
  </si>
  <si>
    <t>Коробка</t>
  </si>
  <si>
    <t>распределительная, электрическая</t>
  </si>
  <si>
    <t>коробка распределительн. Герметичн. Наружного исполнения</t>
  </si>
  <si>
    <t>765 Т</t>
  </si>
  <si>
    <t>на входную дверь апп металлопластикового исполнения</t>
  </si>
  <si>
    <t>766 Т</t>
  </si>
  <si>
    <t>766 Т-1</t>
  </si>
  <si>
    <t>767 Т</t>
  </si>
  <si>
    <t>768 Т</t>
  </si>
  <si>
    <t>25.29.11.300.003.00.0796.000000000002</t>
  </si>
  <si>
    <t>Бак</t>
  </si>
  <si>
    <t>мембранный, расширительный, вертикальный, объем 35 л</t>
  </si>
  <si>
    <t>Бак расширительный пневматический на систему отапления на 24 л.</t>
  </si>
  <si>
    <t>769 Т</t>
  </si>
  <si>
    <t>28.29.12.900.002.00.0796.000000000009</t>
  </si>
  <si>
    <t>Элемент</t>
  </si>
  <si>
    <t>фильтрующий, тонкость фильтрации 100-125 мкм</t>
  </si>
  <si>
    <t xml:space="preserve"> 1117040-740-01А Элемент Фильтрирующии  очистки топлива.</t>
  </si>
  <si>
    <t>770 Т</t>
  </si>
  <si>
    <t>28.14.13.730.002.00.0796.000000000155</t>
  </si>
  <si>
    <t>шаровой, латунный, муфтовый, тип 11Б24п, 11Б27п, условное давление 10,6 Мпа, диаметр 32 мм</t>
  </si>
  <si>
    <t>шаровой, латунный,  тип 11Б27п1,  диаметр 32 мм, рычаг</t>
  </si>
  <si>
    <t>771 Т</t>
  </si>
  <si>
    <t>28.14.13.590.000.00.0796.000000000027</t>
  </si>
  <si>
    <t>латунный, проходной, условный диаметр 25 мм, условное давление 1 МПа</t>
  </si>
  <si>
    <t>101 % предоплата</t>
  </si>
  <si>
    <t>772 Т</t>
  </si>
  <si>
    <t>773- Т</t>
  </si>
  <si>
    <t>26.40.33.900.004.00.0796.000000000002</t>
  </si>
  <si>
    <t>Видеорегистратор</t>
  </si>
  <si>
    <t>16-канальный</t>
  </si>
  <si>
    <t>Видеорегистратор AHD-16</t>
  </si>
  <si>
    <t>774- Т</t>
  </si>
  <si>
    <t>27.11.61.000.068.00.0796.000000000000</t>
  </si>
  <si>
    <t>для дизельной электростанции, для подзарядки</t>
  </si>
  <si>
    <t xml:space="preserve"> Дизель-генератор с установкой,  Мощность 11,5 кВА дизельный генератор, двигатель AKSA CZ380Q(Турция) АЛЬТЕРНАТОР АKSA (Турция) Автомат(автоматический выключатель) 25 А</t>
  </si>
  <si>
    <t>775 Т</t>
  </si>
  <si>
    <t>ПП 50 муфта</t>
  </si>
  <si>
    <t>776 Т</t>
  </si>
  <si>
    <t>ПП муфта переходная 50*32(ПП переходник 50*32)</t>
  </si>
  <si>
    <t>777 Т</t>
  </si>
  <si>
    <t>ПП32 отвод(ПП отвод 90 градусов диаметр 32)</t>
  </si>
  <si>
    <t>778 Т</t>
  </si>
  <si>
    <t>пп муфта 40*32(ПП переход 40*32)</t>
  </si>
  <si>
    <t>779 Т</t>
  </si>
  <si>
    <t>ПП 40 труба ( со стекловолокном)</t>
  </si>
  <si>
    <t>780 Т</t>
  </si>
  <si>
    <t>ПП труба со стекловолокном 32( ПП труба диаметр 32)</t>
  </si>
  <si>
    <t>781 Т</t>
  </si>
  <si>
    <t>ПП 32 муфта( ПП муфта диаметр 32)</t>
  </si>
  <si>
    <t>782 Т</t>
  </si>
  <si>
    <t>25.73.30.930.029.00.0796.000000000000</t>
  </si>
  <si>
    <t>Набор слесарный</t>
  </si>
  <si>
    <t>профессиональный</t>
  </si>
  <si>
    <t>набор для радиатора 1/2  (комплект для радиаторов отопления с кранами Маевского)</t>
  </si>
  <si>
    <t>783 Т</t>
  </si>
  <si>
    <t>ПП 32*1 Н металический разъем(Муфта разъемная 32*1)(наруж) "американка"</t>
  </si>
  <si>
    <t>784 Т</t>
  </si>
  <si>
    <t>ПП 32*1 B металический разъем( Муфтра разъемная 32*1 (внутрен.) "американка"</t>
  </si>
  <si>
    <t>785 Т</t>
  </si>
  <si>
    <t>резьба черная 25 (Резьба металлическая ,черная "бочата " диаметр 25 ГОСТ 8357-81</t>
  </si>
  <si>
    <t>786 Т</t>
  </si>
  <si>
    <t>Лента ФУМ  (желтый)</t>
  </si>
  <si>
    <t>787 Т</t>
  </si>
  <si>
    <t>Ножницы для резки ПП труб</t>
  </si>
  <si>
    <t>788 Т</t>
  </si>
  <si>
    <t>23.91.11.600.006.00.0796.000000000000</t>
  </si>
  <si>
    <t>шлифовальный, в форме круга</t>
  </si>
  <si>
    <t>Диск отрезной, 160мм</t>
  </si>
  <si>
    <t>789 Т</t>
  </si>
  <si>
    <t>23.62.10.510.000.00.0625.000000000197</t>
  </si>
  <si>
    <t>Лист гипсокартонный</t>
  </si>
  <si>
    <t>марка ГКЛ, обычный, размер 2500*1200*24,0 мм, ГОСТ 6266-97</t>
  </si>
  <si>
    <t>Гипсокартон , универсальный  9 мм</t>
  </si>
  <si>
    <t>лист</t>
  </si>
  <si>
    <t>790 Т</t>
  </si>
  <si>
    <t>25.11.23.900.001.00.0796.000000000000</t>
  </si>
  <si>
    <t>из алюминия</t>
  </si>
  <si>
    <t>Направляющая 50*40</t>
  </si>
  <si>
    <t>791 Т</t>
  </si>
  <si>
    <t>Профиль 50*50 (стеновой)</t>
  </si>
  <si>
    <t>792 Т</t>
  </si>
  <si>
    <t>Саморезпо  ГКЛ 3,2*25 семечки</t>
  </si>
  <si>
    <t>793 Т</t>
  </si>
  <si>
    <t>Саморез под  профиль 4,2*16 семечки(оцинковання)</t>
  </si>
  <si>
    <t>794 Т</t>
  </si>
  <si>
    <t>Плитка напольная (Кафель) 30*30 керамика</t>
  </si>
  <si>
    <t>795 Т</t>
  </si>
  <si>
    <t>Плитка напольная (Кафель) 20*20 керамика</t>
  </si>
  <si>
    <t>796 Т</t>
  </si>
  <si>
    <t>Клей плиточный 25 кг</t>
  </si>
  <si>
    <t>797 Т</t>
  </si>
  <si>
    <t>Краска в/э</t>
  </si>
  <si>
    <t>798 Т</t>
  </si>
  <si>
    <t>16.23.11.500.003.00.0796.000000000000</t>
  </si>
  <si>
    <t>деревянная, внутренняя  , ГОСТ 6629-88</t>
  </si>
  <si>
    <t>Дверь межкомнатня в компл с коробкой</t>
  </si>
  <si>
    <t>799 Т</t>
  </si>
  <si>
    <t>800 Т</t>
  </si>
  <si>
    <t>801 Т</t>
  </si>
  <si>
    <t>Краска ПФ115(белая)</t>
  </si>
  <si>
    <t>802 Т</t>
  </si>
  <si>
    <t>22.23.12.500.001.01.0796.000000000001</t>
  </si>
  <si>
    <t>Раковина</t>
  </si>
  <si>
    <t>акриловая, овальная, накладная</t>
  </si>
  <si>
    <t>Раковина Тюльпан</t>
  </si>
  <si>
    <t>803 Т</t>
  </si>
  <si>
    <t>Розетка</t>
  </si>
  <si>
    <t>804 Т</t>
  </si>
  <si>
    <t>805 Т</t>
  </si>
  <si>
    <t>22.23.14.700.017.00.0006.000000000000</t>
  </si>
  <si>
    <t>Плинтус</t>
  </si>
  <si>
    <t>пластиковый, ламинированный, с кабель-каналом, с защелкой, с резиновым уплотнителем</t>
  </si>
  <si>
    <t>Плинтус ПП</t>
  </si>
  <si>
    <t>806 Т</t>
  </si>
  <si>
    <t>22.23.14.700.016.01.0796.000000000000</t>
  </si>
  <si>
    <t>Соединитель</t>
  </si>
  <si>
    <t>для пластикового плинтуса, с кабель-каналом</t>
  </si>
  <si>
    <t>Соедин плинтуса ПП</t>
  </si>
  <si>
    <t>807 Т</t>
  </si>
  <si>
    <t>22.23.11.590.002.00.0796.000000000000</t>
  </si>
  <si>
    <t>Угол</t>
  </si>
  <si>
    <t>внутренний, из поливинилхлорида</t>
  </si>
  <si>
    <t>Уголок внутр для плинтуса ПП</t>
  </si>
  <si>
    <t>808 Т</t>
  </si>
  <si>
    <t>22.23.14.700.005.02.0796.000000000000</t>
  </si>
  <si>
    <t>наружный, размер 100*40/60 мм</t>
  </si>
  <si>
    <t>Уголок нар для плинтуса ПП</t>
  </si>
  <si>
    <t>809 Т</t>
  </si>
  <si>
    <t>25.11.23.677.000.00.0796.000000000000</t>
  </si>
  <si>
    <t>Порог</t>
  </si>
  <si>
    <t>металлический, для напольных покрытий</t>
  </si>
  <si>
    <t>Планка порога  длиной 1 м</t>
  </si>
  <si>
    <t>810 Т</t>
  </si>
  <si>
    <t>22.23.11.590.005.00.0055.000000000001</t>
  </si>
  <si>
    <t>Декор-Панель</t>
  </si>
  <si>
    <t>из поливинилхлорида, стеновая, размер 250 мм</t>
  </si>
  <si>
    <t>Декоративная панель для стен 10м (ламинат)</t>
  </si>
  <si>
    <t>811 Т</t>
  </si>
  <si>
    <t>22.21.29.700.000.02.0796.000000000000</t>
  </si>
  <si>
    <t>пластиковый из полипропилена, переходной, размер 25*20*25 мм</t>
  </si>
  <si>
    <t>Тройник ППР 20</t>
  </si>
  <si>
    <t>812 Т</t>
  </si>
  <si>
    <t>Кран шар ф20    шаровый ППР20</t>
  </si>
  <si>
    <t>813 Т</t>
  </si>
  <si>
    <t>Труба ППР 20</t>
  </si>
  <si>
    <t>814 Т</t>
  </si>
  <si>
    <t>22.21.29.700.034.00.0796.000000000001</t>
  </si>
  <si>
    <t>Адаптер</t>
  </si>
  <si>
    <t>из полипропилена, с наружной резьбой</t>
  </si>
  <si>
    <t>Адаптер нар резьбой ду 20 1/2 ППР</t>
  </si>
  <si>
    <t>815 Т</t>
  </si>
  <si>
    <t>22.21.29.700.002.00.0796.000000000001</t>
  </si>
  <si>
    <t>полипропиленовый, угол поворота 15 градусов, диаметр 20 мм</t>
  </si>
  <si>
    <t>Отвод ППР д 20</t>
  </si>
  <si>
    <t>816 Т</t>
  </si>
  <si>
    <t xml:space="preserve">Смеситель для мойки и раковин  </t>
  </si>
  <si>
    <t>817 Т</t>
  </si>
  <si>
    <t>22.21.21.900.001.00.0796.000000000008</t>
  </si>
  <si>
    <t>Сифон</t>
  </si>
  <si>
    <t>для раковины, пластиковый, размер 1 1/2"*40-50 мм, гофрированный</t>
  </si>
  <si>
    <t>Сифон для раковины</t>
  </si>
  <si>
    <t>818 Т</t>
  </si>
  <si>
    <t>22.21.21.500.001.04.0796.000000000046</t>
  </si>
  <si>
    <t>для внутренней канализации, полипропиленовая, диаметр 50, длина 750 мм</t>
  </si>
  <si>
    <t xml:space="preserve">Труба канализационная  д 50 ППР </t>
  </si>
  <si>
    <t>819 Т</t>
  </si>
  <si>
    <t>22.21.21.500.001.04.0796.000000000074</t>
  </si>
  <si>
    <t>для внутренней канализации, полипропиленовая, диаметр 110, длина 150 мм</t>
  </si>
  <si>
    <t>Труба канализационная  д 100 ППР (10 метров)</t>
  </si>
  <si>
    <t>820 Т</t>
  </si>
  <si>
    <t>22.21.29.700.029.00.0796.000000000001</t>
  </si>
  <si>
    <t>Переходник</t>
  </si>
  <si>
    <t>из поливинилхлорида, диаметр 100 мм и 50 мм</t>
  </si>
  <si>
    <t>Переход  ППР 100*50</t>
  </si>
  <si>
    <t>821 Т</t>
  </si>
  <si>
    <t>22.21.29.700.002.00.0796.000000000009</t>
  </si>
  <si>
    <t>полипропиленовый, угол поворота 15 градусов, диаметр 110 мм</t>
  </si>
  <si>
    <t>Отвод ППР д100</t>
  </si>
  <si>
    <t>822 Т</t>
  </si>
  <si>
    <t>22.21.29.700.000.02.0796.000000000008</t>
  </si>
  <si>
    <t>пластиковый из полипропилена, переходной, размер 50*40*50 мм</t>
  </si>
  <si>
    <t>Тройник  ППР 50</t>
  </si>
  <si>
    <t>823 Т</t>
  </si>
  <si>
    <t>22.21.29.700.002.00.0796.000000000005</t>
  </si>
  <si>
    <t>полипропиленовый, угол поворота 15 градусов, диаметр 50 мм</t>
  </si>
  <si>
    <t xml:space="preserve">Отвод ППР д. 50      </t>
  </si>
  <si>
    <t>824 Т</t>
  </si>
  <si>
    <t xml:space="preserve"> сплит-системы мод. «18»</t>
  </si>
  <si>
    <t>825 Т</t>
  </si>
  <si>
    <t>Поставка с даты подписания договора, до  31.12.2016 г.</t>
  </si>
  <si>
    <t>упаковка</t>
  </si>
  <si>
    <t>АС</t>
  </si>
  <si>
    <t>826 Т</t>
  </si>
  <si>
    <t>827 Т</t>
  </si>
  <si>
    <t>828 Т</t>
  </si>
  <si>
    <t>32.99.59.900.007.00.0796.000000000000</t>
  </si>
  <si>
    <t>Значок</t>
  </si>
  <si>
    <t>аксессуар для одежды, с изображением логотипа</t>
  </si>
  <si>
    <t>жетон спасателя с  цепочкой из нержавеющей стали.</t>
  </si>
  <si>
    <t>829 Т</t>
  </si>
  <si>
    <t>28.11.41.500.003.00.0839.000000000001</t>
  </si>
  <si>
    <t>для карбюраторного двигателя, для легкового автомобиля, коренной</t>
  </si>
  <si>
    <t>Вкладыши  в круговую на ВАЗ-21213/107</t>
  </si>
  <si>
    <t>830 Т</t>
  </si>
  <si>
    <t>28.11.41.300.012.00.0839.000000000000</t>
  </si>
  <si>
    <t>Вал коленчатый</t>
  </si>
  <si>
    <t>для карбюраторного двигателя, для легкового автомобиля</t>
  </si>
  <si>
    <t>Пробка коленвала на ВАЗ-21213/107</t>
  </si>
  <si>
    <t>831 Т</t>
  </si>
  <si>
    <t>28.11.41.300.004.00.0796.000000000000</t>
  </si>
  <si>
    <t>Вал распределительный</t>
  </si>
  <si>
    <t>распределительный вал в сборе на ВАЗ-21213/107</t>
  </si>
  <si>
    <t>832 Т</t>
  </si>
  <si>
    <t>28.11.41.900.022.01.0796.000000000000</t>
  </si>
  <si>
    <t>Коромысло</t>
  </si>
  <si>
    <t>к клапану двигателя</t>
  </si>
  <si>
    <t>рокера в комплекте на автомашину ВАЗ-21213/107</t>
  </si>
  <si>
    <t>833 Т</t>
  </si>
  <si>
    <t>29.32.30.650.018.00.0796.000000000003</t>
  </si>
  <si>
    <t>для легкового автомобиля, сцепления</t>
  </si>
  <si>
    <t>диск сцепления на ВАЗ-21213/107</t>
  </si>
  <si>
    <t>834 Т</t>
  </si>
  <si>
    <t>29.32.30.650.014.01.0796.000000000000</t>
  </si>
  <si>
    <t>выключения сцепления, для легкового автомобиля</t>
  </si>
  <si>
    <t>Подшипник выжимной,  автомашины ВАЗ-21213/107</t>
  </si>
  <si>
    <t>835 Т</t>
  </si>
  <si>
    <t>кольцо поршневое на ВАЗ-21213/107</t>
  </si>
  <si>
    <t>836 Т</t>
  </si>
  <si>
    <t>28.11.41.300.018.00.0839.000000000000</t>
  </si>
  <si>
    <t>Комплект прокладок</t>
  </si>
  <si>
    <t>для двигателя внутреннего сгорания, для легкового автомобиля, комплектность прокладка головки блока цилиндров, прокладка клапанной крышки, прокладка картера, прокладки коллектора, прокладка приемной трубы, прокладка карбюратора, прокладка натяжителя цепи, прокладки бензонасоса, прокладки насоса масляного, прокладка насоса водяного, прокладка крышки водяного насоса, прокладка патрубка, прокладка трубы отводной, прокладка крышки сапуна, прокладка крышки привода распределительного вала, прокладка держателя заднего уплотнения, прокладка трубы подводной, прокладка распределителя зажигания</t>
  </si>
  <si>
    <t>комплект прокладок ДВС на ВАЗ-21213/107</t>
  </si>
  <si>
    <t>837 Т</t>
  </si>
  <si>
    <t>29.32.30.630.006.00.0796.000000000000</t>
  </si>
  <si>
    <t>для легкового автомобиля, основной</t>
  </si>
  <si>
    <t>глушитель на Нива -21214</t>
  </si>
  <si>
    <t>838 Т</t>
  </si>
  <si>
    <t>радиатор на автомашину МАЗ-5334</t>
  </si>
  <si>
    <t>839 Т</t>
  </si>
  <si>
    <t>28.30.93.500.004.00.0796.000000000000</t>
  </si>
  <si>
    <t>Топливный насос высокого давления</t>
  </si>
  <si>
    <t>к специальной технике</t>
  </si>
  <si>
    <t>ТНВД топливный аппаратура на МАЗ-5334</t>
  </si>
  <si>
    <t>840 Т</t>
  </si>
  <si>
    <t>29.32.30.990.014.00.0796.000000000001</t>
  </si>
  <si>
    <t>Отопитель салона</t>
  </si>
  <si>
    <t>отопительная печка на МАЗ-5334</t>
  </si>
  <si>
    <t>841 Т</t>
  </si>
  <si>
    <t xml:space="preserve">Подшипник выжимной для автомашины  АТЗ-40 КРАЗ-6443 </t>
  </si>
  <si>
    <t>842 Т</t>
  </si>
  <si>
    <t>29.32.30.650.017.00.0796.000000000001</t>
  </si>
  <si>
    <t>Лапки корзины сцепления</t>
  </si>
  <si>
    <t>корзина на АТЗ-40 КРАЗ-6443</t>
  </si>
  <si>
    <t>843 Т</t>
  </si>
  <si>
    <t>Масляный насос для автомашины ВАЗ-21114</t>
  </si>
  <si>
    <t>844 Т</t>
  </si>
  <si>
    <t>28.11.42.300.026.00.0839.000000000000</t>
  </si>
  <si>
    <t>Комплект вкладышей</t>
  </si>
  <si>
    <t>для грузового автомобиля, в комплекте шатунные и коренные вкладыши</t>
  </si>
  <si>
    <t>Вкладыши  в круговую на ВАЗ-21114</t>
  </si>
  <si>
    <t>845 Т</t>
  </si>
  <si>
    <t>комплект прокладок ДВС на ВАЗ-21114</t>
  </si>
  <si>
    <t>846 Т</t>
  </si>
  <si>
    <t>29.32.30.990.098.01.0796.000000000001</t>
  </si>
  <si>
    <t>для легкового автомобиля, коленчатого вала</t>
  </si>
  <si>
    <t>сальник коленвала задний на ВАЗ-21114</t>
  </si>
  <si>
    <t>847 Т</t>
  </si>
  <si>
    <t>Помпа  на автомашину ВАЗ-21114</t>
  </si>
  <si>
    <t>848 Т</t>
  </si>
  <si>
    <t>Кольцо поршневое на ВАЗ-21114</t>
  </si>
  <si>
    <t>849 Т</t>
  </si>
  <si>
    <t>29.32.30.990.012.00.0796.000000000000</t>
  </si>
  <si>
    <t>Подушка</t>
  </si>
  <si>
    <t>опоры двигателя, для легкового автомобиля</t>
  </si>
  <si>
    <t>подушка ДВС передняя на ВАЗ-21114</t>
  </si>
  <si>
    <t>850 Т</t>
  </si>
  <si>
    <t>диск сцепления на ВАЗ-21214</t>
  </si>
  <si>
    <t>851 Т</t>
  </si>
  <si>
    <t>Подшипник выжимной,  автомашины ВАЗ-21214</t>
  </si>
  <si>
    <t>852 Т</t>
  </si>
  <si>
    <t>20.52.10.900.006.00.0796.000000000000</t>
  </si>
  <si>
    <t>Автогерметик</t>
  </si>
  <si>
    <t>для герметизации</t>
  </si>
  <si>
    <t>Герметик 180 гр на автомашину ВАЗ-21114</t>
  </si>
  <si>
    <t>853 Т</t>
  </si>
  <si>
    <t>стартер на автомашину аэродромный источник электропитания Хитзенгер</t>
  </si>
  <si>
    <t>854 Т</t>
  </si>
  <si>
    <t>855 Т</t>
  </si>
  <si>
    <t>856 Т</t>
  </si>
  <si>
    <t>857 Т</t>
  </si>
  <si>
    <t>Рукав высокого давления 2,3 метра</t>
  </si>
  <si>
    <t>858 Т</t>
  </si>
  <si>
    <t>Рукав высокого давления 6,7 метра</t>
  </si>
  <si>
    <t>859 Т</t>
  </si>
  <si>
    <t>Рукав высокого давления 11,68 метра</t>
  </si>
  <si>
    <t>860 Т</t>
  </si>
  <si>
    <t>24.42.24.390.000.01.0796.000000000000</t>
  </si>
  <si>
    <t>алюминиевый, толщина 3 мм, размер1500*3000 мм, рифленый</t>
  </si>
  <si>
    <t>Лист рифленый (6м)</t>
  </si>
  <si>
    <t>861 Т</t>
  </si>
  <si>
    <t>Уголки (12м)</t>
  </si>
  <si>
    <t>862 Т</t>
  </si>
  <si>
    <t>25.21.12.900.002.00.0796.000000000024</t>
  </si>
  <si>
    <t>Котел отопительный</t>
  </si>
  <si>
    <t>навесной, мощность 6 кВт, электрический, для отопления зданий и помещений, водогрейный</t>
  </si>
  <si>
    <t>котел электрический КЕЛЕТ ЭВН-К-6А</t>
  </si>
  <si>
    <t>863 Т</t>
  </si>
  <si>
    <t>насос циркуляционный, STEYR GPS32/4S</t>
  </si>
  <si>
    <t>864 Т</t>
  </si>
  <si>
    <t xml:space="preserve">Бак расширительный, 24 л </t>
  </si>
  <si>
    <t>865 Т</t>
  </si>
  <si>
    <t>насос циркуляционный, STEYR GPS32/6S</t>
  </si>
  <si>
    <t>866 Т</t>
  </si>
  <si>
    <t>27.12.23.700.012.00.0796.000000000000</t>
  </si>
  <si>
    <t>Автомат привода</t>
  </si>
  <si>
    <t>многофункциональный</t>
  </si>
  <si>
    <t xml:space="preserve">Автомат 1Р 25А 4,5кА В </t>
  </si>
  <si>
    <t>867 Т</t>
  </si>
  <si>
    <t>Автомат 3Р 32А, 4,5кА</t>
  </si>
  <si>
    <t>Всего по товарам</t>
  </si>
  <si>
    <t>1 Р</t>
  </si>
  <si>
    <t>42.11.20.335.000.00.0999.000000000000</t>
  </si>
  <si>
    <t>Работы по сооружению автомобильной дороги</t>
  </si>
  <si>
    <t>Работы по ремонту асфальтобетонного покрытия (дороги РД "Браво")</t>
  </si>
  <si>
    <t>срок выполнения работ в течение 60 календарных дней с даты подписания договора</t>
  </si>
  <si>
    <t>Оплата за фактически оказанный Исполнителем объем работ</t>
  </si>
  <si>
    <t/>
  </si>
  <si>
    <t>7,11,20,21</t>
  </si>
  <si>
    <t>1-1 Р</t>
  </si>
  <si>
    <t>1-2 Р</t>
  </si>
  <si>
    <t>2 Р</t>
  </si>
  <si>
    <t>42.11.20.335.007.00.0999.000000000000</t>
  </si>
  <si>
    <t>Работы по ремонту автомобильной дороги</t>
  </si>
  <si>
    <t>Текущий ремонт перрона и мест стоянок</t>
  </si>
  <si>
    <t>2-1 Р</t>
  </si>
  <si>
    <t>3 Р</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</si>
  <si>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</si>
  <si>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</si>
  <si>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</si>
  <si>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 xml:space="preserve">Содержание арендуемых помещений для медпункта </t>
  </si>
  <si>
    <t>срок выполнения работ с даты заключения договора по декабря 2016 года</t>
  </si>
  <si>
    <t>3-1 Р</t>
  </si>
  <si>
    <t>4 Р</t>
  </si>
  <si>
    <t>95.21.10.000.000.00.0999.000000000000</t>
  </si>
  <si>
    <t>Работы по ремонту бытовых электроприборов</t>
  </si>
  <si>
    <t>Техническое обслуживание системы IP видеонаблюдения</t>
  </si>
  <si>
    <t>Оказание работ с даты заключения договора по декабрь 2016 г.</t>
  </si>
  <si>
    <t>Оплата за фактически оказанный Исполнителем объем Работ</t>
  </si>
  <si>
    <t>5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</si>
  <si>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</si>
  <si>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</si>
  <si>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Работа по ремонту  лабораторных приборов и оборудования в лаборатории ГСМ</t>
  </si>
  <si>
    <t>6 Р</t>
  </si>
  <si>
    <t>45.20.21.000.001.00.0999.000000000000</t>
  </si>
  <si>
    <t>Работы по ремонту автотранспортных средств, систем, узлов и агрегатов</t>
  </si>
  <si>
    <t>Ремонт и обслуживание автомобиля Iveco , SsangYong</t>
  </si>
  <si>
    <t xml:space="preserve">г. Атырау аэропорт </t>
  </si>
  <si>
    <t>срок выполнения работ с даты заключения договора до  декабря 2016 года</t>
  </si>
  <si>
    <t>Оплата за фактически оказанный исполнителем объем услуг</t>
  </si>
  <si>
    <t>6-1 Р</t>
  </si>
  <si>
    <t>11,20,21</t>
  </si>
  <si>
    <t>6-2 Р</t>
  </si>
  <si>
    <t>7 Р</t>
  </si>
  <si>
    <t xml:space="preserve">Ремонт и обслуживание автомобилей JCV   3 ед. </t>
  </si>
  <si>
    <t>7-1 Р</t>
  </si>
  <si>
    <t>7-2 Р</t>
  </si>
  <si>
    <t>7-3 Р</t>
  </si>
  <si>
    <t>8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</si>
  <si>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</si>
  <si>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</si>
  <si>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Работы по отводу зем.участка (подготовка идентификационных документов)</t>
  </si>
  <si>
    <t>Оказание услуги с даты заключения договора по декабрь 2016 г.</t>
  </si>
  <si>
    <t>юр отдел</t>
  </si>
  <si>
    <t>9 Р</t>
  </si>
  <si>
    <t>37.00.11.100.000.00.0999.000000000000</t>
  </si>
  <si>
    <t>Сантехнические работы</t>
  </si>
  <si>
    <t>Предоставления услуг по приему сточных вод</t>
  </si>
  <si>
    <t>Оплата за фактически оказанный Исполнителем объем Услуг</t>
  </si>
  <si>
    <t>10 Р</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</si>
  <si>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</si>
  <si>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</si>
  <si>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Реставрация лайтбокса</t>
  </si>
  <si>
    <t>срок выполнения работ в течение 30 календарных дней с даты подписания договора</t>
  </si>
  <si>
    <t>11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</si>
  <si>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</si>
  <si>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</si>
  <si>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монтаж, пусконаладочные работы видеосиситемы</t>
  </si>
  <si>
    <t>12 Р</t>
  </si>
  <si>
    <t>33.12.18.100.003.00.0999.000000000000</t>
  </si>
  <si>
    <t>Работы по ремонту/модернизации климатического оборудования и систем/вентиляционных систем и оборудования</t>
  </si>
  <si>
    <t>проведение работы по эффективности работ вентиляционных систем (лаборатория,насосная)</t>
  </si>
  <si>
    <t>13 Р</t>
  </si>
  <si>
    <t>установка отопительной печи</t>
  </si>
  <si>
    <t>14 Р</t>
  </si>
  <si>
    <t>43.29.19.335.001.00.0999.000000000000</t>
  </si>
  <si>
    <t>Работы по установке (монтажу) дверей/ворот/турникетных систем/ограждений и аналогичных изделий</t>
  </si>
  <si>
    <t>пластиковая перегородка для комнаты личного досмотра с дверью КПП-2  3080мм*2200мм</t>
  </si>
  <si>
    <t>15 Р</t>
  </si>
  <si>
    <t>пластиковая перегородка для комнаты личного досмотра с дверью КПП-1 2200мм*1850мм</t>
  </si>
  <si>
    <t>16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</si>
  <si>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</si>
  <si>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</si>
  <si>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стенд 90*100, 2 шт</t>
  </si>
  <si>
    <t>17 Р</t>
  </si>
  <si>
    <t>система контроля управления доступом</t>
  </si>
  <si>
    <t>18 Р</t>
  </si>
  <si>
    <t>монтаж автоматической пожарной сигнализации (АПС) на объекте ЭНС с подключением системы АПС к пульту централизованного наблюдения</t>
  </si>
  <si>
    <t>19 Р</t>
  </si>
  <si>
    <t>19-1 Р</t>
  </si>
  <si>
    <t>33.20.39.900.001.00.0999.000000000000</t>
  </si>
  <si>
    <t>Пуско-наладочные работы</t>
  </si>
  <si>
    <t>Работы по пуско-наладке оборудования</t>
  </si>
  <si>
    <t>19-2 Р</t>
  </si>
  <si>
    <t>20 Р</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</si>
  <si>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</si>
  <si>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</si>
  <si>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</si>
  <si>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пошив  и установка чехлов на 11 сидений, пошив и установка автолина, тонирование стекол для автомашины Hyundai H-1, гос. номер 650AO06</t>
  </si>
  <si>
    <t>90</t>
  </si>
  <si>
    <t>21 Р</t>
  </si>
  <si>
    <t>для бойлера BB-200 GA</t>
  </si>
  <si>
    <t>22 Р</t>
  </si>
  <si>
    <t>Ремонт и обслуживание автомобиля Iveco</t>
  </si>
  <si>
    <t>23 Р</t>
  </si>
  <si>
    <t xml:space="preserve">пошив  и установка чехлов на 13 сидений, пошив и установка зановески на микроавтобус газель 32212 </t>
  </si>
  <si>
    <t>24 Р</t>
  </si>
  <si>
    <t>43.99.70.335.000.00.0999.000000000000</t>
  </si>
  <si>
    <t>Сварочно-монтажные работы</t>
  </si>
  <si>
    <t>аргонная сварка радиатора</t>
  </si>
  <si>
    <t>срок выполнения работ с даты заключения договора, по 31.12.2016 года</t>
  </si>
  <si>
    <t>Всего по работе</t>
  </si>
  <si>
    <t>1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</si>
  <si>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</si>
  <si>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</si>
  <si>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аттестация сварщиков</t>
  </si>
  <si>
    <t>2 У</t>
  </si>
  <si>
    <t>аттестация операторов</t>
  </si>
  <si>
    <t>3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</si>
  <si>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</si>
  <si>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</si>
  <si>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</si>
  <si>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3-1 У</t>
  </si>
  <si>
    <t>4 У</t>
  </si>
  <si>
    <t>81.29.13.000.001.00.0777.000000000000</t>
  </si>
  <si>
    <t>Услуги санитарные (дезинфекция, дезинсекция, дератизация и аналогичные)</t>
  </si>
  <si>
    <t>5 У</t>
  </si>
  <si>
    <t>6 У</t>
  </si>
  <si>
    <t>43.22.12.335.006.00.0777.000000000000</t>
  </si>
  <si>
    <t>Услуги по техническому обслуживанию магистральных теплопроводных сетей/отопительных сетей и оборудования</t>
  </si>
  <si>
    <t xml:space="preserve">услуга по обслуживанию отопительных котлов на газе </t>
  </si>
  <si>
    <t>7 У</t>
  </si>
  <si>
    <t>49.50.12.000.001.00.0777.000000000000</t>
  </si>
  <si>
    <t>Услуги по торговле газообразным топливом трубопроводным</t>
  </si>
  <si>
    <t xml:space="preserve">Техническое обслуживание газоподводящих систем </t>
  </si>
  <si>
    <t>8 У</t>
  </si>
  <si>
    <t>49.50.19.000.002.00.0777.000000000000</t>
  </si>
  <si>
    <t>Услуги по транспортировке газа</t>
  </si>
  <si>
    <t>9 У</t>
  </si>
  <si>
    <t>74.90.20.000.006.00.0777.000000000000</t>
  </si>
  <si>
    <t>Услуги по проведению энергетического аудита</t>
  </si>
  <si>
    <t>Оказание услуги в течение 70 календарных дней с даты подписания договора</t>
  </si>
  <si>
    <t>7,20,21</t>
  </si>
  <si>
    <t>9-1 У</t>
  </si>
  <si>
    <t>10 У</t>
  </si>
  <si>
    <t>71.20.19.000.010.00.0777.000000000000</t>
  </si>
  <si>
    <t>Услуги по диагностированию/экспертизе/анализу/испытаниям/тестированию/осмотру</t>
  </si>
  <si>
    <t xml:space="preserve">Энергетическая экспертиза технического состояния электроустановок </t>
  </si>
  <si>
    <t>11 У</t>
  </si>
  <si>
    <t>Облет светосистемы,визуальная и инструментальная проверка световой картины светосигнального оборудования</t>
  </si>
  <si>
    <t>11-1 У</t>
  </si>
  <si>
    <t>12 У</t>
  </si>
  <si>
    <t>71.12.20.000.000.00.0777.000000000000</t>
  </si>
  <si>
    <t>Услуги по авторскому/техническому надзору/управлению проектами, работами</t>
  </si>
  <si>
    <t>Специальные обследования годности аэродрома</t>
  </si>
  <si>
    <t>Оказание услуги с даты заключения договора до 31 декабря 2016 г.</t>
  </si>
  <si>
    <t>13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</si>
  <si>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</si>
  <si>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</si>
  <si>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</si>
  <si>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Курсы первичного обучения по аэродромному обеспечению полетов </t>
  </si>
  <si>
    <t>13-1 У</t>
  </si>
  <si>
    <t>14 У</t>
  </si>
  <si>
    <t>71.20.19.000.000.00.0777.000000000000</t>
  </si>
  <si>
    <t>Услуги по поверке средств измерений</t>
  </si>
  <si>
    <t>Поверка и при необходимости ремонт АВР 2 (прибор учета коэффициента сцепления на ИВПП)</t>
  </si>
  <si>
    <t>15 У</t>
  </si>
  <si>
    <t>74.90.14.000.000.00.0777.000000000000</t>
  </si>
  <si>
    <t>Услуги по прогнозу погоды и метеорологии</t>
  </si>
  <si>
    <t xml:space="preserve">Услуги по метеорологическому обеспечению наземных служб </t>
  </si>
  <si>
    <t>16 У</t>
  </si>
  <si>
    <t>Поверка  и при необходимости ремонт ЭМИС (электронно-механический измеритель силы) для АТ-ЭМ (аэродромная электромеханическая тележка) измерения и регистрации коэффициента спецления на ИВПП</t>
  </si>
  <si>
    <t>17 У</t>
  </si>
  <si>
    <t xml:space="preserve">Курсы первичного обучения по орнитологическому обеспечению безопасности полетов </t>
  </si>
  <si>
    <t>3,4,5,6</t>
  </si>
  <si>
    <t>17-1 У</t>
  </si>
  <si>
    <t>69.20.10.000.000.00.0777.000000000000</t>
  </si>
  <si>
    <t>Услуги консультационные по вопросам аудита</t>
  </si>
  <si>
    <r>
      <t xml:space="preserve">услуги по проведению </t>
    </r>
    <r>
      <rPr>
        <sz val="12"/>
        <color indexed="8"/>
        <rFont val="Times New Roman"/>
        <family val="1"/>
      </rPr>
      <t>аудита на предмет соответствия требованиям ИКАО по вопросам, создаваемой птицами, опасности и методам ее снижения</t>
    </r>
  </si>
  <si>
    <t>18 У</t>
  </si>
  <si>
    <t>86.90.15.335.000.00.0777.000000000000</t>
  </si>
  <si>
    <t>Услуги клинических лабораторий</t>
  </si>
  <si>
    <t>Осуществление лабораторных исследований для получения объективных данных о состоянии функциональных систем организма человека</t>
  </si>
  <si>
    <t>Услуги по проведению  анализов на гепатит В и С</t>
  </si>
  <si>
    <t>19 У</t>
  </si>
  <si>
    <t>Повышение квалификации для среднего мед. персонала</t>
  </si>
  <si>
    <t>20 У</t>
  </si>
  <si>
    <t>38.12.30.000.000.00.0777.000000000000</t>
  </si>
  <si>
    <t>Услуги по вывозу (сбору) опасных отходов/имущества/материалов</t>
  </si>
  <si>
    <t>21 У</t>
  </si>
  <si>
    <t xml:space="preserve">Услуги по проведению лабораторных анализов (смывы) </t>
  </si>
  <si>
    <t>22 У</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</si>
  <si>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</si>
  <si>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</si>
  <si>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</si>
  <si>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 xml:space="preserve">Ежегодный медицинский осмотр работников подвергающихся воздействию вредных, опасных и неблагоприятных факторов </t>
  </si>
  <si>
    <t>23 У</t>
  </si>
  <si>
    <t>Ежегодный медицинский осмотр работников подвергающихся воздействию вредных, опасных и неблагоприятных факторов в поликлинике</t>
  </si>
  <si>
    <t>24 У</t>
  </si>
  <si>
    <t>для врачи</t>
  </si>
  <si>
    <t>25 У</t>
  </si>
  <si>
    <t>Поверка и колибровка приборка алкотеста</t>
  </si>
  <si>
    <t>25-1 У</t>
  </si>
  <si>
    <t>26 У</t>
  </si>
  <si>
    <t>68.20.12.960.000.00.0777.000000000000</t>
  </si>
  <si>
    <t>Услуги по аренде административных/производственных помещений</t>
  </si>
  <si>
    <t xml:space="preserve">Аренда производственных помещений (АТМА), аренда производственных помещений для размешения работников САБ </t>
  </si>
  <si>
    <t xml:space="preserve">Оказание услуги с даты заключения договора по декабрь 2016г. </t>
  </si>
  <si>
    <t>Оплата  за фактически оказанной  исполнителем объем услуг</t>
  </si>
  <si>
    <t>27 У</t>
  </si>
  <si>
    <t>Первичное обучение и курсы повышения квалификации сотрудников САБ</t>
  </si>
  <si>
    <t>Оказание услуги с даты заключения договора по декабрь 2016 г</t>
  </si>
  <si>
    <t>28 У</t>
  </si>
  <si>
    <t xml:space="preserve">Повышение квалификации руководителей САБ
</t>
  </si>
  <si>
    <t>28-1 У</t>
  </si>
  <si>
    <t>29 У</t>
  </si>
  <si>
    <t>Обучение инспекторов досмотра и руководителей САБ по перевозке опасных грузов</t>
  </si>
  <si>
    <t>30 У</t>
  </si>
  <si>
    <t xml:space="preserve">Услуги по переподготовке охранников САБ
</t>
  </si>
  <si>
    <t>г. Алматы</t>
  </si>
  <si>
    <t>31 У</t>
  </si>
  <si>
    <t>45.20.21.335.002.00.0777.000000000000</t>
  </si>
  <si>
    <t>Услуги по техническому обслуживанию автотранспорта/специальной техники</t>
  </si>
  <si>
    <t>Техническое содержание шлагбаумов</t>
  </si>
  <si>
    <t>32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</si>
  <si>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</si>
  <si>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</si>
  <si>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33 У</t>
  </si>
  <si>
    <t>Обучение  работников службы СПАСОП, (Свидетельство о соответствии)</t>
  </si>
  <si>
    <t>Оказание услуги с даты заключения договора по декабрь  2016 г.</t>
  </si>
  <si>
    <t>33-1 У</t>
  </si>
  <si>
    <t>34 У</t>
  </si>
  <si>
    <t>74.90.20.000.037.00.0777.000000000000</t>
  </si>
  <si>
    <t>Услуги по заправке техническими газами/жидкостями</t>
  </si>
  <si>
    <t>Перезарядка огнетушителей ОПУ, заправка порошком и сжатым воздухом</t>
  </si>
  <si>
    <t>35 У</t>
  </si>
  <si>
    <t xml:space="preserve">Услуги по аренде помещения для организации обслуживания пассажиров  </t>
  </si>
  <si>
    <t>сопгп</t>
  </si>
  <si>
    <t>36 У</t>
  </si>
  <si>
    <t>Услуги образовательные по подготовке, переподготовке и повышению квалификации работников СОПГП</t>
  </si>
  <si>
    <t>37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</si>
  <si>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</si>
  <si>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</si>
  <si>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Услуга по приобретению стандарта нормативных документов а также оказание услуг по их  актуализации  для проведения аккредитации лаборатории </t>
  </si>
  <si>
    <t>38 У</t>
  </si>
  <si>
    <t>Услуги по поверке лабораторного оборудования и средств измерения</t>
  </si>
  <si>
    <t>гсм, иас-31200, эсто-60000</t>
  </si>
  <si>
    <t>39 У</t>
  </si>
  <si>
    <t>52.21.19.900.022.00.0777.000000000000</t>
  </si>
  <si>
    <t>Услуги эксплуатации подъездных путей</t>
  </si>
  <si>
    <t>40 У</t>
  </si>
  <si>
    <t>71.20.19.000.011.00.0777.000000000000</t>
  </si>
  <si>
    <t>Услуги по проведению лабораторных/лабораторно-инструментальных исследований/анализов</t>
  </si>
  <si>
    <t>Услуги по анализу воздушной среды в помещении насосной станции, определение загозованности в насосном помещении склада ГСМ</t>
  </si>
  <si>
    <t>41 У</t>
  </si>
  <si>
    <t>80.20.10.000.003.00.0777.000000000000</t>
  </si>
  <si>
    <t>Услуги по обеспечению пожарной безопасности</t>
  </si>
  <si>
    <t>Услуги по работе пожарной машины при проведении сварочных работ на складе ГСМ</t>
  </si>
  <si>
    <t>42 У</t>
  </si>
  <si>
    <t>Экспертиза резервуаров с проведением дефектоскопии и невилировки, выдачи заключения по дефектоскопии и невилировки, выдачи разрешения на эксплуатацию резервуаров и склада ГСМ</t>
  </si>
  <si>
    <t>42-1 У</t>
  </si>
  <si>
    <t>43 У</t>
  </si>
  <si>
    <t>Повышение квалификации работников службы ГСМ в специализированных учебных учреждениях</t>
  </si>
  <si>
    <t>43-1 У</t>
  </si>
  <si>
    <t>44 У</t>
  </si>
  <si>
    <t>Подготовка и переподготовка работников службы ГСМ по программе ЧС</t>
  </si>
  <si>
    <t>45 У</t>
  </si>
  <si>
    <t>74.90.13.000.002.00.0777.000000000000</t>
  </si>
  <si>
    <t>Услуги по проведению экологического мониторинга</t>
  </si>
  <si>
    <t>Услуги по проведению лабораторных замеров служебных помещений на микроклимат, освещения радиационной фон</t>
  </si>
  <si>
    <t>46 У</t>
  </si>
  <si>
    <t>70.22.13.000.001.00.0777.000000000000</t>
  </si>
  <si>
    <t>Услуги по маркетинговым консультациям</t>
  </si>
  <si>
    <t>Определение маркетинговых цен на товары</t>
  </si>
  <si>
    <t>Оказание услуги с даты заключения договора по 31.12.2016 г.</t>
  </si>
  <si>
    <t>46-1 У</t>
  </si>
  <si>
    <t>46-2 У</t>
  </si>
  <si>
    <t>47 У</t>
  </si>
  <si>
    <t>95.11.10.000.003.00.0777.000000000000</t>
  </si>
  <si>
    <t>Услуги по техническому обслуживанию компьютерной/периферийной оргтехники/оборудования и их частей</t>
  </si>
  <si>
    <t>Услуги по содержанию оргтехники с заменой запчастей</t>
  </si>
  <si>
    <t>48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</si>
  <si>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</si>
  <si>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</si>
  <si>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Тех. обслуживание, сплит-систем, кондиционеров, замена непригодных частей к эксплуатации при необходимости с вызовом мастера</t>
  </si>
  <si>
    <t>48-1 У</t>
  </si>
  <si>
    <t>49 У</t>
  </si>
  <si>
    <t>Тех. обслуживание, холодильников, замена непригодных частей к эксплуатации при необходимости с вызовом мастера</t>
  </si>
  <si>
    <t>50 У</t>
  </si>
  <si>
    <t>74.90.20.000.059.00.0777.000000000000</t>
  </si>
  <si>
    <t>Услуги по заправке картриджей</t>
  </si>
  <si>
    <t>Услуги по заправке  тонером лазерных картриджей и их ремонту с заменой запчастей</t>
  </si>
  <si>
    <t>51 У</t>
  </si>
  <si>
    <t>62.09.20.000.000.00.0777.000000000000</t>
  </si>
  <si>
    <t>Услуги по администрированию и техническому обслуживанию программного обеспечения</t>
  </si>
  <si>
    <t>Услуги по техсопровождению Карты мониторинга местного содержания</t>
  </si>
  <si>
    <t>52 У</t>
  </si>
  <si>
    <t>обучение работников отдела закупок и снабжения</t>
  </si>
  <si>
    <t>г. Астана</t>
  </si>
  <si>
    <t>53 У</t>
  </si>
  <si>
    <t>62.09.20.000.005.00.0777.000000000000</t>
  </si>
  <si>
    <t>Услуги по пользованию информационной системой электронных закупок</t>
  </si>
  <si>
    <t xml:space="preserve">Услуги, доступа к информационной системе электронных закупок </t>
  </si>
  <si>
    <t>54 У</t>
  </si>
  <si>
    <t>62.02.30.000.001.00.0777.000000000000</t>
  </si>
  <si>
    <t>Услуги по сопровождению и технической поддержке информационной системы</t>
  </si>
  <si>
    <t>Услуга по актуализации Справочника ЕНС ТРУ</t>
  </si>
  <si>
    <t>55 У</t>
  </si>
  <si>
    <t>62.09.20.000.007.00.0777.000000000000</t>
  </si>
  <si>
    <t>Услуги по представлению доменного имени</t>
  </si>
  <si>
    <t>Услуги по представлению и продлению пользования доменным именем</t>
  </si>
  <si>
    <t>56 У</t>
  </si>
  <si>
    <t>62.09.20.000.015.00.0777.000000000000</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</si>
  <si>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</si>
  <si>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</si>
  <si>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57 У</t>
  </si>
  <si>
    <t>Услуги по обучению методам, способам обработки воздушных судов от обледенения с практическими занятиями</t>
  </si>
  <si>
    <t>57-1 У</t>
  </si>
  <si>
    <t>58 У</t>
  </si>
  <si>
    <t>Обучение санитарному минимуму работников служб ИАС</t>
  </si>
  <si>
    <t>59 У</t>
  </si>
  <si>
    <t xml:space="preserve">Проведение медицинских лабораторных анализов работников службы ИАС в специализированных медицинских учреждениях </t>
  </si>
  <si>
    <t>60 У</t>
  </si>
  <si>
    <t>68.32.11.900.000.00.0777.000000000000</t>
  </si>
  <si>
    <t>Услуги организаций (КСК,КСП) по управлению общим имуществом объекта кондоминиума</t>
  </si>
  <si>
    <t>услуги КСК по помещению Агентства по продаже перевозок</t>
  </si>
  <si>
    <t>61 У</t>
  </si>
  <si>
    <t>52.23.11.110.000.00.0777.000000000000</t>
  </si>
  <si>
    <t>Услуги по продаже билетов/ резервированию мест на воздушных судах</t>
  </si>
  <si>
    <t>Система бронирования авиабилетов и пользование экраном амадеус</t>
  </si>
  <si>
    <t>62 У</t>
  </si>
  <si>
    <t>Система бронирования авиабилетов и пользование экраном Габриель</t>
  </si>
  <si>
    <t>63 У</t>
  </si>
  <si>
    <t>35.30.12.200.000.00.0777.000000000000</t>
  </si>
  <si>
    <t>Услуги по горячему водоснабжению с использованием систем централизованного горячего водоснабжения</t>
  </si>
  <si>
    <t>Услуги по передаче, распределению и горячему водоснабжению с использованием систем централизованного горячего водоснабжения</t>
  </si>
  <si>
    <t>Абонентская плата за отопление и горячую воду</t>
  </si>
  <si>
    <t>64 У</t>
  </si>
  <si>
    <t>80.10.12.000.000.00.0777.000000000000</t>
  </si>
  <si>
    <t>Услуги охраны</t>
  </si>
  <si>
    <t>Услуги охраны (патрулирование/охрана объектов/помещений/имущества/людей и аналогичное)</t>
  </si>
  <si>
    <t>Услуги пультовой охраны</t>
  </si>
  <si>
    <t>64-1 У</t>
  </si>
  <si>
    <t>65 У</t>
  </si>
  <si>
    <t>66 У</t>
  </si>
  <si>
    <t>82.91.12.000.001.00.0777.000000000000</t>
  </si>
  <si>
    <t>Услуги по инкассации</t>
  </si>
  <si>
    <t>67 У</t>
  </si>
  <si>
    <t>61.10.13.900.000.00.0777.000000000000</t>
  </si>
  <si>
    <t>Услуги частных сетей по предоставлению линий телекоммуникационных проводных</t>
  </si>
  <si>
    <t>Обработка фискальных данных за кассовый аппарат (услуги телеком)</t>
  </si>
  <si>
    <t>68 У</t>
  </si>
  <si>
    <t>33.14.11.120.000.00.0777.000000000000</t>
  </si>
  <si>
    <t>Услуги по техническому обслуживанию генераторных установок и аналогичного электрогенерирующего оборудования</t>
  </si>
  <si>
    <t>Ремонт и обслуживание источника бесперебойного электропитания Хитзингер-2 Хобарт</t>
  </si>
  <si>
    <t>69 У</t>
  </si>
  <si>
    <t>Обучение водителей службы ССТ повышение квалификации ИТР и командировочные расходы</t>
  </si>
  <si>
    <t>Оказание услуги с даты заключения договора по 31 декабря 2016 г</t>
  </si>
  <si>
    <t>70 У</t>
  </si>
  <si>
    <t>Техническое обслуживание и ремонт автомашин марки Hyundai</t>
  </si>
  <si>
    <t>71 У</t>
  </si>
  <si>
    <t>51.10.14.000.000.00.0777.000000000000</t>
  </si>
  <si>
    <t>Услуги международного воздушного транспорта по перевозкам пассажиров без расписания</t>
  </si>
  <si>
    <t>Услуги по пассажирским перевозкам международные самолетами чартерными рейсами, не подчиняющимся расписанию</t>
  </si>
  <si>
    <t>Услуги по выделенным каналам (AFTN), предоставлению точки входа в сеть (AFTN)</t>
  </si>
  <si>
    <t>Оказание услуги с даты заключения договора по декабрь 2015 г</t>
  </si>
  <si>
    <t>72 У</t>
  </si>
  <si>
    <t>Обучение работников ЦДА</t>
  </si>
  <si>
    <t>73 У</t>
  </si>
  <si>
    <t>53.10.12.900.000.00.0777.000000000000</t>
  </si>
  <si>
    <t>Услуги почтовые, связанные с письмами</t>
  </si>
  <si>
    <t>74 У</t>
  </si>
  <si>
    <t>39.00.23.000.000.00.0777.000000000000</t>
  </si>
  <si>
    <t>Услуги по дезактивации помещений/оборудования/материалов/среды</t>
  </si>
  <si>
    <t>Услуги по дезактивации помещений/оборудования/материалов/среды (очистка от радиоактивного загрязнения)</t>
  </si>
  <si>
    <t>Дозиметрический контроль интраскопов</t>
  </si>
  <si>
    <t>Оказание услуги с даты заключения договора до 31 декабря 2016 года</t>
  </si>
  <si>
    <t>74-1 У</t>
  </si>
  <si>
    <t>75 У</t>
  </si>
  <si>
    <t>Ежеквартальный дозиметрический контроль персоналов САБ</t>
  </si>
  <si>
    <t>76 У</t>
  </si>
  <si>
    <t xml:space="preserve">проведение технического обслуживания и ремонта приборов и установок  генерирующих ионизирующее излучение </t>
  </si>
  <si>
    <t>77 У</t>
  </si>
  <si>
    <t>АО "Международный аэропорт атырау"</t>
  </si>
  <si>
    <t>Проведение производственного мониторинга, Отбор и хим анализ проб атмосферного воздуха (санитарно-защитная зона, промышленная зона, котельной установки)</t>
  </si>
  <si>
    <t>эколог</t>
  </si>
  <si>
    <t>78 У</t>
  </si>
  <si>
    <t xml:space="preserve">"Атырау халықаралық әуежай" АҚ </t>
  </si>
  <si>
    <t xml:space="preserve">АО "Международный аэропорт атырау" </t>
  </si>
  <si>
    <t>02.40.10.335.005.00.0777.000000000000</t>
  </si>
  <si>
    <t>Услуги в области лесоводства по борьбе с вредителями</t>
  </si>
  <si>
    <t xml:space="preserve">Химическая обработка против вредителей с применением  собственного оборудования, материалов и химических средств </t>
  </si>
  <si>
    <t>79 У</t>
  </si>
  <si>
    <t>38.11.29.000.000.00.0777.000000000000</t>
  </si>
  <si>
    <t>Услуги по вывозу (сбору) неопасных отходов/имущества/материалов</t>
  </si>
  <si>
    <t>Услуги по вывозу ТБО</t>
  </si>
  <si>
    <t>79-1 У</t>
  </si>
  <si>
    <t>80 У</t>
  </si>
  <si>
    <t>Вывоз отработанных масел</t>
  </si>
  <si>
    <t>80-1 У</t>
  </si>
  <si>
    <t>81 У</t>
  </si>
  <si>
    <t>93.19.19.900.001.00.0777.000000000000</t>
  </si>
  <si>
    <t>Услуги по размещению информационных материалов в средствах массовой информации</t>
  </si>
  <si>
    <t>82 У</t>
  </si>
  <si>
    <t>68.31.16.100.000.00.0777.000000000000</t>
  </si>
  <si>
    <t>Услуги по оценке недвижимого имущества</t>
  </si>
  <si>
    <t>82-1 У</t>
  </si>
  <si>
    <t>юр отдел, обуиф-200000</t>
  </si>
  <si>
    <t>83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</si>
  <si>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</si>
  <si>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</si>
  <si>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</si>
  <si>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84 У</t>
  </si>
  <si>
    <t>Повышение квалификации работников юридического отдела и корпоративного секретаря</t>
  </si>
  <si>
    <t>юр.отд</t>
  </si>
  <si>
    <t>84- 1 У</t>
  </si>
  <si>
    <t>г. Астана, Атырау</t>
  </si>
  <si>
    <t>85 У</t>
  </si>
  <si>
    <t>Повышение квалификации работников планово-экономического отдела</t>
  </si>
  <si>
    <t>пэо</t>
  </si>
  <si>
    <t>85-1 У</t>
  </si>
  <si>
    <t>85-2 У</t>
  </si>
  <si>
    <t>86 У</t>
  </si>
  <si>
    <t>Объявлений в местных печатных изданиях</t>
  </si>
  <si>
    <t>86-1У</t>
  </si>
  <si>
    <t>87 У</t>
  </si>
  <si>
    <t>Подготовка и переподготовка работников ОБУиФ</t>
  </si>
  <si>
    <t>г.Астана</t>
  </si>
  <si>
    <t xml:space="preserve">Оказание услуги с даты заключения договора по 31 декабря 2016 г. </t>
  </si>
  <si>
    <t>88 У</t>
  </si>
  <si>
    <t>88-1 У</t>
  </si>
  <si>
    <t>89 У</t>
  </si>
  <si>
    <t>62.02.20.000.000.00.0777.000000000000</t>
  </si>
  <si>
    <t>Услуги консультационные в области информационных технологий</t>
  </si>
  <si>
    <t>Техническое сопровождение информационных систем (1С:Бухгалтерия)</t>
  </si>
  <si>
    <t>89-1 У</t>
  </si>
  <si>
    <t>90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</si>
  <si>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</si>
  <si>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</si>
  <si>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</si>
  <si>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Услуги по предоставлению доступа к сайту Учет.kz,годовая абонентская плата за пользование </t>
  </si>
  <si>
    <t>Оказание услуги с даты заключения договора по апрель 2016 г.</t>
  </si>
  <si>
    <t>7,14,20,21</t>
  </si>
  <si>
    <t>90-1 У</t>
  </si>
  <si>
    <t>91 У</t>
  </si>
  <si>
    <t>74.90.20.000.022.00.0777.000000000000</t>
  </si>
  <si>
    <t>Услуги по проведению ревизий финансовых</t>
  </si>
  <si>
    <t>Аудиторские услуги, для своевременной проверки бухгалтерского учета, финансово-хозяйственной деятельности и подтверждения достоверности оплаченных расходов и т.д.</t>
  </si>
  <si>
    <t>Оказание услуги с даты заключения договора по апрель 2017 г.</t>
  </si>
  <si>
    <t>92 У</t>
  </si>
  <si>
    <t>93 У</t>
  </si>
  <si>
    <t>94 У</t>
  </si>
  <si>
    <t>53.10.19.920.000.00.0777.000000000000</t>
  </si>
  <si>
    <t>Услуги почтовой специальной связи</t>
  </si>
  <si>
    <t>Прием и отправка конфиденциальной почты</t>
  </si>
  <si>
    <t>95 У</t>
  </si>
  <si>
    <t>96 У</t>
  </si>
  <si>
    <t>подготовка резервного специалиста ПЗГС</t>
  </si>
  <si>
    <t>96-1 У</t>
  </si>
  <si>
    <t>97 У</t>
  </si>
  <si>
    <t>Изменение в Трудовом Кодексе РК</t>
  </si>
  <si>
    <t>ок</t>
  </si>
  <si>
    <t>98 У</t>
  </si>
  <si>
    <t>Медиация в социально-трудовых спорах и конфликтах</t>
  </si>
  <si>
    <t>99 У</t>
  </si>
  <si>
    <t>100 У</t>
  </si>
  <si>
    <t>74.90.20.000.007.00.0777.000000000000</t>
  </si>
  <si>
    <t>Услуги по проведению аудита систем менеджмента</t>
  </si>
  <si>
    <t>Инспекционный аудит ИСМ</t>
  </si>
  <si>
    <t>исм</t>
  </si>
  <si>
    <t>100-1 У</t>
  </si>
  <si>
    <t>101 У</t>
  </si>
  <si>
    <t>Повышение квалификации менеджера СМК</t>
  </si>
  <si>
    <t>102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</si>
  <si>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</si>
  <si>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</si>
  <si>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страхование опасных объектов</t>
  </si>
  <si>
    <t>Срок оказания услуг 12 месяцев с даты заключения договора</t>
  </si>
  <si>
    <t>страхов</t>
  </si>
  <si>
    <t>103 У</t>
  </si>
  <si>
    <t>Услуги по обязательному экологическому страхованию</t>
  </si>
  <si>
    <t>104 У</t>
  </si>
  <si>
    <t>65.12.29.335.000.00.0777.000000000000</t>
  </si>
  <si>
    <t>Услуги по страхованию автомобильного транспорта</t>
  </si>
  <si>
    <t>Услуги по страхованию (добровольному) автотранспорта. Экскаватор погрузчик 3CX SM, мини погрузчик JCB 155</t>
  </si>
  <si>
    <t>105 У</t>
  </si>
  <si>
    <t>65.12.21.335.000.00.0777.000000000000</t>
  </si>
  <si>
    <t>Услуги по страхованию гражданско-правовой ответственности владельцев автомобильного транспорта</t>
  </si>
  <si>
    <t>106 У</t>
  </si>
  <si>
    <t>65.20.12.335.000.00.0777.000000000000</t>
  </si>
  <si>
    <t>Услуги по перестрахованию обязательств по страхованию от несчастных случаев</t>
  </si>
  <si>
    <t>Обязательное страхование ГПО работодателя за приченение вреда жизни и здоровью работника при исполнении трудовых (служебных) обязанностей</t>
  </si>
  <si>
    <t>107 У</t>
  </si>
  <si>
    <t>61.20.11.100.000.00.0777.000000000000</t>
  </si>
  <si>
    <t>Услуги сотовой связи</t>
  </si>
  <si>
    <t>связь</t>
  </si>
  <si>
    <t>108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</si>
  <si>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</si>
  <si>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</si>
  <si>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</si>
  <si>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Предоставление телефонного соединения международной, междугородней и городской связи</t>
  </si>
  <si>
    <t>109 У</t>
  </si>
  <si>
    <t xml:space="preserve">Аренда местной и прямой линии связи протяженностью до 1 км и 2 км </t>
  </si>
  <si>
    <t>109-1 У</t>
  </si>
  <si>
    <t>110 У</t>
  </si>
  <si>
    <t>Повышение квалификации руководящего состава в области ЧС (гражданской защиты)</t>
  </si>
  <si>
    <t>111 У</t>
  </si>
  <si>
    <t>Противоэпидемиолгическая и санитарная обработка воздушного судно</t>
  </si>
  <si>
    <t>112 У</t>
  </si>
  <si>
    <t>Услуги по ппроведению лабораторного замера физичесских факторов в административных помещениях</t>
  </si>
  <si>
    <t>113 У</t>
  </si>
  <si>
    <t>Обучение по курсу внутренний аудитор Системы экологического Менеджмента ISO 14001:2015</t>
  </si>
  <si>
    <t>114 У</t>
  </si>
  <si>
    <t>68.20.12.970.001.00.0777.000000000000</t>
  </si>
  <si>
    <t>Услуги по аренде парковочных мест в автомобильном паркинге</t>
  </si>
  <si>
    <t xml:space="preserve">Оказание услуги с 02.02.2016 г. по 01.03.2016 г. </t>
  </si>
  <si>
    <t>Медпункт</t>
  </si>
  <si>
    <t>115 У</t>
  </si>
  <si>
    <t>Asia Freight</t>
  </si>
  <si>
    <t>116 У</t>
  </si>
  <si>
    <t>Повышение квалификации руководящих работников по вопросам безопасности и охраны труда</t>
  </si>
  <si>
    <t>СБ и ОТ</t>
  </si>
  <si>
    <t>117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</si>
  <si>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</si>
  <si>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</si>
  <si>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</si>
  <si>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</si>
  <si>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вывозу и утилизации отработанных шин</t>
  </si>
  <si>
    <t>118-1 У</t>
  </si>
  <si>
    <t>118-2 У</t>
  </si>
  <si>
    <t>119 У</t>
  </si>
  <si>
    <t>Услуги по вывозу и утилизации ртутных ламп</t>
  </si>
  <si>
    <t>120 У</t>
  </si>
  <si>
    <t>Услуги по вывозу орг.техники</t>
  </si>
  <si>
    <t>121 У</t>
  </si>
  <si>
    <t>74.90.20.000.056.00.0777.000000000000</t>
  </si>
  <si>
    <t>Услуги по аттестации рабочих мест</t>
  </si>
  <si>
    <t>аттестация рабочих мест</t>
  </si>
  <si>
    <t>срок оказания услуг в течение 60 календарных дней с даты подписания договора</t>
  </si>
  <si>
    <t>122 У</t>
  </si>
  <si>
    <t>Услуги по составлению отчета об инвентаризации парниковых газов</t>
  </si>
  <si>
    <t>123 У</t>
  </si>
  <si>
    <t>124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</si>
  <si>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</si>
  <si>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</si>
  <si>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баннеров с джокерными каркасами, дизайн, интерьерная печать, установка</t>
  </si>
  <si>
    <t>3 саб, 1 энс</t>
  </si>
  <si>
    <t>125 У</t>
  </si>
  <si>
    <t>подключение к телефонной сети с присвоением номера</t>
  </si>
  <si>
    <t>126 У</t>
  </si>
  <si>
    <t>ежемесячная абонентская плата</t>
  </si>
  <si>
    <t>127 У</t>
  </si>
  <si>
    <t>71.20.14.000.000.00.0777.000000000000</t>
  </si>
  <si>
    <t>Услуги по техническому контролю (осмотру) дорожных транспортных средств</t>
  </si>
  <si>
    <t>Прохождение тех. осмотра спецтранспорта</t>
  </si>
  <si>
    <t>127-1 У</t>
  </si>
  <si>
    <t>128 У</t>
  </si>
  <si>
    <t>услуги по изготовлению и печатанию баннера с установкой, размером 11,3*10,8м</t>
  </si>
  <si>
    <t>129 У</t>
  </si>
  <si>
    <t>64.30.10.335.000.00.0777.000000000000</t>
  </si>
  <si>
    <t>Услуги инвестиционных компаний/фондов</t>
  </si>
  <si>
    <t>Разработка долгосрочной инвестиционной программы по услуге "Обеспечению авиационной безопасности"</t>
  </si>
  <si>
    <t>Оказание услуги с даты заключения договора 7 рабочих дней</t>
  </si>
  <si>
    <t>130 У</t>
  </si>
  <si>
    <t>64.19.30.335.007.00.0777.000000000000</t>
  </si>
  <si>
    <t>Услуги банков по ведению счетов</t>
  </si>
  <si>
    <t xml:space="preserve">Услуги по агентскому обслуживанию </t>
  </si>
  <si>
    <t>обуф</t>
  </si>
  <si>
    <t>131 У</t>
  </si>
  <si>
    <t>Обучение по курсу "Профайлинг-практик" персонала досмотра САБ</t>
  </si>
  <si>
    <t>132 У</t>
  </si>
  <si>
    <t>Услуга по первичному обучению и курсы повышения квалификации сотрудников САБ</t>
  </si>
  <si>
    <t>133 У</t>
  </si>
  <si>
    <t>Услуга по обучения инспекторов досмотра и руководителей САБ по перевозке опасных грузов</t>
  </si>
  <si>
    <t>134 У</t>
  </si>
  <si>
    <t>74.90.20.000.069.00.0777.000000000000</t>
  </si>
  <si>
    <t>Услуги по экспертизе/анализу/проверке документации</t>
  </si>
  <si>
    <t>Услуги органолептические показатели и выделение вредных химических веществ в модельные среды: формальдегид (экспертиза на ботинки)</t>
  </si>
  <si>
    <t>135 У</t>
  </si>
  <si>
    <t>обучение работников ОК</t>
  </si>
  <si>
    <t>136 У</t>
  </si>
  <si>
    <t>Определение базовых высот резервуаров</t>
  </si>
  <si>
    <t>137 У</t>
  </si>
  <si>
    <t>Обучение САБ, услуги по обучению аудитора контроля качества по АБ</t>
  </si>
  <si>
    <t>138 У</t>
  </si>
  <si>
    <t>139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</si>
  <si>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</si>
  <si>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</si>
  <si>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</si>
  <si>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перевозка рентгено-телевизионного оборудования автотранспортом</t>
  </si>
  <si>
    <t>140 У</t>
  </si>
  <si>
    <t>141 У</t>
  </si>
  <si>
    <t>142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</si>
  <si>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</si>
  <si>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</si>
  <si>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разовая услуга и приобретение блока управления с настройкой программного обеспечения ИБП</t>
  </si>
  <si>
    <t>143 У</t>
  </si>
  <si>
    <t>Hyundai H-1, гос. Номер 650 AO 06</t>
  </si>
  <si>
    <t>144 У</t>
  </si>
  <si>
    <t>145 У</t>
  </si>
  <si>
    <t>изготовление джокерного двухстороннего стенда 2*1м, 2 штуки</t>
  </si>
  <si>
    <t>146 У</t>
  </si>
  <si>
    <t>изготовление вкладышей на бейджики, 46 штук</t>
  </si>
  <si>
    <t>147 У</t>
  </si>
  <si>
    <t>77.39.19.900.035.00.0777.000000000000</t>
  </si>
  <si>
    <t>Услуги по аренде специальной техники с водителем</t>
  </si>
  <si>
    <t>аренда автокрана грузоподъемностью 25 тонн</t>
  </si>
  <si>
    <t>148 У</t>
  </si>
  <si>
    <t>обучение АС</t>
  </si>
  <si>
    <t>г. Уральск</t>
  </si>
  <si>
    <t>149 У</t>
  </si>
  <si>
    <t>74.10.19.000.001.00.0777.000000000000</t>
  </si>
  <si>
    <t>Услуги по разработке дизайна (кроме разработки в области информационных технологий)</t>
  </si>
  <si>
    <t>разработка оформления годового отчета</t>
  </si>
  <si>
    <t>149-1 У</t>
  </si>
  <si>
    <t>150 У</t>
  </si>
  <si>
    <t>вывеска  (Зона таможенного контроля), 2шт</t>
  </si>
  <si>
    <t>151 У</t>
  </si>
  <si>
    <t>обучение кинолога со служебной собакой</t>
  </si>
  <si>
    <t>152 У</t>
  </si>
  <si>
    <t>75.00.19.000.003.00.0777.000000000000</t>
  </si>
  <si>
    <t>Услуги по ветеринарному обслуживанию служебных собак</t>
  </si>
  <si>
    <t>153 У</t>
  </si>
  <si>
    <t>тех. Обслуживание и ремонт рентгено-телевизионного оборудования</t>
  </si>
  <si>
    <t>154 У</t>
  </si>
  <si>
    <t>Техническое обслуживание и ремонт автомашин марки Hyundai Н1</t>
  </si>
  <si>
    <t>155 У</t>
  </si>
  <si>
    <t>Услуги по страхованию (добровольному) автотранспорта. Газель посажирскии микроавтобус и газель соболь цельнометалическии</t>
  </si>
  <si>
    <t>156 У</t>
  </si>
  <si>
    <t>Техническое обслуживание и ремонт автомашин Газель посажирскии микроавтобус и газель соболь цельнометалическии</t>
  </si>
  <si>
    <t>157 У</t>
  </si>
  <si>
    <t>158 У</t>
  </si>
  <si>
    <t>Изготовление книжки спасателя в количестве 9 штук</t>
  </si>
  <si>
    <t>159 У</t>
  </si>
  <si>
    <t>Изготовление удостоверение спасателя в количестве 9 штук</t>
  </si>
  <si>
    <t>160 У</t>
  </si>
  <si>
    <t>Услуги по доработке и изменению конфигурации программы 1С:Предприятие 8</t>
  </si>
  <si>
    <t>161 У</t>
  </si>
  <si>
    <t>Колибровка автоцистерн в количестве 6 штук</t>
  </si>
  <si>
    <t>162 У</t>
  </si>
  <si>
    <t>Установка лейблов на приборы в количестве 6 штук</t>
  </si>
  <si>
    <t>Всего по услугам</t>
  </si>
  <si>
    <t>Всего</t>
  </si>
  <si>
    <t xml:space="preserve">Исп.: </t>
  </si>
  <si>
    <t xml:space="preserve">Отдел закупок и снабжения </t>
  </si>
  <si>
    <t>И.о. начальника отдела Кульжигитов А.У.</t>
  </si>
  <si>
    <t>Тел.:</t>
  </si>
  <si>
    <t>8 (7122) 764550</t>
  </si>
  <si>
    <t>69-1 У</t>
  </si>
  <si>
    <t>7,14,18,19,20,21</t>
  </si>
  <si>
    <t>141-1 У</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</si>
</sst>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
    <numFmt numFmtId="166" formatCode="_-* #,##0_р_._-;\-* #,##0_р_._-;_-* &quot;-&quot;??_р_._-;_-@_-"/>
    <numFmt numFmtId="167" formatCode="#,##0.000"/>
  </numFmts>
  <fonts count="69">
    <font>
      <sz val="11"/>
      <color theme="1"/>
      <name val="Calibri"/>
      <family val="2"/>
    </font>
    <font>
      <sz val="11"/>
      <color indexed="8"/>
      <name val="Calibri"/>
      <family val="2"/>
    </font>
    <font>
      <sz val="10"/>
      <name val="Times New Roman"/>
      <family val="1"/>
    </font>
    <font>
      <sz val="10"/>
      <name val="Arial Cyr"/>
      <family val="0"/>
    </font>
    <font>
      <b/>
      <sz val="10"/>
      <name val="Times New Roman"/>
      <family val="1"/>
    </font>
    <font>
      <sz val="10"/>
      <color indexed="8"/>
      <name val="Arial"/>
      <family val="2"/>
    </font>
    <font>
      <sz val="11"/>
      <name val="Times New Roman"/>
      <family val="1"/>
    </font>
    <font>
      <sz val="10"/>
      <color indexed="8"/>
      <name val="Times New Roman"/>
      <family val="1"/>
    </font>
    <font>
      <sz val="10"/>
      <color indexed="10"/>
      <name val="Times New Roman"/>
      <family val="1"/>
    </font>
    <font>
      <sz val="10"/>
      <color indexed="59"/>
      <name val="Times New Roman"/>
      <family val="1"/>
    </font>
    <font>
      <sz val="14"/>
      <color indexed="63"/>
      <name val="Arial"/>
      <family val="2"/>
    </font>
    <font>
      <sz val="10"/>
      <color indexed="63"/>
      <name val="Arial"/>
      <family val="2"/>
    </font>
    <font>
      <sz val="10"/>
      <name val="Calibri"/>
      <family val="2"/>
    </font>
    <font>
      <sz val="11"/>
      <name val="Calibri"/>
      <family val="2"/>
    </font>
    <font>
      <sz val="12"/>
      <name val="Times New Roman"/>
      <family val="1"/>
    </font>
    <font>
      <sz val="9"/>
      <name val="Times New Roman"/>
      <family val="1"/>
    </font>
    <font>
      <sz val="10"/>
      <color indexed="8"/>
      <name val="Calibri"/>
      <family val="2"/>
    </font>
    <font>
      <sz val="10"/>
      <color indexed="63"/>
      <name val="Times New Roman"/>
      <family val="1"/>
    </font>
    <font>
      <sz val="11"/>
      <name val="Arial Cyr"/>
      <family val="0"/>
    </font>
    <font>
      <sz val="8"/>
      <name val="Times New Roman"/>
      <family val="1"/>
    </font>
    <font>
      <sz val="11"/>
      <color indexed="8"/>
      <name val="Times New Roman"/>
      <family val="1"/>
    </font>
    <font>
      <b/>
      <sz val="10"/>
      <color indexed="8"/>
      <name val="Times New Roman"/>
      <family val="1"/>
    </font>
    <font>
      <sz val="12"/>
      <color indexed="8"/>
      <name val="Times New Roman"/>
      <family val="1"/>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theme="2" tint="-0.8999800086021423"/>
      <name val="Times New Roman"/>
      <family val="1"/>
    </font>
    <font>
      <sz val="14"/>
      <color rgb="FF333333"/>
      <name val="Arial"/>
      <family val="2"/>
    </font>
    <font>
      <sz val="10"/>
      <color rgb="FF333333"/>
      <name val="Arial"/>
      <family val="2"/>
    </font>
    <font>
      <sz val="10"/>
      <color theme="1"/>
      <name val="Calibri"/>
      <family val="2"/>
    </font>
    <font>
      <sz val="10"/>
      <color rgb="FF333333"/>
      <name val="Times New Roman"/>
      <family val="1"/>
    </font>
    <font>
      <sz val="11"/>
      <color theme="1"/>
      <name val="Times New Roman"/>
      <family val="1"/>
    </font>
    <font>
      <b/>
      <sz val="10"/>
      <color theme="1"/>
      <name val="Times New Roman"/>
      <family val="1"/>
    </font>
    <font>
      <sz val="8"/>
      <color theme="1"/>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style="thin"/>
      <top style="thin"/>
      <bottom style="thin"/>
    </border>
    <border>
      <left style="thin"/>
      <right/>
      <top/>
      <bottom style="thin"/>
    </border>
    <border>
      <left style="thin"/>
      <right/>
      <top/>
      <bottom/>
    </border>
    <border>
      <left/>
      <right style="thin"/>
      <top style="thin"/>
      <bottom/>
    </border>
    <border>
      <left style="thin"/>
      <right/>
      <top style="thin"/>
      <bottom style="thin"/>
    </border>
    <border>
      <left style="thin"/>
      <right style="thin"/>
      <top/>
      <bottom style="thin"/>
    </border>
    <border>
      <left/>
      <right style="thin"/>
      <top/>
      <bottom style="thin"/>
    </border>
    <border>
      <left/>
      <right/>
      <top/>
      <bottom style="mediu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7" fillId="32" borderId="0" applyNumberFormat="0" applyBorder="0" applyAlignment="0" applyProtection="0"/>
  </cellStyleXfs>
  <cellXfs count="233">
    <xf numFmtId="0" fontId="0" fillId="0" borderId="0" xfId="0" applyFont="1" applyAlignment="1">
      <alignment/>
    </xf>
    <xf numFmtId="0" fontId="2" fillId="0" borderId="0" xfId="0" applyFont="1" applyFill="1" applyAlignment="1">
      <alignment horizontal="center" vertical="top" wrapText="1"/>
    </xf>
    <xf numFmtId="3" fontId="2" fillId="0" borderId="0" xfId="0" applyNumberFormat="1" applyFont="1" applyFill="1" applyAlignment="1">
      <alignment horizontal="center" vertical="top" wrapText="1"/>
    </xf>
    <xf numFmtId="0" fontId="2" fillId="0" borderId="0" xfId="0" applyFont="1" applyFill="1" applyBorder="1" applyAlignment="1">
      <alignment horizontal="center" vertical="center" wrapText="1"/>
    </xf>
    <xf numFmtId="3" fontId="2" fillId="0" borderId="0" xfId="54" applyNumberFormat="1" applyFont="1" applyFill="1" applyBorder="1" applyAlignment="1">
      <alignment vertical="top" wrapText="1"/>
      <protection/>
    </xf>
    <xf numFmtId="0" fontId="2" fillId="0" borderId="0" xfId="0"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0" fillId="0" borderId="0" xfId="0" applyFill="1" applyAlignment="1">
      <alignment/>
    </xf>
    <xf numFmtId="4" fontId="2" fillId="0" borderId="0" xfId="0" applyNumberFormat="1"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center" vertical="top"/>
    </xf>
    <xf numFmtId="0" fontId="4" fillId="0" borderId="10" xfId="0"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2" fillId="0" borderId="0" xfId="0" applyFont="1" applyFill="1" applyBorder="1" applyAlignment="1">
      <alignment horizontal="center" vertical="center"/>
    </xf>
    <xf numFmtId="49" fontId="4"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2" fillId="0" borderId="11" xfId="62" applyFont="1" applyFill="1" applyBorder="1" applyAlignment="1">
      <alignment horizontal="center" vertical="top" wrapText="1"/>
      <protection/>
    </xf>
    <xf numFmtId="0" fontId="2" fillId="0" borderId="11" xfId="0" applyFont="1" applyFill="1" applyBorder="1" applyAlignment="1">
      <alignment horizontal="center" vertical="top" wrapText="1"/>
    </xf>
    <xf numFmtId="1" fontId="2" fillId="0" borderId="11"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2" fontId="2" fillId="0" borderId="11" xfId="0" applyNumberFormat="1" applyFont="1" applyFill="1" applyBorder="1" applyAlignment="1">
      <alignment horizontal="center" vertical="top" wrapText="1"/>
    </xf>
    <xf numFmtId="3" fontId="2" fillId="0" borderId="11" xfId="62" applyNumberFormat="1" applyFont="1" applyFill="1" applyBorder="1" applyAlignment="1">
      <alignment horizontal="center" vertical="top" wrapText="1"/>
      <protection/>
    </xf>
    <xf numFmtId="3" fontId="2" fillId="0" borderId="11" xfId="0" applyNumberFormat="1" applyFont="1" applyFill="1" applyBorder="1" applyAlignment="1">
      <alignment horizontal="center" vertical="top" wrapText="1"/>
    </xf>
    <xf numFmtId="0" fontId="6" fillId="0" borderId="0" xfId="0" applyFont="1" applyFill="1" applyAlignment="1">
      <alignment horizontal="center" vertical="top" wrapText="1"/>
    </xf>
    <xf numFmtId="0" fontId="2" fillId="0" borderId="11" xfId="60" applyFont="1" applyFill="1" applyBorder="1" applyAlignment="1">
      <alignment horizontal="center" vertical="top" wrapText="1"/>
      <protection/>
    </xf>
    <xf numFmtId="0" fontId="2" fillId="0" borderId="11" xfId="59" applyFont="1" applyFill="1" applyBorder="1" applyAlignment="1">
      <alignment horizontal="center" vertical="top" wrapText="1"/>
      <protection/>
    </xf>
    <xf numFmtId="2" fontId="2" fillId="0" borderId="11" xfId="60" applyNumberFormat="1" applyFont="1" applyFill="1" applyBorder="1" applyAlignment="1">
      <alignment horizontal="center" vertical="top" wrapText="1"/>
      <protection/>
    </xf>
    <xf numFmtId="0" fontId="2" fillId="0" borderId="11" xfId="0" applyFont="1" applyFill="1" applyBorder="1" applyAlignment="1" applyProtection="1">
      <alignment horizontal="center" vertical="top" wrapText="1"/>
      <protection/>
    </xf>
    <xf numFmtId="3" fontId="2" fillId="0" borderId="11" xfId="0" applyNumberFormat="1" applyFont="1" applyFill="1" applyBorder="1" applyAlignment="1" applyProtection="1">
      <alignment horizontal="center" vertical="top" wrapText="1"/>
      <protection/>
    </xf>
    <xf numFmtId="49" fontId="58" fillId="0" borderId="11" xfId="0" applyNumberFormat="1" applyFont="1" applyFill="1" applyBorder="1" applyAlignment="1">
      <alignment horizontal="center" vertical="top" wrapText="1"/>
    </xf>
    <xf numFmtId="49" fontId="2" fillId="0" borderId="11" xfId="59" applyNumberFormat="1" applyFont="1" applyFill="1" applyBorder="1" applyAlignment="1">
      <alignment horizontal="center" vertical="top" wrapText="1"/>
      <protection/>
    </xf>
    <xf numFmtId="0" fontId="2" fillId="0" borderId="11" xfId="0" applyNumberFormat="1" applyFont="1" applyFill="1" applyBorder="1" applyAlignment="1">
      <alignment horizontal="center" vertical="top" wrapText="1"/>
    </xf>
    <xf numFmtId="1" fontId="2" fillId="0" borderId="11" xfId="62" applyNumberFormat="1" applyFont="1" applyFill="1" applyBorder="1" applyAlignment="1">
      <alignment horizontal="center" vertical="top" wrapText="1"/>
      <protection/>
    </xf>
    <xf numFmtId="0" fontId="2" fillId="0" borderId="11" xfId="56" applyFont="1" applyFill="1" applyBorder="1" applyAlignment="1">
      <alignment horizontal="center" vertical="top" wrapText="1"/>
      <protection/>
    </xf>
    <xf numFmtId="165" fontId="2" fillId="0" borderId="11" xfId="62" applyNumberFormat="1" applyFont="1" applyFill="1" applyBorder="1" applyAlignment="1">
      <alignment horizontal="center" vertical="top" wrapText="1"/>
      <protection/>
    </xf>
    <xf numFmtId="3" fontId="2" fillId="0" borderId="11" xfId="73" applyNumberFormat="1" applyFont="1" applyFill="1" applyBorder="1" applyAlignment="1">
      <alignment horizontal="center" vertical="top" wrapText="1"/>
    </xf>
    <xf numFmtId="0" fontId="2" fillId="0" borderId="12" xfId="62" applyFont="1" applyFill="1" applyBorder="1" applyAlignment="1">
      <alignment horizontal="center" vertical="top" wrapText="1"/>
      <protection/>
    </xf>
    <xf numFmtId="0" fontId="2" fillId="0" borderId="11" xfId="53" applyFont="1" applyFill="1" applyBorder="1" applyAlignment="1">
      <alignment horizontal="center" vertical="top" wrapText="1"/>
      <protection/>
    </xf>
    <xf numFmtId="0" fontId="58" fillId="0" borderId="11" xfId="0" applyFont="1" applyFill="1" applyBorder="1" applyAlignment="1">
      <alignment horizontal="center" vertical="top" wrapText="1"/>
    </xf>
    <xf numFmtId="0" fontId="58" fillId="0" borderId="11" xfId="62" applyFont="1" applyFill="1" applyBorder="1" applyAlignment="1">
      <alignment horizontal="center" vertical="top" wrapText="1"/>
      <protection/>
    </xf>
    <xf numFmtId="0" fontId="58" fillId="0" borderId="11" xfId="0" applyFont="1" applyFill="1" applyBorder="1" applyAlignment="1">
      <alignment horizontal="left" vertical="top" wrapText="1"/>
    </xf>
    <xf numFmtId="0" fontId="2" fillId="0" borderId="11" xfId="55" applyFont="1" applyFill="1" applyBorder="1" applyAlignment="1">
      <alignment horizontal="center" vertical="top" wrapText="1"/>
      <protection/>
    </xf>
    <xf numFmtId="0" fontId="2" fillId="0" borderId="11" xfId="0" applyFont="1" applyFill="1" applyBorder="1" applyAlignment="1">
      <alignment vertical="top" wrapText="1"/>
    </xf>
    <xf numFmtId="49" fontId="2" fillId="0" borderId="11" xfId="57" applyNumberFormat="1" applyFont="1" applyFill="1" applyBorder="1" applyAlignment="1" applyProtection="1">
      <alignment horizontal="center" vertical="top" wrapText="1"/>
      <protection/>
    </xf>
    <xf numFmtId="3" fontId="2" fillId="0" borderId="11" xfId="0" applyNumberFormat="1" applyFont="1" applyFill="1" applyBorder="1" applyAlignment="1">
      <alignment horizontal="center" vertical="top"/>
    </xf>
    <xf numFmtId="3" fontId="2" fillId="0" borderId="11" xfId="73" applyNumberFormat="1" applyFont="1" applyFill="1" applyBorder="1" applyAlignment="1">
      <alignment horizontal="center" vertical="top"/>
    </xf>
    <xf numFmtId="0" fontId="2" fillId="0" borderId="11" xfId="0" applyFont="1" applyFill="1" applyBorder="1" applyAlignment="1">
      <alignment horizontal="center" vertical="top"/>
    </xf>
    <xf numFmtId="3" fontId="58" fillId="0" borderId="11" xfId="0" applyNumberFormat="1" applyFont="1" applyFill="1" applyBorder="1" applyAlignment="1">
      <alignment horizontal="center" vertical="top"/>
    </xf>
    <xf numFmtId="0" fontId="58" fillId="0" borderId="11" xfId="0" applyFont="1" applyFill="1" applyBorder="1" applyAlignment="1">
      <alignment/>
    </xf>
    <xf numFmtId="0" fontId="58" fillId="0" borderId="11" xfId="0" applyFont="1" applyFill="1" applyBorder="1" applyAlignment="1">
      <alignment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58" fillId="0" borderId="11" xfId="0" applyFont="1" applyFill="1" applyBorder="1" applyAlignment="1">
      <alignment horizontal="center" vertical="top"/>
    </xf>
    <xf numFmtId="0" fontId="58" fillId="0" borderId="11" xfId="0" applyFont="1" applyFill="1" applyBorder="1" applyAlignment="1">
      <alignment vertical="top" wrapText="1"/>
    </xf>
    <xf numFmtId="49" fontId="2" fillId="0" borderId="11" xfId="60" applyNumberFormat="1" applyFont="1" applyFill="1" applyBorder="1" applyAlignment="1">
      <alignment horizontal="center" vertical="top" wrapText="1"/>
      <protection/>
    </xf>
    <xf numFmtId="0" fontId="58" fillId="0" borderId="0" xfId="0" applyFont="1" applyFill="1" applyAlignment="1">
      <alignment/>
    </xf>
    <xf numFmtId="0" fontId="2" fillId="0" borderId="12" xfId="0" applyFont="1" applyFill="1" applyBorder="1" applyAlignment="1">
      <alignment horizontal="center" vertical="top" wrapText="1"/>
    </xf>
    <xf numFmtId="0" fontId="59" fillId="0" borderId="11" xfId="62" applyFont="1" applyFill="1" applyBorder="1" applyAlignment="1">
      <alignment horizontal="center" vertical="top" wrapText="1"/>
      <protection/>
    </xf>
    <xf numFmtId="0" fontId="59" fillId="0" borderId="11" xfId="0" applyFont="1" applyFill="1" applyBorder="1" applyAlignment="1">
      <alignment/>
    </xf>
    <xf numFmtId="0" fontId="2" fillId="0" borderId="11" xfId="62" applyFont="1" applyFill="1" applyBorder="1" applyAlignment="1">
      <alignment horizontal="left" vertical="top" wrapText="1"/>
      <protection/>
    </xf>
    <xf numFmtId="0" fontId="2" fillId="0" borderId="0" xfId="0" applyFont="1" applyFill="1" applyAlignment="1">
      <alignment vertical="top" wrapText="1"/>
    </xf>
    <xf numFmtId="0" fontId="2" fillId="0" borderId="11" xfId="0" applyFont="1" applyFill="1" applyBorder="1" applyAlignment="1">
      <alignment horizontal="left" vertical="top" wrapText="1"/>
    </xf>
    <xf numFmtId="0" fontId="2" fillId="0" borderId="11" xfId="60" applyFont="1" applyFill="1" applyBorder="1" applyAlignment="1">
      <alignment horizontal="left" vertical="top" wrapText="1"/>
      <protection/>
    </xf>
    <xf numFmtId="0" fontId="2" fillId="0" borderId="11" xfId="0" applyNumberFormat="1" applyFont="1" applyFill="1" applyBorder="1" applyAlignment="1">
      <alignment horizontal="left" vertical="top" wrapText="1"/>
    </xf>
    <xf numFmtId="0" fontId="2" fillId="0" borderId="11" xfId="54" applyFont="1" applyFill="1" applyBorder="1" applyAlignment="1">
      <alignment horizontal="center" vertical="top" wrapText="1"/>
      <protection/>
    </xf>
    <xf numFmtId="0" fontId="2" fillId="0" borderId="11" xfId="54" applyFont="1" applyFill="1" applyBorder="1" applyAlignment="1">
      <alignment horizontal="left" vertical="top" wrapText="1"/>
      <protection/>
    </xf>
    <xf numFmtId="3" fontId="2" fillId="0" borderId="11" xfId="72" applyNumberFormat="1" applyFont="1" applyFill="1" applyBorder="1" applyAlignment="1">
      <alignment horizontal="center" vertical="top" wrapText="1"/>
    </xf>
    <xf numFmtId="0" fontId="7" fillId="0" borderId="11" xfId="0" applyFont="1" applyFill="1" applyBorder="1" applyAlignment="1" applyProtection="1">
      <alignment horizontal="center" vertical="top" wrapText="1"/>
      <protection/>
    </xf>
    <xf numFmtId="0" fontId="2" fillId="0" borderId="11" xfId="63" applyNumberFormat="1" applyFont="1" applyFill="1" applyBorder="1" applyAlignment="1">
      <alignment horizontal="center" vertical="top" wrapText="1"/>
      <protection/>
    </xf>
    <xf numFmtId="0" fontId="60" fillId="0" borderId="11" xfId="62" applyFont="1" applyFill="1" applyBorder="1" applyAlignment="1">
      <alignment horizontal="center" vertical="top" wrapText="1"/>
      <protection/>
    </xf>
    <xf numFmtId="49" fontId="60" fillId="0" borderId="11" xfId="0" applyNumberFormat="1" applyFont="1" applyFill="1" applyBorder="1" applyAlignment="1">
      <alignment horizontal="center" vertical="top" wrapText="1"/>
    </xf>
    <xf numFmtId="9" fontId="2" fillId="0" borderId="11" xfId="54" applyNumberFormat="1" applyFont="1" applyFill="1" applyBorder="1" applyAlignment="1">
      <alignment horizontal="center" vertical="top" wrapText="1"/>
      <protection/>
    </xf>
    <xf numFmtId="3" fontId="60" fillId="0" borderId="11" xfId="62" applyNumberFormat="1" applyFont="1" applyFill="1" applyBorder="1" applyAlignment="1">
      <alignment horizontal="center" vertical="top" wrapText="1"/>
      <protection/>
    </xf>
    <xf numFmtId="3" fontId="60" fillId="0" borderId="11" xfId="0" applyNumberFormat="1" applyFont="1" applyFill="1" applyBorder="1" applyAlignment="1">
      <alignment horizontal="center" vertical="top" wrapText="1"/>
    </xf>
    <xf numFmtId="0" fontId="60" fillId="0" borderId="11" xfId="0" applyFont="1" applyFill="1" applyBorder="1" applyAlignment="1">
      <alignment horizontal="center" vertical="top" wrapText="1"/>
    </xf>
    <xf numFmtId="166" fontId="2" fillId="0" borderId="11" xfId="73" applyNumberFormat="1" applyFont="1" applyFill="1" applyBorder="1" applyAlignment="1">
      <alignment horizontal="center" vertical="top" wrapText="1"/>
    </xf>
    <xf numFmtId="49" fontId="7" fillId="0" borderId="11" xfId="0" applyNumberFormat="1" applyFont="1" applyFill="1" applyBorder="1" applyAlignment="1">
      <alignment horizontal="center" vertical="top" wrapText="1"/>
    </xf>
    <xf numFmtId="0" fontId="61" fillId="0" borderId="11" xfId="0" applyFont="1" applyFill="1" applyBorder="1" applyAlignment="1">
      <alignment/>
    </xf>
    <xf numFmtId="0" fontId="62" fillId="0" borderId="11" xfId="0" applyFont="1" applyFill="1" applyBorder="1" applyAlignment="1">
      <alignment/>
    </xf>
    <xf numFmtId="1" fontId="2" fillId="0" borderId="11" xfId="0" applyNumberFormat="1" applyFont="1" applyFill="1" applyBorder="1" applyAlignment="1">
      <alignment horizontal="center" vertical="top"/>
    </xf>
    <xf numFmtId="0" fontId="12" fillId="0" borderId="11" xfId="0" applyFont="1" applyFill="1" applyBorder="1" applyAlignment="1">
      <alignment wrapText="1"/>
    </xf>
    <xf numFmtId="0" fontId="13" fillId="0" borderId="0" xfId="0" applyFont="1" applyFill="1" applyAlignment="1">
      <alignment/>
    </xf>
    <xf numFmtId="3" fontId="2" fillId="0" borderId="11" xfId="62" applyNumberFormat="1" applyFont="1" applyFill="1" applyBorder="1" applyAlignment="1">
      <alignment horizontal="center" vertical="top"/>
      <protection/>
    </xf>
    <xf numFmtId="0" fontId="12" fillId="0" borderId="11" xfId="0" applyFont="1" applyFill="1" applyBorder="1" applyAlignment="1">
      <alignment vertical="top" wrapText="1"/>
    </xf>
    <xf numFmtId="0" fontId="7" fillId="0" borderId="11" xfId="62" applyFont="1" applyFill="1" applyBorder="1" applyAlignment="1">
      <alignment horizontal="center" vertical="top" wrapText="1"/>
      <protection/>
    </xf>
    <xf numFmtId="0" fontId="2" fillId="0" borderId="0" xfId="0" applyFont="1" applyFill="1" applyBorder="1" applyAlignment="1">
      <alignment horizontal="center" vertical="top"/>
    </xf>
    <xf numFmtId="49" fontId="2" fillId="0" borderId="0" xfId="0" applyNumberFormat="1" applyFont="1" applyFill="1" applyBorder="1" applyAlignment="1">
      <alignment horizontal="center" vertical="top"/>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top"/>
    </xf>
    <xf numFmtId="3" fontId="2" fillId="0" borderId="0" xfId="0" applyNumberFormat="1" applyFont="1" applyFill="1" applyBorder="1" applyAlignment="1">
      <alignment horizontal="center" vertical="top"/>
    </xf>
    <xf numFmtId="1" fontId="2" fillId="0" borderId="0" xfId="0" applyNumberFormat="1" applyFont="1" applyFill="1" applyBorder="1" applyAlignment="1">
      <alignment horizontal="center" vertical="top"/>
    </xf>
    <xf numFmtId="166" fontId="2" fillId="0" borderId="0" xfId="73" applyNumberFormat="1" applyFont="1" applyFill="1" applyBorder="1" applyAlignment="1">
      <alignment horizontal="center" vertical="top"/>
    </xf>
    <xf numFmtId="0" fontId="2" fillId="0" borderId="0" xfId="62" applyFont="1" applyFill="1" applyBorder="1" applyAlignment="1">
      <alignment horizontal="center" vertical="top" wrapText="1"/>
      <protection/>
    </xf>
    <xf numFmtId="0" fontId="7" fillId="0" borderId="11" xfId="60" applyFont="1" applyFill="1" applyBorder="1" applyAlignment="1">
      <alignment horizontal="center" vertical="top" wrapText="1"/>
      <protection/>
    </xf>
    <xf numFmtId="0" fontId="2"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49" fontId="2" fillId="0" borderId="11" xfId="0" applyNumberFormat="1" applyFont="1" applyFill="1" applyBorder="1" applyAlignment="1" applyProtection="1">
      <alignment horizontal="center" vertical="top" wrapText="1"/>
      <protection/>
    </xf>
    <xf numFmtId="0" fontId="2" fillId="0" borderId="10" xfId="62" applyFont="1" applyFill="1" applyBorder="1" applyAlignment="1">
      <alignment horizontal="center" vertical="top" wrapText="1"/>
      <protection/>
    </xf>
    <xf numFmtId="0" fontId="2" fillId="0" borderId="11" xfId="57" applyFont="1" applyFill="1" applyBorder="1" applyAlignment="1">
      <alignment horizontal="center" vertical="top" wrapText="1"/>
      <protection/>
    </xf>
    <xf numFmtId="0" fontId="2" fillId="0" borderId="11" xfId="57" applyFont="1" applyFill="1" applyBorder="1" applyAlignment="1" applyProtection="1">
      <alignment horizontal="center" vertical="top" wrapText="1"/>
      <protection/>
    </xf>
    <xf numFmtId="3" fontId="2" fillId="0" borderId="11" xfId="57" applyNumberFormat="1" applyFont="1" applyFill="1" applyBorder="1" applyAlignment="1">
      <alignment horizontal="center" vertical="top" wrapText="1"/>
      <protection/>
    </xf>
    <xf numFmtId="165" fontId="2" fillId="0" borderId="11" xfId="57" applyNumberFormat="1" applyFont="1" applyFill="1" applyBorder="1" applyAlignment="1">
      <alignment horizontal="center" vertical="top" wrapText="1"/>
      <protection/>
    </xf>
    <xf numFmtId="4" fontId="2" fillId="0" borderId="0" xfId="0" applyNumberFormat="1" applyFont="1" applyFill="1" applyAlignment="1">
      <alignment vertical="top" wrapText="1"/>
    </xf>
    <xf numFmtId="0" fontId="2" fillId="0" borderId="11" xfId="61" applyFont="1" applyFill="1" applyBorder="1" applyAlignment="1">
      <alignment horizontal="center" vertical="top" wrapText="1"/>
      <protection/>
    </xf>
    <xf numFmtId="49" fontId="2" fillId="0" borderId="11" xfId="61" applyNumberFormat="1" applyFont="1" applyFill="1" applyBorder="1" applyAlignment="1">
      <alignment horizontal="center" vertical="top" wrapText="1"/>
      <protection/>
    </xf>
    <xf numFmtId="0" fontId="2" fillId="0" borderId="11" xfId="0" applyFont="1" applyFill="1" applyBorder="1" applyAlignment="1" applyProtection="1">
      <alignment horizontal="center" vertical="top" wrapText="1"/>
      <protection locked="0"/>
    </xf>
    <xf numFmtId="0" fontId="15" fillId="0" borderId="11" xfId="0" applyFont="1" applyFill="1" applyBorder="1" applyAlignment="1">
      <alignment horizontal="center" vertical="top" wrapText="1"/>
    </xf>
    <xf numFmtId="49" fontId="2" fillId="0" borderId="11" xfId="56" applyNumberFormat="1" applyFont="1" applyFill="1" applyBorder="1" applyAlignment="1">
      <alignment horizontal="center" vertical="top" wrapText="1"/>
      <protection/>
    </xf>
    <xf numFmtId="0" fontId="58" fillId="0" borderId="12" xfId="62" applyFont="1" applyFill="1" applyBorder="1" applyAlignment="1">
      <alignment horizontal="center" vertical="top" wrapText="1"/>
      <protection/>
    </xf>
    <xf numFmtId="3" fontId="58" fillId="0" borderId="11" xfId="62" applyNumberFormat="1" applyFont="1" applyFill="1" applyBorder="1" applyAlignment="1">
      <alignment horizontal="center" vertical="top" wrapText="1"/>
      <protection/>
    </xf>
    <xf numFmtId="3" fontId="58" fillId="0" borderId="11" xfId="0" applyNumberFormat="1" applyFont="1" applyFill="1" applyBorder="1" applyAlignment="1">
      <alignment horizontal="center" vertical="top" wrapText="1"/>
    </xf>
    <xf numFmtId="0" fontId="58" fillId="0" borderId="0" xfId="0" applyFont="1" applyFill="1" applyAlignment="1">
      <alignment vertical="top" wrapText="1"/>
    </xf>
    <xf numFmtId="0" fontId="58" fillId="0" borderId="11" xfId="0" applyNumberFormat="1" applyFont="1" applyFill="1" applyBorder="1" applyAlignment="1">
      <alignment horizontal="center" vertical="top" wrapText="1"/>
    </xf>
    <xf numFmtId="0" fontId="2" fillId="0" borderId="11" xfId="58" applyFont="1" applyFill="1" applyBorder="1" applyAlignment="1">
      <alignment horizontal="center" vertical="top" wrapText="1"/>
      <protection/>
    </xf>
    <xf numFmtId="0" fontId="61" fillId="0" borderId="0" xfId="0" applyFont="1" applyFill="1" applyAlignment="1">
      <alignment/>
    </xf>
    <xf numFmtId="0" fontId="58" fillId="0" borderId="15" xfId="62" applyFont="1" applyFill="1" applyBorder="1" applyAlignment="1">
      <alignment horizontal="center" vertical="top" wrapText="1"/>
      <protection/>
    </xf>
    <xf numFmtId="49" fontId="2" fillId="0" borderId="10" xfId="0" applyNumberFormat="1" applyFont="1" applyFill="1" applyBorder="1" applyAlignment="1">
      <alignment horizontal="center" vertical="top" wrapText="1"/>
    </xf>
    <xf numFmtId="1" fontId="2" fillId="0" borderId="11" xfId="62" applyNumberFormat="1" applyFont="1" applyFill="1" applyBorder="1" applyAlignment="1">
      <alignment horizontal="center" vertical="top"/>
      <protection/>
    </xf>
    <xf numFmtId="0" fontId="13" fillId="0" borderId="11" xfId="0" applyFont="1" applyFill="1" applyBorder="1" applyAlignment="1">
      <alignment wrapText="1"/>
    </xf>
    <xf numFmtId="0" fontId="13" fillId="0" borderId="0" xfId="0" applyFont="1" applyFill="1" applyAlignment="1">
      <alignment/>
    </xf>
    <xf numFmtId="0" fontId="7" fillId="0" borderId="11" xfId="56" applyFont="1" applyFill="1" applyBorder="1" applyAlignment="1" applyProtection="1">
      <alignment horizontal="center" vertical="top" wrapText="1"/>
      <protection/>
    </xf>
    <xf numFmtId="0" fontId="2" fillId="0" borderId="11" xfId="56" applyNumberFormat="1" applyFont="1" applyFill="1" applyBorder="1" applyAlignment="1">
      <alignment horizontal="center" vertical="top" wrapText="1"/>
      <protection/>
    </xf>
    <xf numFmtId="3" fontId="2" fillId="0" borderId="11" xfId="56" applyNumberFormat="1" applyFont="1" applyFill="1" applyBorder="1" applyAlignment="1">
      <alignment horizontal="center" vertical="top" wrapText="1"/>
      <protection/>
    </xf>
    <xf numFmtId="0" fontId="58" fillId="0" borderId="11" xfId="56" applyFont="1" applyFill="1" applyBorder="1" applyAlignment="1">
      <alignment horizontal="center" vertical="top" wrapText="1"/>
      <protection/>
    </xf>
    <xf numFmtId="49" fontId="58" fillId="0" borderId="11" xfId="56" applyNumberFormat="1" applyFont="1" applyFill="1" applyBorder="1" applyAlignment="1">
      <alignment horizontal="center" vertical="top" wrapText="1"/>
      <protection/>
    </xf>
    <xf numFmtId="3" fontId="58" fillId="0" borderId="11" xfId="56" applyNumberFormat="1" applyFont="1" applyFill="1" applyBorder="1" applyAlignment="1">
      <alignment horizontal="center" vertical="top" wrapText="1"/>
      <protection/>
    </xf>
    <xf numFmtId="0" fontId="0" fillId="0" borderId="0" xfId="0" applyFont="1" applyFill="1" applyAlignment="1">
      <alignment/>
    </xf>
    <xf numFmtId="165" fontId="2" fillId="0" borderId="11" xfId="56" applyNumberFormat="1" applyFont="1" applyFill="1" applyBorder="1" applyAlignment="1">
      <alignment horizontal="center" vertical="top" wrapText="1"/>
      <protection/>
    </xf>
    <xf numFmtId="4" fontId="2" fillId="0" borderId="11" xfId="62" applyNumberFormat="1" applyFont="1" applyFill="1" applyBorder="1" applyAlignment="1">
      <alignment horizontal="center" vertical="top" wrapText="1"/>
      <protection/>
    </xf>
    <xf numFmtId="49" fontId="58" fillId="0" borderId="11" xfId="0" applyNumberFormat="1" applyFont="1" applyFill="1" applyBorder="1" applyAlignment="1">
      <alignment horizontal="center" vertical="top"/>
    </xf>
    <xf numFmtId="3" fontId="58" fillId="0" borderId="11" xfId="73" applyNumberFormat="1" applyFont="1" applyFill="1" applyBorder="1" applyAlignment="1">
      <alignment horizontal="center" vertical="top"/>
    </xf>
    <xf numFmtId="166" fontId="58" fillId="0" borderId="11" xfId="73" applyNumberFormat="1" applyFont="1" applyFill="1" applyBorder="1" applyAlignment="1">
      <alignment horizontal="center" vertical="top"/>
    </xf>
    <xf numFmtId="0" fontId="63" fillId="0" borderId="11" xfId="0" applyFont="1" applyFill="1" applyBorder="1" applyAlignment="1">
      <alignment wrapText="1"/>
    </xf>
    <xf numFmtId="0" fontId="63" fillId="0" borderId="0" xfId="0" applyFont="1" applyFill="1" applyAlignment="1">
      <alignment/>
    </xf>
    <xf numFmtId="0" fontId="13" fillId="0" borderId="11" xfId="0" applyFont="1" applyFill="1" applyBorder="1" applyAlignment="1">
      <alignment/>
    </xf>
    <xf numFmtId="167" fontId="2" fillId="0" borderId="11" xfId="54" applyNumberFormat="1" applyFont="1" applyFill="1" applyBorder="1" applyAlignment="1">
      <alignment horizontal="center" vertical="top" wrapText="1"/>
      <protection/>
    </xf>
    <xf numFmtId="49" fontId="2" fillId="0" borderId="11" xfId="0" applyNumberFormat="1" applyFont="1" applyFill="1" applyBorder="1" applyAlignment="1">
      <alignment horizontal="center" vertical="top"/>
    </xf>
    <xf numFmtId="0" fontId="13" fillId="0" borderId="0" xfId="0" applyFont="1" applyFill="1" applyBorder="1" applyAlignment="1">
      <alignment/>
    </xf>
    <xf numFmtId="165" fontId="2" fillId="0" borderId="11" xfId="0" applyNumberFormat="1" applyFont="1" applyFill="1" applyBorder="1" applyAlignment="1">
      <alignment horizontal="center" vertical="top"/>
    </xf>
    <xf numFmtId="0" fontId="13" fillId="0" borderId="11" xfId="0" applyFont="1" applyFill="1" applyBorder="1" applyAlignment="1">
      <alignment wrapText="1"/>
    </xf>
    <xf numFmtId="0" fontId="2" fillId="0" borderId="16" xfId="0" applyFont="1" applyFill="1" applyBorder="1" applyAlignment="1">
      <alignment horizontal="center" vertical="top" wrapText="1"/>
    </xf>
    <xf numFmtId="0" fontId="0" fillId="0" borderId="11" xfId="0" applyFill="1" applyBorder="1" applyAlignment="1">
      <alignment/>
    </xf>
    <xf numFmtId="0" fontId="0" fillId="0" borderId="11" xfId="0" applyFill="1" applyBorder="1" applyAlignment="1">
      <alignment wrapText="1"/>
    </xf>
    <xf numFmtId="0" fontId="64" fillId="0" borderId="10" xfId="0" applyFont="1" applyFill="1" applyBorder="1" applyAlignment="1">
      <alignment horizontal="center" vertical="top" wrapText="1"/>
    </xf>
    <xf numFmtId="0" fontId="64" fillId="0" borderId="0" xfId="0" applyFont="1" applyFill="1" applyAlignment="1">
      <alignment horizontal="center" vertical="top" wrapText="1"/>
    </xf>
    <xf numFmtId="0" fontId="2" fillId="0" borderId="10" xfId="0"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3" fontId="2" fillId="0" borderId="10" xfId="72" applyNumberFormat="1" applyFont="1" applyFill="1" applyBorder="1" applyAlignment="1">
      <alignment horizontal="center" vertical="top" wrapText="1"/>
    </xf>
    <xf numFmtId="3" fontId="2" fillId="0" borderId="10" xfId="62" applyNumberFormat="1" applyFont="1" applyFill="1" applyBorder="1" applyAlignment="1">
      <alignment horizontal="center" vertical="top" wrapText="1"/>
      <protection/>
    </xf>
    <xf numFmtId="0" fontId="64" fillId="0" borderId="11" xfId="0" applyFont="1" applyFill="1" applyBorder="1" applyAlignment="1">
      <alignment horizontal="center" vertical="top" wrapText="1"/>
    </xf>
    <xf numFmtId="0" fontId="2" fillId="0" borderId="17" xfId="0" applyFont="1" applyFill="1" applyBorder="1" applyAlignment="1">
      <alignment horizontal="center" vertical="top" wrapText="1"/>
    </xf>
    <xf numFmtId="0" fontId="64" fillId="0" borderId="17" xfId="0" applyFont="1" applyFill="1" applyBorder="1" applyAlignment="1">
      <alignment horizontal="center" vertical="top" wrapText="1"/>
    </xf>
    <xf numFmtId="0" fontId="58" fillId="0" borderId="17" xfId="62" applyFont="1" applyFill="1" applyBorder="1" applyAlignment="1">
      <alignment horizontal="center" vertical="top" wrapText="1"/>
      <protection/>
    </xf>
    <xf numFmtId="0" fontId="58" fillId="0" borderId="17" xfId="0" applyFont="1" applyFill="1" applyBorder="1" applyAlignment="1">
      <alignment horizontal="center" vertical="top" wrapText="1"/>
    </xf>
    <xf numFmtId="0" fontId="58" fillId="0" borderId="18" xfId="62" applyFont="1" applyFill="1" applyBorder="1" applyAlignment="1">
      <alignment horizontal="center" vertical="top" wrapText="1"/>
      <protection/>
    </xf>
    <xf numFmtId="49" fontId="58" fillId="0" borderId="17"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3" fontId="58" fillId="0" borderId="17" xfId="62" applyNumberFormat="1" applyFont="1" applyFill="1" applyBorder="1" applyAlignment="1">
      <alignment horizontal="center" vertical="top" wrapText="1"/>
      <protection/>
    </xf>
    <xf numFmtId="3" fontId="58" fillId="0" borderId="17" xfId="0" applyNumberFormat="1" applyFont="1" applyFill="1" applyBorder="1" applyAlignment="1">
      <alignment horizontal="center" vertical="top" wrapText="1"/>
    </xf>
    <xf numFmtId="0" fontId="58" fillId="0" borderId="0" xfId="0" applyFont="1" applyFill="1" applyBorder="1" applyAlignment="1">
      <alignment vertical="top" wrapText="1"/>
    </xf>
    <xf numFmtId="0" fontId="58" fillId="0" borderId="19" xfId="0" applyFont="1" applyFill="1" applyBorder="1" applyAlignment="1">
      <alignment vertical="top" wrapText="1"/>
    </xf>
    <xf numFmtId="0" fontId="2" fillId="0" borderId="0" xfId="0" applyFont="1" applyFill="1" applyBorder="1" applyAlignment="1">
      <alignment vertical="top" wrapText="1"/>
    </xf>
    <xf numFmtId="4" fontId="2" fillId="0" borderId="11" xfId="0" applyNumberFormat="1" applyFont="1" applyFill="1" applyBorder="1" applyAlignment="1">
      <alignment horizontal="center" vertical="top"/>
    </xf>
    <xf numFmtId="3" fontId="7" fillId="0" borderId="11" xfId="0" applyNumberFormat="1" applyFont="1" applyFill="1" applyBorder="1" applyAlignment="1">
      <alignment horizontal="center" vertical="top"/>
    </xf>
    <xf numFmtId="0" fontId="3" fillId="0" borderId="11" xfId="0" applyFont="1" applyFill="1" applyBorder="1" applyAlignment="1">
      <alignment wrapText="1"/>
    </xf>
    <xf numFmtId="0" fontId="18" fillId="0" borderId="0" xfId="0" applyFont="1" applyFill="1" applyAlignment="1">
      <alignment/>
    </xf>
    <xf numFmtId="0" fontId="13" fillId="0" borderId="0" xfId="0" applyFont="1" applyFill="1" applyAlignment="1">
      <alignment wrapText="1"/>
    </xf>
    <xf numFmtId="49" fontId="3" fillId="0" borderId="11" xfId="0" applyNumberFormat="1" applyFont="1" applyFill="1" applyBorder="1" applyAlignment="1">
      <alignment vertical="top" wrapText="1"/>
    </xf>
    <xf numFmtId="49" fontId="3" fillId="0" borderId="11" xfId="0" applyNumberFormat="1" applyFont="1" applyFill="1" applyBorder="1" applyAlignment="1">
      <alignment horizontal="center" vertical="top" wrapText="1"/>
    </xf>
    <xf numFmtId="0" fontId="2" fillId="0" borderId="0" xfId="62" applyFont="1" applyFill="1" applyBorder="1" applyAlignment="1">
      <alignment horizontal="left" vertical="top" wrapText="1"/>
      <protection/>
    </xf>
    <xf numFmtId="165" fontId="58" fillId="0" borderId="11" xfId="62" applyNumberFormat="1" applyFont="1" applyFill="1" applyBorder="1" applyAlignment="1">
      <alignment horizontal="center" vertical="top" wrapText="1"/>
      <protection/>
    </xf>
    <xf numFmtId="0" fontId="2" fillId="0" borderId="0" xfId="0" applyFont="1" applyFill="1" applyBorder="1" applyAlignment="1">
      <alignment horizontal="left" vertical="center"/>
    </xf>
    <xf numFmtId="167" fontId="2" fillId="0" borderId="11" xfId="62" applyNumberFormat="1" applyFont="1" applyFill="1" applyBorder="1" applyAlignment="1">
      <alignment horizontal="center" vertical="top" wrapText="1"/>
      <protection/>
    </xf>
    <xf numFmtId="49" fontId="2" fillId="0" borderId="11" xfId="62" applyNumberFormat="1" applyFont="1" applyFill="1" applyBorder="1" applyAlignment="1">
      <alignment horizontal="center" vertical="top" wrapText="1"/>
      <protection/>
    </xf>
    <xf numFmtId="0" fontId="13" fillId="0" borderId="14" xfId="0" applyFont="1" applyFill="1" applyBorder="1" applyAlignment="1">
      <alignment horizontal="left"/>
    </xf>
    <xf numFmtId="1" fontId="13" fillId="0" borderId="11" xfId="0" applyNumberFormat="1" applyFont="1" applyFill="1" applyBorder="1" applyAlignment="1">
      <alignment/>
    </xf>
    <xf numFmtId="0" fontId="19" fillId="0" borderId="11" xfId="0" applyFont="1" applyFill="1" applyBorder="1" applyAlignment="1">
      <alignment horizontal="center" vertical="top" wrapText="1"/>
    </xf>
    <xf numFmtId="0" fontId="2" fillId="0" borderId="16" xfId="62" applyFont="1" applyFill="1" applyBorder="1" applyAlignment="1">
      <alignment horizontal="center" vertical="top" wrapText="1"/>
      <protection/>
    </xf>
    <xf numFmtId="0" fontId="2" fillId="0" borderId="11" xfId="62" applyFont="1" applyFill="1" applyBorder="1" applyAlignment="1">
      <alignment horizontal="center" vertical="justify"/>
      <protection/>
    </xf>
    <xf numFmtId="0" fontId="6" fillId="0" borderId="0" xfId="0" applyFont="1" applyFill="1" applyAlignment="1">
      <alignment horizontal="left" vertical="top" wrapText="1"/>
    </xf>
    <xf numFmtId="0" fontId="65" fillId="0" borderId="0" xfId="0" applyFont="1" applyAlignment="1">
      <alignment horizontal="center" vertical="top"/>
    </xf>
    <xf numFmtId="0" fontId="2" fillId="0" borderId="0" xfId="0" applyFont="1" applyFill="1" applyAlignment="1">
      <alignment horizontal="left" vertical="top" wrapText="1"/>
    </xf>
    <xf numFmtId="1" fontId="13" fillId="0" borderId="11" xfId="0" applyNumberFormat="1" applyFont="1" applyFill="1" applyBorder="1" applyAlignment="1">
      <alignment vertical="top"/>
    </xf>
    <xf numFmtId="0" fontId="13" fillId="0" borderId="0" xfId="0" applyFont="1" applyFill="1" applyAlignment="1">
      <alignment vertical="top"/>
    </xf>
    <xf numFmtId="3" fontId="66" fillId="0" borderId="11" xfId="0" applyNumberFormat="1" applyFont="1" applyFill="1" applyBorder="1" applyAlignment="1">
      <alignment horizontal="center" vertical="top" wrapText="1"/>
    </xf>
    <xf numFmtId="3" fontId="58" fillId="0" borderId="11" xfId="62" applyNumberFormat="1" applyFont="1" applyFill="1" applyBorder="1" applyAlignment="1">
      <alignment horizontal="center" vertical="top"/>
      <protection/>
    </xf>
    <xf numFmtId="2" fontId="2" fillId="0" borderId="11" xfId="56" applyNumberFormat="1" applyFont="1" applyFill="1" applyBorder="1" applyAlignment="1">
      <alignment horizontal="center" vertical="top" wrapText="1"/>
      <protection/>
    </xf>
    <xf numFmtId="0" fontId="2" fillId="0" borderId="0" xfId="0" applyFont="1" applyFill="1" applyBorder="1" applyAlignment="1">
      <alignment horizontal="left" vertical="top"/>
    </xf>
    <xf numFmtId="0" fontId="13" fillId="0" borderId="0" xfId="0" applyFont="1" applyFill="1" applyAlignment="1">
      <alignment wrapText="1"/>
    </xf>
    <xf numFmtId="49" fontId="2" fillId="0" borderId="11" xfId="62" applyNumberFormat="1" applyFont="1" applyFill="1" applyBorder="1" applyAlignment="1">
      <alignment horizontal="center" vertical="top"/>
      <protection/>
    </xf>
    <xf numFmtId="0" fontId="8" fillId="0" borderId="11" xfId="62" applyFont="1" applyFill="1" applyBorder="1" applyAlignment="1">
      <alignment horizontal="center" vertical="top" wrapText="1"/>
      <protection/>
    </xf>
    <xf numFmtId="0" fontId="7" fillId="0" borderId="11" xfId="0" applyFont="1" applyFill="1" applyBorder="1" applyAlignment="1">
      <alignment horizontal="center" vertical="top" wrapText="1"/>
    </xf>
    <xf numFmtId="0" fontId="2" fillId="0" borderId="0" xfId="0" applyFont="1" applyFill="1" applyAlignment="1">
      <alignment wrapText="1"/>
    </xf>
    <xf numFmtId="49" fontId="58" fillId="0" borderId="11" xfId="60" applyNumberFormat="1" applyFont="1" applyFill="1" applyBorder="1" applyAlignment="1">
      <alignment horizontal="center" vertical="top" wrapText="1"/>
      <protection/>
    </xf>
    <xf numFmtId="0" fontId="58" fillId="0" borderId="11" xfId="60" applyFont="1" applyFill="1" applyBorder="1" applyAlignment="1">
      <alignment horizontal="center" vertical="top" wrapText="1"/>
      <protection/>
    </xf>
    <xf numFmtId="0" fontId="2" fillId="0" borderId="11" xfId="0" applyFont="1" applyFill="1" applyBorder="1" applyAlignment="1">
      <alignment wrapText="1"/>
    </xf>
    <xf numFmtId="0" fontId="6" fillId="0" borderId="0" xfId="0" applyFont="1" applyFill="1" applyAlignment="1">
      <alignment wrapText="1"/>
    </xf>
    <xf numFmtId="0" fontId="2" fillId="0" borderId="17" xfId="62" applyFont="1" applyFill="1" applyBorder="1" applyAlignment="1">
      <alignment horizontal="center" vertical="top" wrapText="1"/>
      <protection/>
    </xf>
    <xf numFmtId="0" fontId="2" fillId="0" borderId="17" xfId="0" applyFont="1" applyFill="1" applyBorder="1" applyAlignment="1">
      <alignment horizontal="center" vertical="top"/>
    </xf>
    <xf numFmtId="0" fontId="2" fillId="0" borderId="17" xfId="58" applyFont="1" applyFill="1" applyBorder="1" applyAlignment="1">
      <alignment horizontal="center" vertical="top" wrapText="1"/>
      <protection/>
    </xf>
    <xf numFmtId="3" fontId="2" fillId="0" borderId="17" xfId="73" applyNumberFormat="1" applyFont="1" applyFill="1" applyBorder="1" applyAlignment="1">
      <alignment horizontal="center" vertical="top"/>
    </xf>
    <xf numFmtId="3" fontId="7" fillId="0" borderId="17" xfId="0" applyNumberFormat="1" applyFont="1" applyFill="1" applyBorder="1" applyAlignment="1">
      <alignment horizontal="center" vertical="top"/>
    </xf>
    <xf numFmtId="0" fontId="3" fillId="0" borderId="17" xfId="0" applyFont="1" applyFill="1" applyBorder="1" applyAlignment="1">
      <alignment wrapText="1"/>
    </xf>
    <xf numFmtId="0" fontId="6" fillId="0" borderId="0" xfId="0" applyFont="1" applyFill="1" applyAlignment="1">
      <alignment horizontal="center" vertical="top"/>
    </xf>
    <xf numFmtId="0" fontId="12" fillId="0" borderId="11" xfId="0" applyFont="1" applyFill="1" applyBorder="1" applyAlignment="1">
      <alignment horizontal="center" vertical="top" wrapText="1"/>
    </xf>
    <xf numFmtId="0" fontId="6" fillId="0" borderId="11" xfId="0" applyFont="1" applyFill="1" applyBorder="1" applyAlignment="1">
      <alignment horizontal="center" vertical="top" wrapText="1"/>
    </xf>
    <xf numFmtId="3" fontId="2" fillId="0" borderId="10" xfId="0" applyNumberFormat="1" applyFont="1" applyFill="1" applyBorder="1" applyAlignment="1">
      <alignment horizontal="center" vertical="top"/>
    </xf>
    <xf numFmtId="3" fontId="2" fillId="0" borderId="10" xfId="62" applyNumberFormat="1" applyFont="1" applyFill="1" applyBorder="1" applyAlignment="1">
      <alignment horizontal="center" vertical="top"/>
      <protection/>
    </xf>
    <xf numFmtId="0" fontId="67" fillId="0" borderId="0" xfId="0" applyFont="1" applyFill="1" applyAlignment="1">
      <alignment/>
    </xf>
    <xf numFmtId="0" fontId="63" fillId="0" borderId="11" xfId="0" applyFont="1" applyFill="1" applyBorder="1" applyAlignment="1">
      <alignment vertical="top" wrapText="1"/>
    </xf>
    <xf numFmtId="166" fontId="2" fillId="0" borderId="11" xfId="73" applyNumberFormat="1" applyFont="1" applyFill="1" applyBorder="1" applyAlignment="1">
      <alignment horizontal="center" vertical="top"/>
    </xf>
    <xf numFmtId="3" fontId="2" fillId="0" borderId="11" xfId="54" applyNumberFormat="1" applyFont="1" applyFill="1" applyBorder="1" applyAlignment="1">
      <alignment horizontal="center" vertical="top" wrapText="1"/>
      <protection/>
    </xf>
    <xf numFmtId="0" fontId="13" fillId="0" borderId="0" xfId="0" applyFont="1" applyFill="1" applyAlignment="1">
      <alignment horizontal="center" vertical="top" wrapText="1"/>
    </xf>
    <xf numFmtId="3" fontId="4" fillId="0" borderId="11" xfId="0" applyNumberFormat="1" applyFont="1" applyFill="1" applyBorder="1" applyAlignment="1">
      <alignment horizontal="center" vertical="top" wrapText="1"/>
    </xf>
    <xf numFmtId="3" fontId="4" fillId="0" borderId="11" xfId="73" applyNumberFormat="1" applyFont="1" applyFill="1" applyBorder="1" applyAlignment="1">
      <alignment horizontal="center" vertical="top" wrapText="1"/>
    </xf>
    <xf numFmtId="3" fontId="21" fillId="0" borderId="0" xfId="0" applyNumberFormat="1" applyFont="1" applyFill="1" applyBorder="1" applyAlignment="1">
      <alignment horizontal="center" vertical="center"/>
    </xf>
    <xf numFmtId="3" fontId="7" fillId="0" borderId="0" xfId="0" applyNumberFormat="1" applyFont="1" applyFill="1" applyBorder="1" applyAlignment="1">
      <alignment horizontal="left"/>
    </xf>
    <xf numFmtId="0" fontId="0" fillId="0" borderId="0" xfId="0" applyFont="1" applyFill="1" applyAlignment="1">
      <alignment horizontal="center" vertical="top" wrapText="1"/>
    </xf>
    <xf numFmtId="0" fontId="68"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4" fillId="0" borderId="16"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2" xfId="0" applyFont="1" applyFill="1" applyBorder="1" applyAlignment="1">
      <alignment horizontal="left" vertical="top" wrapText="1"/>
    </xf>
    <xf numFmtId="0" fontId="2" fillId="0" borderId="0" xfId="54" applyFont="1" applyFill="1" applyBorder="1" applyAlignment="1">
      <alignment horizontal="left" vertical="top" wrapText="1"/>
      <protection/>
    </xf>
    <xf numFmtId="0" fontId="2" fillId="0" borderId="0" xfId="0"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9" xfId="53"/>
    <cellStyle name="Обычный 2" xfId="54"/>
    <cellStyle name="Обычный 26" xfId="55"/>
    <cellStyle name="Обычный 5" xfId="56"/>
    <cellStyle name="Обычный 51" xfId="57"/>
    <cellStyle name="Обычный 53" xfId="58"/>
    <cellStyle name="Обычный_20" xfId="59"/>
    <cellStyle name="Обычный_Лист1" xfId="60"/>
    <cellStyle name="Обычный_Лист2" xfId="61"/>
    <cellStyle name="Обычный_Лист3" xfId="62"/>
    <cellStyle name="Обычный_Продукты фарм_21.1_Препараты фарм_21.2"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Финансовый 10 10 2 2" xfId="72"/>
    <cellStyle name="Финансовый 2 3 2"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ropt.ru/images/nomen/m1661b.jpg" TargetMode="External" /><Relationship Id="rId2" Type="http://schemas.openxmlformats.org/officeDocument/2006/relationships/hyperlink" Target="http://www.viropt.ru/images/nomen/m1661b.jpg" TargetMode="External" /><Relationship Id="rId3" Type="http://schemas.openxmlformats.org/officeDocument/2006/relationships/hyperlink" Target="http://www.viropt.ru/images/nomen/m1661b.jpg" TargetMode="External" /><Relationship Id="rId4" Type="http://schemas.openxmlformats.org/officeDocument/2006/relationships/hyperlink" Target="http://www.viropt.ru/images/nomen/m1661b.jpg" TargetMode="External" /><Relationship Id="rId5" Type="http://schemas.openxmlformats.org/officeDocument/2006/relationships/hyperlink" Target="http://www.viropt.ru/images/nomen/m1661b.jpg" TargetMode="External" /><Relationship Id="rId6" Type="http://schemas.openxmlformats.org/officeDocument/2006/relationships/hyperlink" Target="http://www.viropt.ru/images/nomen/m1661b.jpg" TargetMode="External" /><Relationship Id="rId7" Type="http://schemas.openxmlformats.org/officeDocument/2006/relationships/hyperlink" Target="http://www.viropt.ru/images/nomen/m1661b.jpg" TargetMode="External" /><Relationship Id="rId8" Type="http://schemas.openxmlformats.org/officeDocument/2006/relationships/hyperlink" Target="http://enstru.skc.kz/ru/ntru/detail/?kpved=25.93.14.00.00.10.10.14.2" TargetMode="External" /><Relationship Id="rId9" Type="http://schemas.openxmlformats.org/officeDocument/2006/relationships/hyperlink" Target="http://www.viropt.ru/images/nomen/m1661b.jpg" TargetMode="External" /><Relationship Id="rId10" Type="http://schemas.openxmlformats.org/officeDocument/2006/relationships/hyperlink" Target="http://www.viropt.ru/images/nomen/m1661b.jpg" TargetMode="External" /><Relationship Id="rId11" Type="http://schemas.openxmlformats.org/officeDocument/2006/relationships/hyperlink" Target="http://www.viropt.ru/images/nomen/m1661b.jpg" TargetMode="External" /><Relationship Id="rId12" Type="http://schemas.openxmlformats.org/officeDocument/2006/relationships/hyperlink" Target="http://www.viropt.ru/images/nomen/m1661b.jpg" TargetMode="External" /><Relationship Id="rId13" Type="http://schemas.openxmlformats.org/officeDocument/2006/relationships/hyperlink" Target="http://www.viropt.ru/images/nomen/m1661b.jpg" TargetMode="External" /><Relationship Id="rId14" Type="http://schemas.openxmlformats.org/officeDocument/2006/relationships/hyperlink" Target="http://www.viropt.ru/images/nomen/m1661b.jpg" TargetMode="External" /><Relationship Id="rId15" Type="http://schemas.openxmlformats.org/officeDocument/2006/relationships/hyperlink" Target="http://www.viropt.ru/images/nomen/m1661b.jpg" TargetMode="External" /><Relationship Id="rId16" Type="http://schemas.openxmlformats.org/officeDocument/2006/relationships/hyperlink" Target="http://www.viropt.ru/images/nomen/m1661b.jpg" TargetMode="External" /><Relationship Id="rId17" Type="http://schemas.openxmlformats.org/officeDocument/2006/relationships/hyperlink" Target="http://www.viropt.ru/images/nomen/m1661b.jpg" TargetMode="External" /><Relationship Id="rId18" Type="http://schemas.openxmlformats.org/officeDocument/2006/relationships/hyperlink" Target="http://www.viropt.ru/images/nomen/m1661b.jpg" TargetMode="External" /><Relationship Id="rId19" Type="http://schemas.openxmlformats.org/officeDocument/2006/relationships/hyperlink" Target="http://www.viropt.ru/images/nomen/m1661b.jpg" TargetMode="External" /><Relationship Id="rId20" Type="http://schemas.openxmlformats.org/officeDocument/2006/relationships/hyperlink" Target="http://www.viropt.ru/images/nomen/m1661b.jpg" TargetMode="External" /><Relationship Id="rId21" Type="http://schemas.openxmlformats.org/officeDocument/2006/relationships/hyperlink" Target="http://www.viropt.ru/images/nomen/m1661b.jpg" TargetMode="External" /><Relationship Id="rId22" Type="http://schemas.openxmlformats.org/officeDocument/2006/relationships/hyperlink" Target="http://enstru.kz/code.jsp?new=85.59.13.335.001.00.0777.000000000000" TargetMode="External" /><Relationship Id="rId23" Type="http://schemas.openxmlformats.org/officeDocument/2006/relationships/hyperlink" Target="http://enstru.kz/code.jsp?new=85.59.13.335.001.00.0777.000000000000" TargetMode="External" /><Relationship Id="rId24" Type="http://schemas.openxmlformats.org/officeDocument/2006/relationships/hyperlink" Target="http://www.viropt.ru/images/nomen/m1661b.jpg" TargetMode="External" /><Relationship Id="rId25" Type="http://schemas.openxmlformats.org/officeDocument/2006/relationships/hyperlink" Target="http://www.viropt.ru/images/nomen/m1661b.jpg" TargetMode="External" /></Relationships>
</file>

<file path=xl/worksheets/sheet1.xml><?xml version="1.0" encoding="utf-8"?>
<worksheet xmlns="http://schemas.openxmlformats.org/spreadsheetml/2006/main" xmlns:r="http://schemas.openxmlformats.org/officeDocument/2006/relationships">
  <dimension ref="A1:IL1564"/>
  <sheetViews>
    <sheetView tabSelected="1" zoomScalePageLayoutView="0" workbookViewId="0" topLeftCell="A1">
      <selection activeCell="U1519" sqref="U1519"/>
    </sheetView>
  </sheetViews>
  <sheetFormatPr defaultColWidth="9.140625" defaultRowHeight="15"/>
  <cols>
    <col min="24" max="24" width="13.140625" style="0" customWidth="1"/>
    <col min="25" max="25" width="13.57421875" style="0" customWidth="1"/>
  </cols>
  <sheetData>
    <row r="1" spans="22:29" s="1" customFormat="1" ht="12.75">
      <c r="V1" s="2"/>
      <c r="W1" s="2"/>
      <c r="X1" s="2"/>
      <c r="Y1" s="2"/>
      <c r="AC1" s="3"/>
    </row>
    <row r="2" spans="22:29" s="1" customFormat="1" ht="12.75">
      <c r="V2" s="2"/>
      <c r="W2" s="2"/>
      <c r="X2" s="4"/>
      <c r="Y2" s="229" t="s">
        <v>0</v>
      </c>
      <c r="Z2" s="229"/>
      <c r="AC2" s="3"/>
    </row>
    <row r="3" spans="22:29" s="1" customFormat="1" ht="12.75">
      <c r="V3" s="2"/>
      <c r="W3" s="2"/>
      <c r="X3" s="4"/>
      <c r="Y3" s="229" t="s">
        <v>1</v>
      </c>
      <c r="Z3" s="229"/>
      <c r="AA3" s="229"/>
      <c r="AB3" s="229"/>
      <c r="AC3" s="3"/>
    </row>
    <row r="4" spans="1:29" s="1" customFormat="1" ht="12.75">
      <c r="A4" s="230"/>
      <c r="B4" s="230"/>
      <c r="C4" s="230"/>
      <c r="D4" s="230"/>
      <c r="E4" s="230"/>
      <c r="F4" s="230"/>
      <c r="G4" s="230"/>
      <c r="H4" s="230"/>
      <c r="I4" s="230"/>
      <c r="J4" s="230"/>
      <c r="K4" s="230"/>
      <c r="L4" s="231"/>
      <c r="M4" s="230"/>
      <c r="N4" s="230"/>
      <c r="O4" s="230"/>
      <c r="P4" s="230"/>
      <c r="Q4" s="230"/>
      <c r="R4" s="230"/>
      <c r="S4" s="231"/>
      <c r="T4" s="230"/>
      <c r="U4" s="230"/>
      <c r="V4" s="230"/>
      <c r="W4" s="230"/>
      <c r="X4" s="230"/>
      <c r="Y4" s="223" t="s">
        <v>2</v>
      </c>
      <c r="Z4" s="223"/>
      <c r="AA4" s="223"/>
      <c r="AB4" s="223"/>
      <c r="AC4" s="3"/>
    </row>
    <row r="5" spans="1:29" s="1" customFormat="1" ht="12.75">
      <c r="A5" s="5"/>
      <c r="B5" s="5"/>
      <c r="C5" s="5"/>
      <c r="D5" s="5"/>
      <c r="E5" s="5"/>
      <c r="F5" s="5"/>
      <c r="G5" s="5"/>
      <c r="H5" s="5"/>
      <c r="I5" s="5"/>
      <c r="J5" s="5"/>
      <c r="K5" s="5"/>
      <c r="L5" s="6"/>
      <c r="M5" s="5"/>
      <c r="N5" s="5"/>
      <c r="O5" s="5"/>
      <c r="P5" s="5"/>
      <c r="Q5" s="5"/>
      <c r="R5" s="5"/>
      <c r="S5" s="6"/>
      <c r="T5" s="5"/>
      <c r="U5" s="5"/>
      <c r="V5" s="7"/>
      <c r="W5" s="7"/>
      <c r="X5" s="7"/>
      <c r="Y5" s="232" t="s">
        <v>3</v>
      </c>
      <c r="Z5" s="232"/>
      <c r="AA5" s="232"/>
      <c r="AB5" s="232"/>
      <c r="AC5" s="3"/>
    </row>
    <row r="6" spans="22:29" s="1" customFormat="1" ht="12.75">
      <c r="V6" s="2"/>
      <c r="W6" s="2"/>
      <c r="X6" s="2"/>
      <c r="Y6" s="232"/>
      <c r="Z6" s="232"/>
      <c r="AA6" s="232"/>
      <c r="AB6" s="232"/>
      <c r="AC6" s="3"/>
    </row>
    <row r="7" spans="22:29" s="1" customFormat="1" ht="12.75">
      <c r="V7" s="2"/>
      <c r="W7" s="2"/>
      <c r="X7" s="2"/>
      <c r="Y7" s="223" t="s">
        <v>4</v>
      </c>
      <c r="Z7" s="223"/>
      <c r="AA7" s="223"/>
      <c r="AB7" s="223"/>
      <c r="AC7" s="3"/>
    </row>
    <row r="8" spans="1:28" s="8" customFormat="1" ht="15">
      <c r="A8" s="1"/>
      <c r="B8" s="1"/>
      <c r="C8" s="1"/>
      <c r="D8" s="1"/>
      <c r="E8" s="1"/>
      <c r="F8" s="1"/>
      <c r="G8" s="1"/>
      <c r="H8" s="1"/>
      <c r="I8" s="1"/>
      <c r="J8" s="1"/>
      <c r="K8" s="1"/>
      <c r="L8" s="1"/>
      <c r="M8" s="1"/>
      <c r="N8" s="1"/>
      <c r="O8" s="1"/>
      <c r="P8" s="1"/>
      <c r="Q8" s="1"/>
      <c r="R8" s="1"/>
      <c r="S8" s="1"/>
      <c r="T8" s="1"/>
      <c r="U8" s="1"/>
      <c r="V8" s="1"/>
      <c r="W8" s="2"/>
      <c r="X8" s="2"/>
      <c r="Y8" s="223" t="s">
        <v>5</v>
      </c>
      <c r="Z8" s="223"/>
      <c r="AA8" s="223"/>
      <c r="AB8" s="223"/>
    </row>
    <row r="9" spans="1:28" s="8" customFormat="1" ht="15">
      <c r="A9" s="1"/>
      <c r="B9" s="1"/>
      <c r="C9" s="1"/>
      <c r="D9" s="1"/>
      <c r="E9" s="1"/>
      <c r="F9" s="1"/>
      <c r="G9" s="1"/>
      <c r="H9" s="1"/>
      <c r="I9" s="1"/>
      <c r="J9" s="1"/>
      <c r="K9" s="1"/>
      <c r="L9" s="1"/>
      <c r="M9" s="1"/>
      <c r="N9" s="1"/>
      <c r="O9" s="1"/>
      <c r="P9" s="1"/>
      <c r="Q9" s="1"/>
      <c r="R9" s="1"/>
      <c r="S9" s="1"/>
      <c r="T9" s="1"/>
      <c r="U9" s="1"/>
      <c r="V9" s="1"/>
      <c r="W9" s="2"/>
      <c r="X9" s="2"/>
      <c r="Y9" s="223" t="s">
        <v>6</v>
      </c>
      <c r="Z9" s="223"/>
      <c r="AA9" s="223"/>
      <c r="AB9" s="223"/>
    </row>
    <row r="10" spans="1:28" s="8" customFormat="1" ht="15">
      <c r="A10" s="1"/>
      <c r="B10" s="1"/>
      <c r="C10" s="1"/>
      <c r="D10" s="1"/>
      <c r="E10" s="1"/>
      <c r="F10" s="1"/>
      <c r="G10" s="1"/>
      <c r="H10" s="1"/>
      <c r="I10" s="1"/>
      <c r="J10" s="1"/>
      <c r="K10" s="1"/>
      <c r="L10" s="1"/>
      <c r="M10" s="1"/>
      <c r="N10" s="1"/>
      <c r="O10" s="1"/>
      <c r="P10" s="1"/>
      <c r="Q10" s="1"/>
      <c r="R10" s="1"/>
      <c r="S10" s="1"/>
      <c r="T10" s="1"/>
      <c r="U10" s="1"/>
      <c r="V10" s="1"/>
      <c r="W10" s="2"/>
      <c r="X10" s="2"/>
      <c r="Y10" s="223" t="s">
        <v>7</v>
      </c>
      <c r="Z10" s="223"/>
      <c r="AA10" s="223"/>
      <c r="AB10" s="223"/>
    </row>
    <row r="11" spans="1:28" s="8" customFormat="1" ht="15">
      <c r="A11" s="1"/>
      <c r="B11" s="1"/>
      <c r="C11" s="1"/>
      <c r="D11" s="1"/>
      <c r="E11" s="1"/>
      <c r="F11" s="1"/>
      <c r="G11" s="1"/>
      <c r="H11" s="1"/>
      <c r="I11" s="1"/>
      <c r="J11" s="1"/>
      <c r="K11" s="1"/>
      <c r="L11" s="1"/>
      <c r="M11" s="1"/>
      <c r="N11" s="1"/>
      <c r="O11" s="1"/>
      <c r="P11" s="1"/>
      <c r="Q11" s="1"/>
      <c r="R11" s="1"/>
      <c r="S11" s="1"/>
      <c r="T11" s="1"/>
      <c r="U11" s="1"/>
      <c r="V11" s="1"/>
      <c r="W11" s="2"/>
      <c r="X11" s="2"/>
      <c r="Y11" s="223" t="s">
        <v>8</v>
      </c>
      <c r="Z11" s="223"/>
      <c r="AA11" s="223"/>
      <c r="AB11" s="223"/>
    </row>
    <row r="12" spans="1:28" s="8" customFormat="1" ht="15">
      <c r="A12" s="1"/>
      <c r="B12" s="1"/>
      <c r="C12" s="1"/>
      <c r="D12" s="1"/>
      <c r="E12" s="1"/>
      <c r="F12" s="1"/>
      <c r="G12" s="1"/>
      <c r="H12" s="1"/>
      <c r="I12" s="1"/>
      <c r="J12" s="1"/>
      <c r="K12" s="1"/>
      <c r="L12" s="1"/>
      <c r="M12" s="1"/>
      <c r="N12" s="1"/>
      <c r="O12" s="1"/>
      <c r="P12" s="1"/>
      <c r="Q12" s="1"/>
      <c r="R12" s="1"/>
      <c r="S12" s="1"/>
      <c r="T12" s="1"/>
      <c r="U12" s="1"/>
      <c r="V12" s="1"/>
      <c r="W12" s="2"/>
      <c r="X12" s="2"/>
      <c r="Y12" s="223" t="s">
        <v>9</v>
      </c>
      <c r="Z12" s="223"/>
      <c r="AA12" s="223"/>
      <c r="AB12" s="223"/>
    </row>
    <row r="13" spans="1:28" s="8" customFormat="1" ht="15">
      <c r="A13" s="1"/>
      <c r="B13" s="1"/>
      <c r="C13" s="1"/>
      <c r="D13" s="1"/>
      <c r="E13" s="1"/>
      <c r="F13" s="1"/>
      <c r="G13" s="1"/>
      <c r="H13" s="1"/>
      <c r="I13" s="1"/>
      <c r="J13" s="1"/>
      <c r="K13" s="1"/>
      <c r="L13" s="1"/>
      <c r="M13" s="1"/>
      <c r="N13" s="1"/>
      <c r="O13" s="1"/>
      <c r="P13" s="1"/>
      <c r="Q13" s="1"/>
      <c r="R13" s="1"/>
      <c r="S13" s="1"/>
      <c r="T13" s="1"/>
      <c r="U13" s="1"/>
      <c r="V13" s="1"/>
      <c r="W13" s="2"/>
      <c r="X13" s="9"/>
      <c r="Y13" s="223" t="s">
        <v>10</v>
      </c>
      <c r="Z13" s="223"/>
      <c r="AA13" s="223"/>
      <c r="AB13" s="223"/>
    </row>
    <row r="14" spans="1:28" s="8" customFormat="1" ht="15">
      <c r="A14" s="1"/>
      <c r="B14" s="1"/>
      <c r="C14" s="1"/>
      <c r="D14" s="1"/>
      <c r="E14" s="1"/>
      <c r="F14" s="1"/>
      <c r="G14" s="1"/>
      <c r="H14" s="1"/>
      <c r="I14" s="1"/>
      <c r="J14" s="1"/>
      <c r="K14" s="1"/>
      <c r="L14" s="1"/>
      <c r="M14" s="1"/>
      <c r="N14" s="1"/>
      <c r="O14" s="1"/>
      <c r="P14" s="1"/>
      <c r="Q14" s="1"/>
      <c r="R14" s="1"/>
      <c r="S14" s="1"/>
      <c r="T14" s="1"/>
      <c r="U14" s="1"/>
      <c r="V14" s="1"/>
      <c r="W14" s="2"/>
      <c r="X14" s="9"/>
      <c r="Y14" s="223" t="s">
        <v>11</v>
      </c>
      <c r="Z14" s="223"/>
      <c r="AA14" s="223"/>
      <c r="AB14" s="223"/>
    </row>
    <row r="15" spans="1:28" s="8" customFormat="1" ht="15">
      <c r="A15" s="1"/>
      <c r="B15" s="1"/>
      <c r="C15" s="1"/>
      <c r="D15" s="1"/>
      <c r="E15" s="1"/>
      <c r="F15" s="1"/>
      <c r="G15" s="1"/>
      <c r="H15" s="1"/>
      <c r="I15" s="1"/>
      <c r="J15" s="1"/>
      <c r="K15" s="1"/>
      <c r="L15" s="1"/>
      <c r="M15" s="1"/>
      <c r="N15" s="1"/>
      <c r="O15" s="1"/>
      <c r="P15" s="1"/>
      <c r="Q15" s="1"/>
      <c r="R15" s="1"/>
      <c r="S15" s="1"/>
      <c r="T15" s="1"/>
      <c r="U15" s="1"/>
      <c r="V15" s="1"/>
      <c r="W15" s="2"/>
      <c r="X15" s="9"/>
      <c r="Y15" s="223" t="s">
        <v>12</v>
      </c>
      <c r="Z15" s="223"/>
      <c r="AA15" s="223"/>
      <c r="AB15" s="223"/>
    </row>
    <row r="16" spans="1:28" s="8" customFormat="1" ht="15">
      <c r="A16" s="1"/>
      <c r="B16" s="1"/>
      <c r="C16" s="1"/>
      <c r="D16" s="1"/>
      <c r="E16" s="1"/>
      <c r="F16" s="1"/>
      <c r="G16" s="1"/>
      <c r="H16" s="1"/>
      <c r="I16" s="1"/>
      <c r="J16" s="1"/>
      <c r="K16" s="1"/>
      <c r="L16" s="1"/>
      <c r="M16" s="1"/>
      <c r="N16" s="1"/>
      <c r="O16" s="1"/>
      <c r="P16" s="1"/>
      <c r="Q16" s="1"/>
      <c r="R16" s="1"/>
      <c r="S16" s="1"/>
      <c r="T16" s="1"/>
      <c r="U16" s="1"/>
      <c r="V16" s="1"/>
      <c r="W16" s="2"/>
      <c r="X16" s="9"/>
      <c r="Y16" s="223" t="s">
        <v>13</v>
      </c>
      <c r="Z16" s="223"/>
      <c r="AA16" s="223"/>
      <c r="AB16" s="223"/>
    </row>
    <row r="17" spans="1:28" s="8" customFormat="1" ht="15">
      <c r="A17" s="1"/>
      <c r="B17" s="1"/>
      <c r="C17" s="1"/>
      <c r="D17" s="1"/>
      <c r="E17" s="1"/>
      <c r="F17" s="1"/>
      <c r="G17" s="1"/>
      <c r="H17" s="1"/>
      <c r="I17" s="1"/>
      <c r="J17" s="1"/>
      <c r="K17" s="1"/>
      <c r="L17" s="1"/>
      <c r="M17" s="1"/>
      <c r="N17" s="1"/>
      <c r="O17" s="1"/>
      <c r="P17" s="1"/>
      <c r="Q17" s="1"/>
      <c r="R17" s="1"/>
      <c r="S17" s="1"/>
      <c r="T17" s="1"/>
      <c r="U17" s="1"/>
      <c r="V17" s="1"/>
      <c r="W17" s="2"/>
      <c r="X17" s="9"/>
      <c r="Y17" s="223" t="s">
        <v>14</v>
      </c>
      <c r="Z17" s="223"/>
      <c r="AA17" s="223"/>
      <c r="AB17" s="223"/>
    </row>
    <row r="18" spans="1:28" s="8" customFormat="1" ht="15">
      <c r="A18" s="1"/>
      <c r="B18" s="1"/>
      <c r="C18" s="1"/>
      <c r="D18" s="1"/>
      <c r="E18" s="1"/>
      <c r="F18" s="1"/>
      <c r="G18" s="1"/>
      <c r="H18" s="1"/>
      <c r="I18" s="1"/>
      <c r="J18" s="1"/>
      <c r="K18" s="1"/>
      <c r="L18" s="1"/>
      <c r="M18" s="1"/>
      <c r="N18" s="1"/>
      <c r="O18" s="1"/>
      <c r="P18" s="1"/>
      <c r="Q18" s="1"/>
      <c r="R18" s="1"/>
      <c r="S18" s="1"/>
      <c r="T18" s="1"/>
      <c r="U18" s="1"/>
      <c r="V18" s="1"/>
      <c r="W18" s="2"/>
      <c r="X18" s="9"/>
      <c r="Y18" s="223" t="s">
        <v>15</v>
      </c>
      <c r="Z18" s="223"/>
      <c r="AA18" s="223"/>
      <c r="AB18" s="223"/>
    </row>
    <row r="19" spans="1:28" s="8" customFormat="1" ht="15">
      <c r="A19" s="1"/>
      <c r="B19" s="1"/>
      <c r="C19" s="1"/>
      <c r="D19" s="1"/>
      <c r="E19" s="1"/>
      <c r="F19" s="1"/>
      <c r="G19" s="1"/>
      <c r="H19" s="1"/>
      <c r="I19" s="1"/>
      <c r="J19" s="1"/>
      <c r="K19" s="1"/>
      <c r="L19" s="1"/>
      <c r="M19" s="1"/>
      <c r="N19" s="1"/>
      <c r="O19" s="1"/>
      <c r="P19" s="1"/>
      <c r="Q19" s="1"/>
      <c r="R19" s="1"/>
      <c r="S19" s="1"/>
      <c r="T19" s="1"/>
      <c r="U19" s="1"/>
      <c r="V19" s="1"/>
      <c r="W19" s="2"/>
      <c r="X19" s="9"/>
      <c r="Y19" s="223" t="s">
        <v>16</v>
      </c>
      <c r="Z19" s="223"/>
      <c r="AA19" s="223"/>
      <c r="AB19" s="223"/>
    </row>
    <row r="20" spans="1:28" s="8" customFormat="1" ht="15">
      <c r="A20" s="1"/>
      <c r="B20" s="1"/>
      <c r="C20" s="1"/>
      <c r="D20" s="1"/>
      <c r="E20" s="1"/>
      <c r="F20" s="1"/>
      <c r="G20" s="1"/>
      <c r="H20" s="1"/>
      <c r="I20" s="1"/>
      <c r="J20" s="1"/>
      <c r="K20" s="1"/>
      <c r="L20" s="1"/>
      <c r="M20" s="1"/>
      <c r="N20" s="1"/>
      <c r="O20" s="1"/>
      <c r="P20" s="1"/>
      <c r="Q20" s="1"/>
      <c r="R20" s="1"/>
      <c r="S20" s="1"/>
      <c r="T20" s="1"/>
      <c r="U20" s="1"/>
      <c r="V20" s="1"/>
      <c r="W20" s="2"/>
      <c r="X20" s="9"/>
      <c r="Y20" s="223" t="s">
        <v>17</v>
      </c>
      <c r="Z20" s="223"/>
      <c r="AA20" s="223"/>
      <c r="AB20" s="223"/>
    </row>
    <row r="21" spans="1:28" s="8" customFormat="1" ht="15">
      <c r="A21" s="1"/>
      <c r="B21" s="1"/>
      <c r="C21" s="1"/>
      <c r="D21" s="1"/>
      <c r="E21" s="1"/>
      <c r="F21" s="1"/>
      <c r="G21" s="1"/>
      <c r="H21" s="1"/>
      <c r="I21" s="1"/>
      <c r="J21" s="1"/>
      <c r="K21" s="1"/>
      <c r="L21" s="1"/>
      <c r="M21" s="1"/>
      <c r="N21" s="1"/>
      <c r="O21" s="1"/>
      <c r="P21" s="1"/>
      <c r="Q21" s="1"/>
      <c r="R21" s="1"/>
      <c r="S21" s="1"/>
      <c r="T21" s="1"/>
      <c r="U21" s="1"/>
      <c r="V21" s="1"/>
      <c r="W21" s="2"/>
      <c r="X21" s="9"/>
      <c r="Y21" s="223" t="s">
        <v>18</v>
      </c>
      <c r="Z21" s="223"/>
      <c r="AA21" s="223"/>
      <c r="AB21" s="223"/>
    </row>
    <row r="22" spans="1:28" s="8" customFormat="1" ht="15">
      <c r="A22" s="1"/>
      <c r="B22" s="1"/>
      <c r="C22" s="1"/>
      <c r="D22" s="1"/>
      <c r="E22" s="1"/>
      <c r="F22" s="1"/>
      <c r="G22" s="1"/>
      <c r="H22" s="1"/>
      <c r="I22" s="1"/>
      <c r="J22" s="1"/>
      <c r="K22" s="1"/>
      <c r="L22" s="1"/>
      <c r="M22" s="1"/>
      <c r="N22" s="1"/>
      <c r="O22" s="1"/>
      <c r="P22" s="1"/>
      <c r="Q22" s="1"/>
      <c r="R22" s="1"/>
      <c r="S22" s="1"/>
      <c r="T22" s="1"/>
      <c r="U22" s="1"/>
      <c r="V22" s="1"/>
      <c r="W22" s="2"/>
      <c r="X22" s="9"/>
      <c r="Y22" s="223" t="s">
        <v>19</v>
      </c>
      <c r="Z22" s="223"/>
      <c r="AA22" s="223"/>
      <c r="AB22" s="223"/>
    </row>
    <row r="23" spans="1:28" s="8" customFormat="1" ht="15">
      <c r="A23" s="1"/>
      <c r="B23" s="1"/>
      <c r="C23" s="1"/>
      <c r="D23" s="1"/>
      <c r="E23" s="1"/>
      <c r="F23" s="1"/>
      <c r="G23" s="1"/>
      <c r="H23" s="1"/>
      <c r="I23" s="1"/>
      <c r="J23" s="1"/>
      <c r="K23" s="1"/>
      <c r="L23" s="1"/>
      <c r="M23" s="1"/>
      <c r="N23" s="1"/>
      <c r="O23" s="1"/>
      <c r="P23" s="1"/>
      <c r="Q23" s="1"/>
      <c r="R23" s="1"/>
      <c r="S23" s="1"/>
      <c r="T23" s="1"/>
      <c r="U23" s="1"/>
      <c r="V23" s="1"/>
      <c r="W23" s="2"/>
      <c r="X23" s="9"/>
      <c r="Y23" s="223" t="s">
        <v>20</v>
      </c>
      <c r="Z23" s="223"/>
      <c r="AA23" s="223"/>
      <c r="AB23" s="223"/>
    </row>
    <row r="24" spans="1:28" s="8" customFormat="1" ht="15">
      <c r="A24" s="1"/>
      <c r="B24" s="1"/>
      <c r="C24" s="1"/>
      <c r="D24" s="1"/>
      <c r="E24" s="1"/>
      <c r="F24" s="1"/>
      <c r="G24" s="1"/>
      <c r="H24" s="1"/>
      <c r="I24" s="1"/>
      <c r="J24" s="1"/>
      <c r="K24" s="1"/>
      <c r="L24" s="1"/>
      <c r="M24" s="1"/>
      <c r="N24" s="1"/>
      <c r="O24" s="1"/>
      <c r="P24" s="1"/>
      <c r="Q24" s="1"/>
      <c r="R24" s="1"/>
      <c r="S24" s="1"/>
      <c r="T24" s="1"/>
      <c r="U24" s="1"/>
      <c r="V24" s="1"/>
      <c r="W24" s="2"/>
      <c r="X24" s="9"/>
      <c r="Y24" s="223" t="s">
        <v>21</v>
      </c>
      <c r="Z24" s="223"/>
      <c r="AA24" s="223"/>
      <c r="AB24" s="223"/>
    </row>
    <row r="25" spans="1:28" s="8" customFormat="1" ht="15.75" customHeight="1">
      <c r="A25" s="1"/>
      <c r="B25" s="1"/>
      <c r="C25" s="1"/>
      <c r="D25" s="1"/>
      <c r="E25" s="1"/>
      <c r="F25" s="1"/>
      <c r="G25" s="1"/>
      <c r="H25" s="1"/>
      <c r="I25" s="1"/>
      <c r="J25" s="1"/>
      <c r="K25" s="1"/>
      <c r="L25" s="1"/>
      <c r="M25" s="1"/>
      <c r="N25" s="1"/>
      <c r="O25" s="1"/>
      <c r="P25" s="1"/>
      <c r="Q25" s="1"/>
      <c r="R25" s="1"/>
      <c r="S25" s="1"/>
      <c r="T25" s="1"/>
      <c r="U25" s="1"/>
      <c r="V25" s="1"/>
      <c r="W25" s="2"/>
      <c r="X25" s="9"/>
      <c r="Y25" s="223" t="s">
        <v>22</v>
      </c>
      <c r="Z25" s="223"/>
      <c r="AA25" s="223"/>
      <c r="AB25" s="223"/>
    </row>
    <row r="26" spans="1:28" s="8" customFormat="1" ht="15.75" customHeight="1">
      <c r="A26" s="1"/>
      <c r="B26" s="1"/>
      <c r="C26" s="1"/>
      <c r="D26" s="1"/>
      <c r="E26" s="1"/>
      <c r="F26" s="1"/>
      <c r="G26" s="1"/>
      <c r="H26" s="1"/>
      <c r="I26" s="1"/>
      <c r="J26" s="1"/>
      <c r="K26" s="1"/>
      <c r="L26" s="1"/>
      <c r="M26" s="1"/>
      <c r="N26" s="1"/>
      <c r="O26" s="1"/>
      <c r="P26" s="1"/>
      <c r="Q26" s="1"/>
      <c r="R26" s="1"/>
      <c r="S26" s="1"/>
      <c r="T26" s="1"/>
      <c r="U26" s="1"/>
      <c r="V26" s="1"/>
      <c r="W26" s="2"/>
      <c r="X26" s="9"/>
      <c r="Y26" s="223" t="s">
        <v>23</v>
      </c>
      <c r="Z26" s="223"/>
      <c r="AA26" s="223"/>
      <c r="AB26" s="223"/>
    </row>
    <row r="27" spans="1:28" s="8" customFormat="1" ht="15">
      <c r="A27" s="1"/>
      <c r="B27" s="1"/>
      <c r="C27" s="1"/>
      <c r="D27" s="1"/>
      <c r="E27" s="1"/>
      <c r="F27" s="1"/>
      <c r="G27" s="1"/>
      <c r="H27" s="1"/>
      <c r="I27" s="1"/>
      <c r="J27" s="1"/>
      <c r="K27" s="1"/>
      <c r="L27" s="1"/>
      <c r="M27" s="1"/>
      <c r="N27" s="1"/>
      <c r="O27" s="1"/>
      <c r="P27" s="1"/>
      <c r="Q27" s="1"/>
      <c r="R27" s="1"/>
      <c r="S27" s="1"/>
      <c r="T27" s="1"/>
      <c r="U27" s="1"/>
      <c r="V27" s="1"/>
      <c r="W27" s="2"/>
      <c r="X27" s="9"/>
      <c r="Y27" s="223" t="s">
        <v>24</v>
      </c>
      <c r="Z27" s="223"/>
      <c r="AA27" s="223"/>
      <c r="AB27" s="223"/>
    </row>
    <row r="28" spans="1:28" s="8" customFormat="1" ht="15">
      <c r="A28" s="1"/>
      <c r="B28" s="1"/>
      <c r="C28" s="1"/>
      <c r="D28" s="1"/>
      <c r="E28" s="1"/>
      <c r="F28" s="1"/>
      <c r="G28" s="1"/>
      <c r="H28" s="1"/>
      <c r="I28" s="1"/>
      <c r="J28" s="1"/>
      <c r="K28" s="1"/>
      <c r="L28" s="1"/>
      <c r="M28" s="1"/>
      <c r="N28" s="1"/>
      <c r="O28" s="1"/>
      <c r="P28" s="1"/>
      <c r="Q28" s="1"/>
      <c r="R28" s="1"/>
      <c r="S28" s="1"/>
      <c r="T28" s="1"/>
      <c r="U28" s="1"/>
      <c r="V28" s="1"/>
      <c r="W28" s="2"/>
      <c r="X28" s="9"/>
      <c r="Y28" s="223" t="s">
        <v>25</v>
      </c>
      <c r="Z28" s="223"/>
      <c r="AA28" s="223"/>
      <c r="AB28" s="223"/>
    </row>
    <row r="29" spans="1:28" s="8" customFormat="1" ht="15">
      <c r="A29" s="1"/>
      <c r="B29" s="1"/>
      <c r="C29" s="1"/>
      <c r="D29" s="1"/>
      <c r="E29" s="1"/>
      <c r="F29" s="1"/>
      <c r="G29" s="1"/>
      <c r="H29" s="1"/>
      <c r="I29" s="1"/>
      <c r="J29" s="1"/>
      <c r="K29" s="1"/>
      <c r="L29" s="1"/>
      <c r="M29" s="1"/>
      <c r="N29" s="1"/>
      <c r="O29" s="1"/>
      <c r="P29" s="1"/>
      <c r="Q29" s="1"/>
      <c r="R29" s="1"/>
      <c r="S29" s="1"/>
      <c r="T29" s="1"/>
      <c r="U29" s="1"/>
      <c r="V29" s="1"/>
      <c r="W29" s="2"/>
      <c r="X29" s="9"/>
      <c r="Y29" s="223" t="s">
        <v>26</v>
      </c>
      <c r="Z29" s="223"/>
      <c r="AA29" s="223"/>
      <c r="AB29" s="223"/>
    </row>
    <row r="30" spans="1:28" s="8" customFormat="1" ht="15">
      <c r="A30" s="1"/>
      <c r="B30" s="1"/>
      <c r="C30" s="1"/>
      <c r="D30" s="1"/>
      <c r="E30" s="1"/>
      <c r="F30" s="1"/>
      <c r="G30" s="1"/>
      <c r="H30" s="1"/>
      <c r="I30" s="1"/>
      <c r="J30" s="1"/>
      <c r="K30" s="1"/>
      <c r="L30" s="1"/>
      <c r="M30" s="1"/>
      <c r="N30" s="1"/>
      <c r="O30" s="1"/>
      <c r="P30" s="1"/>
      <c r="Q30" s="1"/>
      <c r="R30" s="1"/>
      <c r="S30" s="1"/>
      <c r="T30" s="1"/>
      <c r="U30" s="1"/>
      <c r="V30" s="1"/>
      <c r="W30" s="2"/>
      <c r="X30" s="9"/>
      <c r="Y30" s="10"/>
      <c r="Z30" s="10"/>
      <c r="AA30" s="10"/>
      <c r="AB30" s="10"/>
    </row>
    <row r="31" spans="1:29" s="1" customFormat="1" ht="12.75">
      <c r="A31" s="224" t="s">
        <v>27</v>
      </c>
      <c r="B31" s="224"/>
      <c r="C31" s="224"/>
      <c r="D31" s="224"/>
      <c r="E31" s="224"/>
      <c r="F31" s="224"/>
      <c r="G31" s="224"/>
      <c r="H31" s="224"/>
      <c r="I31" s="224"/>
      <c r="J31" s="224"/>
      <c r="K31" s="224"/>
      <c r="L31" s="225"/>
      <c r="M31" s="224"/>
      <c r="N31" s="224"/>
      <c r="O31" s="224"/>
      <c r="P31" s="224"/>
      <c r="Q31" s="224"/>
      <c r="R31" s="224"/>
      <c r="S31" s="225"/>
      <c r="T31" s="224"/>
      <c r="U31" s="224"/>
      <c r="V31" s="224"/>
      <c r="W31" s="224"/>
      <c r="X31" s="224"/>
      <c r="Y31" s="7"/>
      <c r="Z31" s="6"/>
      <c r="AA31" s="11"/>
      <c r="AC31" s="3"/>
    </row>
    <row r="32" spans="22:29" s="1" customFormat="1" ht="12.75">
      <c r="V32" s="2"/>
      <c r="W32" s="2"/>
      <c r="X32" s="2"/>
      <c r="Y32" s="2"/>
      <c r="AC32" s="3"/>
    </row>
    <row r="33" spans="1:29" s="11" customFormat="1" ht="190.5" customHeight="1">
      <c r="A33" s="12" t="s">
        <v>28</v>
      </c>
      <c r="B33" s="12" t="s">
        <v>29</v>
      </c>
      <c r="C33" s="12" t="s">
        <v>30</v>
      </c>
      <c r="D33" s="12" t="s">
        <v>31</v>
      </c>
      <c r="E33" s="12" t="s">
        <v>32</v>
      </c>
      <c r="F33" s="12" t="s">
        <v>33</v>
      </c>
      <c r="G33" s="12" t="s">
        <v>34</v>
      </c>
      <c r="H33" s="12" t="s">
        <v>35</v>
      </c>
      <c r="I33" s="12" t="s">
        <v>36</v>
      </c>
      <c r="J33" s="12" t="s">
        <v>37</v>
      </c>
      <c r="K33" s="12" t="s">
        <v>38</v>
      </c>
      <c r="L33" s="12" t="s">
        <v>39</v>
      </c>
      <c r="M33" s="12" t="s">
        <v>40</v>
      </c>
      <c r="N33" s="12" t="s">
        <v>41</v>
      </c>
      <c r="O33" s="12" t="s">
        <v>42</v>
      </c>
      <c r="P33" s="12" t="s">
        <v>43</v>
      </c>
      <c r="Q33" s="12" t="s">
        <v>44</v>
      </c>
      <c r="R33" s="12" t="s">
        <v>45</v>
      </c>
      <c r="S33" s="12" t="s">
        <v>46</v>
      </c>
      <c r="T33" s="12" t="s">
        <v>47</v>
      </c>
      <c r="U33" s="12" t="s">
        <v>48</v>
      </c>
      <c r="V33" s="13" t="s">
        <v>49</v>
      </c>
      <c r="W33" s="13" t="s">
        <v>50</v>
      </c>
      <c r="X33" s="13" t="s">
        <v>51</v>
      </c>
      <c r="Y33" s="13" t="s">
        <v>52</v>
      </c>
      <c r="Z33" s="12" t="s">
        <v>53</v>
      </c>
      <c r="AA33" s="12" t="s">
        <v>54</v>
      </c>
      <c r="AB33" s="14" t="s">
        <v>55</v>
      </c>
      <c r="AC33" s="15"/>
    </row>
    <row r="34" spans="1:29" s="11" customFormat="1" ht="21" customHeight="1">
      <c r="A34" s="12">
        <v>1</v>
      </c>
      <c r="B34" s="12">
        <v>2</v>
      </c>
      <c r="C34" s="12">
        <v>2</v>
      </c>
      <c r="D34" s="12">
        <v>3</v>
      </c>
      <c r="E34" s="12">
        <v>4</v>
      </c>
      <c r="F34" s="12" t="s">
        <v>56</v>
      </c>
      <c r="G34" s="12">
        <v>5</v>
      </c>
      <c r="H34" s="12" t="s">
        <v>57</v>
      </c>
      <c r="I34" s="12">
        <v>6</v>
      </c>
      <c r="J34" s="12" t="s">
        <v>58</v>
      </c>
      <c r="K34" s="12">
        <v>7</v>
      </c>
      <c r="L34" s="12">
        <v>8</v>
      </c>
      <c r="M34" s="16" t="s">
        <v>59</v>
      </c>
      <c r="N34" s="12">
        <v>10</v>
      </c>
      <c r="O34" s="17">
        <v>11</v>
      </c>
      <c r="P34" s="12">
        <v>12</v>
      </c>
      <c r="Q34" s="12">
        <v>13</v>
      </c>
      <c r="R34" s="12">
        <v>14</v>
      </c>
      <c r="S34" s="12">
        <v>15</v>
      </c>
      <c r="T34" s="16">
        <v>16</v>
      </c>
      <c r="U34" s="12">
        <v>17</v>
      </c>
      <c r="V34" s="13">
        <v>18</v>
      </c>
      <c r="W34" s="13">
        <v>19</v>
      </c>
      <c r="X34" s="13">
        <v>20</v>
      </c>
      <c r="Y34" s="13">
        <v>21</v>
      </c>
      <c r="Z34" s="12">
        <v>22</v>
      </c>
      <c r="AA34" s="12">
        <v>23</v>
      </c>
      <c r="AB34" s="14">
        <v>24</v>
      </c>
      <c r="AC34" s="15"/>
    </row>
    <row r="35" spans="1:29" s="25" customFormat="1" ht="60.75" customHeight="1">
      <c r="A35" s="18" t="s">
        <v>60</v>
      </c>
      <c r="B35" s="19" t="s">
        <v>61</v>
      </c>
      <c r="C35" s="19" t="s">
        <v>62</v>
      </c>
      <c r="D35" s="19" t="s">
        <v>63</v>
      </c>
      <c r="E35" s="19" t="s">
        <v>64</v>
      </c>
      <c r="F35" s="19"/>
      <c r="G35" s="19" t="s">
        <v>65</v>
      </c>
      <c r="H35" s="19"/>
      <c r="I35" s="18"/>
      <c r="J35" s="18"/>
      <c r="K35" s="19" t="s">
        <v>66</v>
      </c>
      <c r="L35" s="20">
        <v>100</v>
      </c>
      <c r="M35" s="21" t="s">
        <v>67</v>
      </c>
      <c r="N35" s="19" t="s">
        <v>68</v>
      </c>
      <c r="O35" s="22" t="s">
        <v>69</v>
      </c>
      <c r="P35" s="19" t="s">
        <v>68</v>
      </c>
      <c r="Q35" s="19" t="s">
        <v>70</v>
      </c>
      <c r="R35" s="19" t="s">
        <v>71</v>
      </c>
      <c r="S35" s="19" t="s">
        <v>72</v>
      </c>
      <c r="T35" s="21" t="s">
        <v>73</v>
      </c>
      <c r="U35" s="19" t="s">
        <v>74</v>
      </c>
      <c r="V35" s="23">
        <v>94866</v>
      </c>
      <c r="W35" s="24">
        <v>16</v>
      </c>
      <c r="X35" s="23">
        <f>V35*W35</f>
        <v>1517856</v>
      </c>
      <c r="Y35" s="23">
        <f>X35*1.12</f>
        <v>1699998.7200000002</v>
      </c>
      <c r="Z35" s="19" t="s">
        <v>75</v>
      </c>
      <c r="AA35" s="19" t="s">
        <v>76</v>
      </c>
      <c r="AB35" s="19"/>
      <c r="AC35" s="25" t="s">
        <v>77</v>
      </c>
    </row>
    <row r="36" spans="1:29" s="25" customFormat="1" ht="42.75" customHeight="1">
      <c r="A36" s="18" t="s">
        <v>78</v>
      </c>
      <c r="B36" s="19" t="s">
        <v>61</v>
      </c>
      <c r="C36" s="19" t="s">
        <v>62</v>
      </c>
      <c r="D36" s="19" t="s">
        <v>79</v>
      </c>
      <c r="E36" s="19" t="s">
        <v>80</v>
      </c>
      <c r="F36" s="19"/>
      <c r="G36" s="19" t="s">
        <v>81</v>
      </c>
      <c r="H36" s="19"/>
      <c r="I36" s="18"/>
      <c r="J36" s="18"/>
      <c r="K36" s="19" t="s">
        <v>82</v>
      </c>
      <c r="L36" s="18">
        <v>50</v>
      </c>
      <c r="M36" s="21" t="s">
        <v>67</v>
      </c>
      <c r="N36" s="19" t="s">
        <v>68</v>
      </c>
      <c r="O36" s="18" t="s">
        <v>83</v>
      </c>
      <c r="P36" s="19" t="s">
        <v>68</v>
      </c>
      <c r="Q36" s="19" t="s">
        <v>70</v>
      </c>
      <c r="R36" s="19" t="s">
        <v>84</v>
      </c>
      <c r="S36" s="19" t="s">
        <v>85</v>
      </c>
      <c r="T36" s="26" t="s">
        <v>86</v>
      </c>
      <c r="U36" s="26" t="s">
        <v>87</v>
      </c>
      <c r="V36" s="23">
        <v>600</v>
      </c>
      <c r="W36" s="24">
        <v>500</v>
      </c>
      <c r="X36" s="23">
        <v>0</v>
      </c>
      <c r="Y36" s="23">
        <f>X36*1.12</f>
        <v>0</v>
      </c>
      <c r="Z36" s="19" t="s">
        <v>88</v>
      </c>
      <c r="AA36" s="19" t="s">
        <v>76</v>
      </c>
      <c r="AB36" s="19" t="s">
        <v>89</v>
      </c>
      <c r="AC36" s="25" t="s">
        <v>77</v>
      </c>
    </row>
    <row r="37" spans="1:29" s="25" customFormat="1" ht="42.75" customHeight="1">
      <c r="A37" s="18" t="s">
        <v>90</v>
      </c>
      <c r="B37" s="19" t="s">
        <v>61</v>
      </c>
      <c r="C37" s="19" t="s">
        <v>62</v>
      </c>
      <c r="D37" s="19" t="s">
        <v>79</v>
      </c>
      <c r="E37" s="19" t="s">
        <v>80</v>
      </c>
      <c r="F37" s="19"/>
      <c r="G37" s="19" t="s">
        <v>81</v>
      </c>
      <c r="H37" s="19"/>
      <c r="I37" s="18"/>
      <c r="J37" s="18"/>
      <c r="K37" s="19" t="s">
        <v>82</v>
      </c>
      <c r="L37" s="18">
        <v>0</v>
      </c>
      <c r="M37" s="21" t="s">
        <v>67</v>
      </c>
      <c r="N37" s="19" t="s">
        <v>68</v>
      </c>
      <c r="O37" s="18" t="s">
        <v>91</v>
      </c>
      <c r="P37" s="19" t="s">
        <v>68</v>
      </c>
      <c r="Q37" s="19" t="s">
        <v>70</v>
      </c>
      <c r="R37" s="19" t="s">
        <v>84</v>
      </c>
      <c r="S37" s="19" t="s">
        <v>92</v>
      </c>
      <c r="T37" s="26" t="s">
        <v>86</v>
      </c>
      <c r="U37" s="26" t="s">
        <v>87</v>
      </c>
      <c r="V37" s="23">
        <v>600</v>
      </c>
      <c r="W37" s="24">
        <v>500</v>
      </c>
      <c r="X37" s="23">
        <f>V37*W37</f>
        <v>300000</v>
      </c>
      <c r="Y37" s="23">
        <f>X37*1.12</f>
        <v>336000.00000000006</v>
      </c>
      <c r="Z37" s="19"/>
      <c r="AA37" s="19" t="s">
        <v>76</v>
      </c>
      <c r="AB37" s="19"/>
      <c r="AC37" s="25" t="s">
        <v>77</v>
      </c>
    </row>
    <row r="38" spans="1:29" s="25" customFormat="1" ht="60" customHeight="1">
      <c r="A38" s="18" t="s">
        <v>93</v>
      </c>
      <c r="B38" s="19" t="s">
        <v>61</v>
      </c>
      <c r="C38" s="19" t="s">
        <v>62</v>
      </c>
      <c r="D38" s="19" t="s">
        <v>94</v>
      </c>
      <c r="E38" s="19" t="s">
        <v>95</v>
      </c>
      <c r="F38" s="19"/>
      <c r="G38" s="19" t="s">
        <v>96</v>
      </c>
      <c r="H38" s="27"/>
      <c r="I38" s="18"/>
      <c r="J38" s="18"/>
      <c r="K38" s="19" t="s">
        <v>82</v>
      </c>
      <c r="L38" s="18">
        <v>0</v>
      </c>
      <c r="M38" s="21" t="s">
        <v>67</v>
      </c>
      <c r="N38" s="19" t="s">
        <v>68</v>
      </c>
      <c r="O38" s="18" t="s">
        <v>97</v>
      </c>
      <c r="P38" s="19" t="s">
        <v>68</v>
      </c>
      <c r="Q38" s="19" t="s">
        <v>70</v>
      </c>
      <c r="R38" s="19" t="s">
        <v>84</v>
      </c>
      <c r="S38" s="19" t="s">
        <v>92</v>
      </c>
      <c r="T38" s="21">
        <v>166</v>
      </c>
      <c r="U38" s="28" t="s">
        <v>98</v>
      </c>
      <c r="V38" s="23">
        <v>50</v>
      </c>
      <c r="W38" s="24">
        <v>400</v>
      </c>
      <c r="X38" s="23">
        <f>V38*W38</f>
        <v>20000</v>
      </c>
      <c r="Y38" s="23">
        <f aca="true" t="shared" si="0" ref="Y38:Y74">X38*1.12</f>
        <v>22400.000000000004</v>
      </c>
      <c r="Z38" s="19"/>
      <c r="AA38" s="19" t="s">
        <v>76</v>
      </c>
      <c r="AB38" s="19"/>
      <c r="AC38" s="25" t="s">
        <v>77</v>
      </c>
    </row>
    <row r="39" spans="1:29" s="25" customFormat="1" ht="74.25" customHeight="1">
      <c r="A39" s="18" t="s">
        <v>99</v>
      </c>
      <c r="B39" s="19" t="s">
        <v>61</v>
      </c>
      <c r="C39" s="19" t="s">
        <v>62</v>
      </c>
      <c r="D39" s="19" t="s">
        <v>100</v>
      </c>
      <c r="E39" s="29" t="s">
        <v>101</v>
      </c>
      <c r="F39" s="29"/>
      <c r="G39" s="19" t="s">
        <v>102</v>
      </c>
      <c r="H39" s="29"/>
      <c r="I39" s="29"/>
      <c r="J39" s="29"/>
      <c r="K39" s="19" t="s">
        <v>82</v>
      </c>
      <c r="L39" s="29">
        <v>0</v>
      </c>
      <c r="M39" s="21" t="s">
        <v>67</v>
      </c>
      <c r="N39" s="29" t="s">
        <v>68</v>
      </c>
      <c r="O39" s="18" t="s">
        <v>103</v>
      </c>
      <c r="P39" s="29" t="s">
        <v>68</v>
      </c>
      <c r="Q39" s="29" t="s">
        <v>70</v>
      </c>
      <c r="R39" s="19" t="s">
        <v>84</v>
      </c>
      <c r="S39" s="29" t="s">
        <v>92</v>
      </c>
      <c r="T39" s="29">
        <v>166</v>
      </c>
      <c r="U39" s="29" t="s">
        <v>98</v>
      </c>
      <c r="V39" s="30">
        <v>300</v>
      </c>
      <c r="W39" s="30">
        <v>90</v>
      </c>
      <c r="X39" s="23">
        <v>0</v>
      </c>
      <c r="Y39" s="23">
        <v>0</v>
      </c>
      <c r="Z39" s="19"/>
      <c r="AA39" s="19" t="s">
        <v>76</v>
      </c>
      <c r="AB39" s="19">
        <v>11</v>
      </c>
      <c r="AC39" s="25" t="s">
        <v>77</v>
      </c>
    </row>
    <row r="40" spans="1:29" s="8" customFormat="1" ht="89.25" customHeight="1">
      <c r="A40" s="18" t="s">
        <v>104</v>
      </c>
      <c r="B40" s="19" t="s">
        <v>61</v>
      </c>
      <c r="C40" s="19" t="s">
        <v>62</v>
      </c>
      <c r="D40" s="19" t="s">
        <v>100</v>
      </c>
      <c r="E40" s="29" t="s">
        <v>101</v>
      </c>
      <c r="F40" s="29"/>
      <c r="G40" s="19" t="s">
        <v>102</v>
      </c>
      <c r="H40" s="29"/>
      <c r="I40" s="29"/>
      <c r="J40" s="29"/>
      <c r="K40" s="19" t="s">
        <v>82</v>
      </c>
      <c r="L40" s="29">
        <v>0</v>
      </c>
      <c r="M40" s="21" t="s">
        <v>67</v>
      </c>
      <c r="N40" s="29" t="s">
        <v>68</v>
      </c>
      <c r="O40" s="31" t="s">
        <v>105</v>
      </c>
      <c r="P40" s="29" t="s">
        <v>68</v>
      </c>
      <c r="Q40" s="29" t="s">
        <v>70</v>
      </c>
      <c r="R40" s="19" t="s">
        <v>84</v>
      </c>
      <c r="S40" s="29" t="s">
        <v>92</v>
      </c>
      <c r="T40" s="29">
        <v>166</v>
      </c>
      <c r="U40" s="29" t="s">
        <v>98</v>
      </c>
      <c r="V40" s="30">
        <v>300</v>
      </c>
      <c r="W40" s="30">
        <v>90</v>
      </c>
      <c r="X40" s="23">
        <v>0</v>
      </c>
      <c r="Y40" s="23">
        <f aca="true" t="shared" si="1" ref="Y40:Y47">X40*1.12</f>
        <v>0</v>
      </c>
      <c r="Z40" s="19"/>
      <c r="AA40" s="19" t="s">
        <v>76</v>
      </c>
      <c r="AB40" s="19" t="s">
        <v>106</v>
      </c>
      <c r="AC40" s="25" t="s">
        <v>77</v>
      </c>
    </row>
    <row r="41" spans="1:29" s="25" customFormat="1" ht="72.75" customHeight="1">
      <c r="A41" s="18" t="s">
        <v>107</v>
      </c>
      <c r="B41" s="19" t="s">
        <v>61</v>
      </c>
      <c r="C41" s="19" t="s">
        <v>62</v>
      </c>
      <c r="D41" s="27" t="s">
        <v>108</v>
      </c>
      <c r="E41" s="27" t="s">
        <v>109</v>
      </c>
      <c r="F41" s="27"/>
      <c r="G41" s="27" t="s">
        <v>110</v>
      </c>
      <c r="H41" s="27"/>
      <c r="I41" s="27" t="s">
        <v>111</v>
      </c>
      <c r="J41" s="18"/>
      <c r="K41" s="19" t="s">
        <v>82</v>
      </c>
      <c r="L41" s="18">
        <v>0</v>
      </c>
      <c r="M41" s="21" t="s">
        <v>67</v>
      </c>
      <c r="N41" s="29" t="s">
        <v>68</v>
      </c>
      <c r="O41" s="18" t="s">
        <v>112</v>
      </c>
      <c r="P41" s="19" t="s">
        <v>68</v>
      </c>
      <c r="Q41" s="19" t="s">
        <v>70</v>
      </c>
      <c r="R41" s="19" t="s">
        <v>84</v>
      </c>
      <c r="S41" s="19" t="s">
        <v>92</v>
      </c>
      <c r="T41" s="32" t="s">
        <v>113</v>
      </c>
      <c r="U41" s="27" t="s">
        <v>114</v>
      </c>
      <c r="V41" s="23">
        <v>302</v>
      </c>
      <c r="W41" s="24">
        <v>120</v>
      </c>
      <c r="X41" s="23">
        <v>0</v>
      </c>
      <c r="Y41" s="23">
        <f t="shared" si="1"/>
        <v>0</v>
      </c>
      <c r="Z41" s="19"/>
      <c r="AA41" s="19" t="s">
        <v>76</v>
      </c>
      <c r="AB41" s="19" t="s">
        <v>115</v>
      </c>
      <c r="AC41" s="25" t="s">
        <v>77</v>
      </c>
    </row>
    <row r="42" spans="1:29" s="25" customFormat="1" ht="72.75" customHeight="1">
      <c r="A42" s="18" t="s">
        <v>116</v>
      </c>
      <c r="B42" s="19" t="s">
        <v>61</v>
      </c>
      <c r="C42" s="19" t="s">
        <v>62</v>
      </c>
      <c r="D42" s="27" t="s">
        <v>108</v>
      </c>
      <c r="E42" s="27" t="s">
        <v>109</v>
      </c>
      <c r="F42" s="27"/>
      <c r="G42" s="27" t="s">
        <v>110</v>
      </c>
      <c r="H42" s="27"/>
      <c r="I42" s="27" t="s">
        <v>111</v>
      </c>
      <c r="J42" s="18"/>
      <c r="K42" s="19" t="s">
        <v>82</v>
      </c>
      <c r="L42" s="18">
        <v>0</v>
      </c>
      <c r="M42" s="21" t="s">
        <v>67</v>
      </c>
      <c r="N42" s="29" t="s">
        <v>68</v>
      </c>
      <c r="O42" s="18" t="s">
        <v>91</v>
      </c>
      <c r="P42" s="19" t="s">
        <v>68</v>
      </c>
      <c r="Q42" s="19" t="s">
        <v>70</v>
      </c>
      <c r="R42" s="19" t="s">
        <v>84</v>
      </c>
      <c r="S42" s="19" t="s">
        <v>92</v>
      </c>
      <c r="T42" s="32" t="s">
        <v>113</v>
      </c>
      <c r="U42" s="27" t="s">
        <v>114</v>
      </c>
      <c r="V42" s="23">
        <f>302+72</f>
        <v>374</v>
      </c>
      <c r="W42" s="24">
        <v>184</v>
      </c>
      <c r="X42" s="23">
        <f>V42*W42</f>
        <v>68816</v>
      </c>
      <c r="Y42" s="23">
        <f t="shared" si="1"/>
        <v>77073.92000000001</v>
      </c>
      <c r="Z42" s="19"/>
      <c r="AA42" s="19" t="s">
        <v>76</v>
      </c>
      <c r="AB42" s="19"/>
      <c r="AC42" s="25" t="s">
        <v>117</v>
      </c>
    </row>
    <row r="43" spans="1:29" s="25" customFormat="1" ht="54.75" customHeight="1">
      <c r="A43" s="18" t="s">
        <v>118</v>
      </c>
      <c r="B43" s="19" t="s">
        <v>61</v>
      </c>
      <c r="C43" s="19" t="s">
        <v>62</v>
      </c>
      <c r="D43" s="27" t="s">
        <v>119</v>
      </c>
      <c r="E43" s="27" t="s">
        <v>109</v>
      </c>
      <c r="F43" s="27"/>
      <c r="G43" s="27" t="s">
        <v>120</v>
      </c>
      <c r="H43" s="27"/>
      <c r="I43" s="27" t="s">
        <v>121</v>
      </c>
      <c r="J43" s="18"/>
      <c r="K43" s="19" t="s">
        <v>82</v>
      </c>
      <c r="L43" s="18">
        <v>0</v>
      </c>
      <c r="M43" s="21" t="s">
        <v>67</v>
      </c>
      <c r="N43" s="29" t="s">
        <v>68</v>
      </c>
      <c r="O43" s="18" t="s">
        <v>112</v>
      </c>
      <c r="P43" s="19" t="s">
        <v>68</v>
      </c>
      <c r="Q43" s="19" t="s">
        <v>70</v>
      </c>
      <c r="R43" s="19" t="s">
        <v>84</v>
      </c>
      <c r="S43" s="19" t="s">
        <v>92</v>
      </c>
      <c r="T43" s="32" t="s">
        <v>122</v>
      </c>
      <c r="U43" s="27" t="s">
        <v>98</v>
      </c>
      <c r="V43" s="23">
        <v>120</v>
      </c>
      <c r="W43" s="24">
        <v>250</v>
      </c>
      <c r="X43" s="23">
        <v>0</v>
      </c>
      <c r="Y43" s="23">
        <f t="shared" si="1"/>
        <v>0</v>
      </c>
      <c r="Z43" s="19"/>
      <c r="AA43" s="19" t="s">
        <v>76</v>
      </c>
      <c r="AB43" s="19" t="s">
        <v>123</v>
      </c>
      <c r="AC43" s="25" t="s">
        <v>77</v>
      </c>
    </row>
    <row r="44" spans="1:29" s="25" customFormat="1" ht="54.75" customHeight="1">
      <c r="A44" s="18" t="s">
        <v>124</v>
      </c>
      <c r="B44" s="19" t="s">
        <v>61</v>
      </c>
      <c r="C44" s="19" t="s">
        <v>62</v>
      </c>
      <c r="D44" s="27" t="s">
        <v>125</v>
      </c>
      <c r="E44" s="27" t="s">
        <v>109</v>
      </c>
      <c r="F44" s="27"/>
      <c r="G44" s="27" t="s">
        <v>120</v>
      </c>
      <c r="H44" s="27"/>
      <c r="I44" s="27" t="s">
        <v>121</v>
      </c>
      <c r="J44" s="18"/>
      <c r="K44" s="19" t="s">
        <v>82</v>
      </c>
      <c r="L44" s="18">
        <v>0</v>
      </c>
      <c r="M44" s="21" t="s">
        <v>67</v>
      </c>
      <c r="N44" s="29" t="s">
        <v>68</v>
      </c>
      <c r="O44" s="18" t="s">
        <v>112</v>
      </c>
      <c r="P44" s="19" t="s">
        <v>68</v>
      </c>
      <c r="Q44" s="19" t="s">
        <v>70</v>
      </c>
      <c r="R44" s="19" t="s">
        <v>84</v>
      </c>
      <c r="S44" s="19" t="s">
        <v>92</v>
      </c>
      <c r="T44" s="32">
        <v>5111</v>
      </c>
      <c r="U44" s="27" t="s">
        <v>126</v>
      </c>
      <c r="V44" s="23">
        <v>120</v>
      </c>
      <c r="W44" s="24">
        <v>250</v>
      </c>
      <c r="X44" s="23">
        <v>0</v>
      </c>
      <c r="Y44" s="23">
        <f t="shared" si="1"/>
        <v>0</v>
      </c>
      <c r="Z44" s="19"/>
      <c r="AA44" s="19" t="s">
        <v>76</v>
      </c>
      <c r="AB44" s="19" t="s">
        <v>127</v>
      </c>
      <c r="AC44" s="25" t="s">
        <v>77</v>
      </c>
    </row>
    <row r="45" spans="1:29" s="25" customFormat="1" ht="54.75" customHeight="1">
      <c r="A45" s="18" t="s">
        <v>128</v>
      </c>
      <c r="B45" s="19" t="s">
        <v>61</v>
      </c>
      <c r="C45" s="19" t="s">
        <v>62</v>
      </c>
      <c r="D45" s="27" t="s">
        <v>125</v>
      </c>
      <c r="E45" s="27" t="s">
        <v>109</v>
      </c>
      <c r="F45" s="27"/>
      <c r="G45" s="27" t="s">
        <v>120</v>
      </c>
      <c r="H45" s="27"/>
      <c r="I45" s="27" t="s">
        <v>121</v>
      </c>
      <c r="J45" s="18"/>
      <c r="K45" s="19" t="s">
        <v>82</v>
      </c>
      <c r="L45" s="18">
        <v>0</v>
      </c>
      <c r="M45" s="21" t="s">
        <v>67</v>
      </c>
      <c r="N45" s="29" t="s">
        <v>68</v>
      </c>
      <c r="O45" s="18" t="s">
        <v>91</v>
      </c>
      <c r="P45" s="19" t="s">
        <v>68</v>
      </c>
      <c r="Q45" s="19" t="s">
        <v>70</v>
      </c>
      <c r="R45" s="19" t="s">
        <v>84</v>
      </c>
      <c r="S45" s="19" t="s">
        <v>92</v>
      </c>
      <c r="T45" s="32">
        <v>5111</v>
      </c>
      <c r="U45" s="27" t="s">
        <v>126</v>
      </c>
      <c r="V45" s="23">
        <v>120</v>
      </c>
      <c r="W45" s="24">
        <v>300</v>
      </c>
      <c r="X45" s="23">
        <f>V45*W45</f>
        <v>36000</v>
      </c>
      <c r="Y45" s="23">
        <f t="shared" si="1"/>
        <v>40320.00000000001</v>
      </c>
      <c r="Z45" s="19"/>
      <c r="AA45" s="19" t="s">
        <v>76</v>
      </c>
      <c r="AB45" s="19"/>
      <c r="AC45" s="25" t="s">
        <v>77</v>
      </c>
    </row>
    <row r="46" spans="1:29" s="25" customFormat="1" ht="64.5" customHeight="1">
      <c r="A46" s="18" t="s">
        <v>129</v>
      </c>
      <c r="B46" s="19" t="s">
        <v>61</v>
      </c>
      <c r="C46" s="19" t="s">
        <v>62</v>
      </c>
      <c r="D46" s="27" t="s">
        <v>130</v>
      </c>
      <c r="E46" s="27" t="s">
        <v>131</v>
      </c>
      <c r="F46" s="27"/>
      <c r="G46" s="27" t="s">
        <v>132</v>
      </c>
      <c r="H46" s="27"/>
      <c r="I46" s="27"/>
      <c r="J46" s="27"/>
      <c r="K46" s="19" t="s">
        <v>82</v>
      </c>
      <c r="L46" s="18">
        <v>0</v>
      </c>
      <c r="M46" s="21" t="s">
        <v>67</v>
      </c>
      <c r="N46" s="19" t="s">
        <v>68</v>
      </c>
      <c r="O46" s="18" t="s">
        <v>112</v>
      </c>
      <c r="P46" s="19" t="s">
        <v>68</v>
      </c>
      <c r="Q46" s="19" t="s">
        <v>70</v>
      </c>
      <c r="R46" s="19" t="s">
        <v>84</v>
      </c>
      <c r="S46" s="19" t="s">
        <v>92</v>
      </c>
      <c r="T46" s="21">
        <v>796</v>
      </c>
      <c r="U46" s="19" t="s">
        <v>133</v>
      </c>
      <c r="V46" s="23">
        <v>25</v>
      </c>
      <c r="W46" s="24">
        <v>300</v>
      </c>
      <c r="X46" s="23">
        <v>0</v>
      </c>
      <c r="Y46" s="23">
        <f t="shared" si="1"/>
        <v>0</v>
      </c>
      <c r="Z46" s="19"/>
      <c r="AA46" s="19" t="s">
        <v>76</v>
      </c>
      <c r="AB46" s="19" t="s">
        <v>127</v>
      </c>
      <c r="AC46" s="25" t="s">
        <v>77</v>
      </c>
    </row>
    <row r="47" spans="1:29" s="25" customFormat="1" ht="64.5" customHeight="1">
      <c r="A47" s="18" t="s">
        <v>134</v>
      </c>
      <c r="B47" s="19" t="s">
        <v>61</v>
      </c>
      <c r="C47" s="19" t="s">
        <v>62</v>
      </c>
      <c r="D47" s="27" t="s">
        <v>130</v>
      </c>
      <c r="E47" s="27" t="s">
        <v>131</v>
      </c>
      <c r="F47" s="27"/>
      <c r="G47" s="27" t="s">
        <v>132</v>
      </c>
      <c r="H47" s="27"/>
      <c r="I47" s="27"/>
      <c r="J47" s="27"/>
      <c r="K47" s="19" t="s">
        <v>82</v>
      </c>
      <c r="L47" s="18">
        <v>0</v>
      </c>
      <c r="M47" s="21" t="s">
        <v>67</v>
      </c>
      <c r="N47" s="19" t="s">
        <v>68</v>
      </c>
      <c r="O47" s="18" t="s">
        <v>91</v>
      </c>
      <c r="P47" s="19" t="s">
        <v>68</v>
      </c>
      <c r="Q47" s="19" t="s">
        <v>70</v>
      </c>
      <c r="R47" s="19" t="s">
        <v>84</v>
      </c>
      <c r="S47" s="19" t="s">
        <v>92</v>
      </c>
      <c r="T47" s="21">
        <v>796</v>
      </c>
      <c r="U47" s="19" t="s">
        <v>133</v>
      </c>
      <c r="V47" s="23">
        <v>25</v>
      </c>
      <c r="W47" s="24">
        <v>740</v>
      </c>
      <c r="X47" s="23">
        <f>V47*W47</f>
        <v>18500</v>
      </c>
      <c r="Y47" s="23">
        <f t="shared" si="1"/>
        <v>20720.000000000004</v>
      </c>
      <c r="Z47" s="19"/>
      <c r="AA47" s="19" t="s">
        <v>76</v>
      </c>
      <c r="AB47" s="19"/>
      <c r="AC47" s="25" t="s">
        <v>77</v>
      </c>
    </row>
    <row r="48" spans="1:29" s="25" customFormat="1" ht="76.5" customHeight="1">
      <c r="A48" s="18" t="s">
        <v>135</v>
      </c>
      <c r="B48" s="19" t="s">
        <v>61</v>
      </c>
      <c r="C48" s="19" t="s">
        <v>62</v>
      </c>
      <c r="D48" s="27" t="s">
        <v>136</v>
      </c>
      <c r="E48" s="27" t="s">
        <v>137</v>
      </c>
      <c r="F48" s="27"/>
      <c r="G48" s="27" t="s">
        <v>138</v>
      </c>
      <c r="H48" s="33"/>
      <c r="I48" s="18"/>
      <c r="J48" s="18"/>
      <c r="K48" s="19" t="s">
        <v>82</v>
      </c>
      <c r="L48" s="34">
        <v>50</v>
      </c>
      <c r="M48" s="21" t="s">
        <v>67</v>
      </c>
      <c r="N48" s="19" t="s">
        <v>68</v>
      </c>
      <c r="O48" s="18" t="s">
        <v>139</v>
      </c>
      <c r="P48" s="19" t="s">
        <v>68</v>
      </c>
      <c r="Q48" s="19" t="s">
        <v>70</v>
      </c>
      <c r="R48" s="21" t="s">
        <v>140</v>
      </c>
      <c r="S48" s="19" t="s">
        <v>85</v>
      </c>
      <c r="T48" s="21">
        <v>796</v>
      </c>
      <c r="U48" s="19" t="s">
        <v>133</v>
      </c>
      <c r="V48" s="23">
        <f>10+2</f>
        <v>12</v>
      </c>
      <c r="W48" s="24">
        <v>500</v>
      </c>
      <c r="X48" s="23">
        <f>V48*W48</f>
        <v>6000</v>
      </c>
      <c r="Y48" s="23">
        <f t="shared" si="0"/>
        <v>6720.000000000001</v>
      </c>
      <c r="Z48" s="19" t="s">
        <v>75</v>
      </c>
      <c r="AA48" s="19" t="s">
        <v>76</v>
      </c>
      <c r="AB48" s="19"/>
      <c r="AC48" s="25" t="s">
        <v>77</v>
      </c>
    </row>
    <row r="49" spans="1:29" s="25" customFormat="1" ht="76.5" customHeight="1">
      <c r="A49" s="18" t="s">
        <v>141</v>
      </c>
      <c r="B49" s="19" t="s">
        <v>61</v>
      </c>
      <c r="C49" s="19" t="s">
        <v>62</v>
      </c>
      <c r="D49" s="27" t="s">
        <v>142</v>
      </c>
      <c r="E49" s="27" t="s">
        <v>143</v>
      </c>
      <c r="F49" s="27"/>
      <c r="G49" s="27" t="s">
        <v>144</v>
      </c>
      <c r="H49" s="33"/>
      <c r="I49" s="18" t="s">
        <v>145</v>
      </c>
      <c r="J49" s="18"/>
      <c r="K49" s="19" t="s">
        <v>82</v>
      </c>
      <c r="L49" s="18">
        <v>54</v>
      </c>
      <c r="M49" s="21" t="s">
        <v>67</v>
      </c>
      <c r="N49" s="19" t="s">
        <v>68</v>
      </c>
      <c r="O49" s="18" t="s">
        <v>112</v>
      </c>
      <c r="P49" s="19" t="s">
        <v>68</v>
      </c>
      <c r="Q49" s="19" t="s">
        <v>70</v>
      </c>
      <c r="R49" s="21" t="s">
        <v>140</v>
      </c>
      <c r="S49" s="19" t="s">
        <v>85</v>
      </c>
      <c r="T49" s="21">
        <v>796</v>
      </c>
      <c r="U49" s="19" t="s">
        <v>133</v>
      </c>
      <c r="V49" s="23">
        <f>7+2</f>
        <v>9</v>
      </c>
      <c r="W49" s="24">
        <v>961</v>
      </c>
      <c r="X49" s="23">
        <v>0</v>
      </c>
      <c r="Y49" s="23">
        <f t="shared" si="0"/>
        <v>0</v>
      </c>
      <c r="Z49" s="19" t="s">
        <v>75</v>
      </c>
      <c r="AA49" s="19" t="s">
        <v>76</v>
      </c>
      <c r="AB49" s="19" t="s">
        <v>146</v>
      </c>
      <c r="AC49" s="25" t="s">
        <v>147</v>
      </c>
    </row>
    <row r="50" spans="1:29" s="25" customFormat="1" ht="89.25" customHeight="1">
      <c r="A50" s="18" t="s">
        <v>148</v>
      </c>
      <c r="B50" s="19" t="s">
        <v>61</v>
      </c>
      <c r="C50" s="19" t="s">
        <v>62</v>
      </c>
      <c r="D50" s="27" t="s">
        <v>142</v>
      </c>
      <c r="E50" s="27" t="s">
        <v>143</v>
      </c>
      <c r="F50" s="27"/>
      <c r="G50" s="27" t="s">
        <v>144</v>
      </c>
      <c r="H50" s="33"/>
      <c r="I50" s="18" t="s">
        <v>145</v>
      </c>
      <c r="J50" s="18"/>
      <c r="K50" s="19" t="s">
        <v>82</v>
      </c>
      <c r="L50" s="18">
        <v>0</v>
      </c>
      <c r="M50" s="21" t="s">
        <v>67</v>
      </c>
      <c r="N50" s="19" t="s">
        <v>68</v>
      </c>
      <c r="O50" s="18" t="s">
        <v>112</v>
      </c>
      <c r="P50" s="19" t="s">
        <v>68</v>
      </c>
      <c r="Q50" s="19" t="s">
        <v>70</v>
      </c>
      <c r="R50" s="21" t="s">
        <v>140</v>
      </c>
      <c r="S50" s="35" t="s">
        <v>92</v>
      </c>
      <c r="T50" s="21">
        <v>796</v>
      </c>
      <c r="U50" s="19" t="s">
        <v>133</v>
      </c>
      <c r="V50" s="23">
        <f>7+2</f>
        <v>9</v>
      </c>
      <c r="W50" s="24">
        <f>X50/V50</f>
        <v>961</v>
      </c>
      <c r="X50" s="23">
        <f>9*961</f>
        <v>8649</v>
      </c>
      <c r="Y50" s="23">
        <f t="shared" si="0"/>
        <v>9686.880000000001</v>
      </c>
      <c r="Z50" s="19"/>
      <c r="AA50" s="19" t="s">
        <v>76</v>
      </c>
      <c r="AB50" s="19"/>
      <c r="AC50" s="25" t="s">
        <v>147</v>
      </c>
    </row>
    <row r="51" spans="1:29" s="25" customFormat="1" ht="89.25" customHeight="1">
      <c r="A51" s="18" t="s">
        <v>149</v>
      </c>
      <c r="B51" s="19" t="s">
        <v>61</v>
      </c>
      <c r="C51" s="19" t="s">
        <v>62</v>
      </c>
      <c r="D51" s="27" t="s">
        <v>150</v>
      </c>
      <c r="E51" s="27" t="s">
        <v>143</v>
      </c>
      <c r="F51" s="27"/>
      <c r="G51" s="27" t="s">
        <v>151</v>
      </c>
      <c r="H51" s="33"/>
      <c r="I51" s="18" t="s">
        <v>152</v>
      </c>
      <c r="J51" s="18"/>
      <c r="K51" s="19" t="s">
        <v>82</v>
      </c>
      <c r="L51" s="18">
        <v>54</v>
      </c>
      <c r="M51" s="21" t="s">
        <v>67</v>
      </c>
      <c r="N51" s="19" t="s">
        <v>68</v>
      </c>
      <c r="O51" s="18" t="s">
        <v>112</v>
      </c>
      <c r="P51" s="19" t="s">
        <v>68</v>
      </c>
      <c r="Q51" s="19" t="s">
        <v>70</v>
      </c>
      <c r="R51" s="21" t="s">
        <v>140</v>
      </c>
      <c r="S51" s="19" t="s">
        <v>85</v>
      </c>
      <c r="T51" s="21">
        <v>796</v>
      </c>
      <c r="U51" s="19" t="s">
        <v>133</v>
      </c>
      <c r="V51" s="23">
        <f>7+2</f>
        <v>9</v>
      </c>
      <c r="W51" s="24">
        <v>961</v>
      </c>
      <c r="X51" s="23">
        <v>0</v>
      </c>
      <c r="Y51" s="23">
        <f t="shared" si="0"/>
        <v>0</v>
      </c>
      <c r="Z51" s="19" t="s">
        <v>75</v>
      </c>
      <c r="AA51" s="19" t="s">
        <v>76</v>
      </c>
      <c r="AB51" s="19" t="s">
        <v>146</v>
      </c>
      <c r="AC51" s="25" t="s">
        <v>147</v>
      </c>
    </row>
    <row r="52" spans="1:29" s="25" customFormat="1" ht="89.25" customHeight="1">
      <c r="A52" s="18" t="s">
        <v>153</v>
      </c>
      <c r="B52" s="19" t="s">
        <v>61</v>
      </c>
      <c r="C52" s="19" t="s">
        <v>62</v>
      </c>
      <c r="D52" s="27" t="s">
        <v>150</v>
      </c>
      <c r="E52" s="27" t="s">
        <v>143</v>
      </c>
      <c r="F52" s="27"/>
      <c r="G52" s="27" t="s">
        <v>151</v>
      </c>
      <c r="H52" s="33"/>
      <c r="I52" s="18" t="s">
        <v>152</v>
      </c>
      <c r="J52" s="18"/>
      <c r="K52" s="19" t="s">
        <v>82</v>
      </c>
      <c r="L52" s="18">
        <v>0</v>
      </c>
      <c r="M52" s="21" t="s">
        <v>67</v>
      </c>
      <c r="N52" s="19" t="s">
        <v>68</v>
      </c>
      <c r="O52" s="18" t="s">
        <v>112</v>
      </c>
      <c r="P52" s="19" t="s">
        <v>68</v>
      </c>
      <c r="Q52" s="19" t="s">
        <v>70</v>
      </c>
      <c r="R52" s="21" t="s">
        <v>140</v>
      </c>
      <c r="S52" s="35" t="s">
        <v>92</v>
      </c>
      <c r="T52" s="21">
        <v>796</v>
      </c>
      <c r="U52" s="19" t="s">
        <v>133</v>
      </c>
      <c r="V52" s="23">
        <f>7+2</f>
        <v>9</v>
      </c>
      <c r="W52" s="24">
        <f>X52/V52</f>
        <v>961</v>
      </c>
      <c r="X52" s="23">
        <f>9*961</f>
        <v>8649</v>
      </c>
      <c r="Y52" s="23">
        <f t="shared" si="0"/>
        <v>9686.880000000001</v>
      </c>
      <c r="Z52" s="19"/>
      <c r="AA52" s="19" t="s">
        <v>76</v>
      </c>
      <c r="AB52" s="19"/>
      <c r="AC52" s="25" t="s">
        <v>147</v>
      </c>
    </row>
    <row r="53" spans="1:29" s="25" customFormat="1" ht="76.5" customHeight="1">
      <c r="A53" s="18" t="s">
        <v>154</v>
      </c>
      <c r="B53" s="19" t="s">
        <v>61</v>
      </c>
      <c r="C53" s="19" t="s">
        <v>62</v>
      </c>
      <c r="D53" s="27" t="s">
        <v>155</v>
      </c>
      <c r="E53" s="27" t="s">
        <v>143</v>
      </c>
      <c r="F53" s="27"/>
      <c r="G53" s="27" t="s">
        <v>156</v>
      </c>
      <c r="H53" s="18"/>
      <c r="I53" s="19"/>
      <c r="J53" s="19"/>
      <c r="K53" s="19" t="s">
        <v>82</v>
      </c>
      <c r="L53" s="18">
        <v>0</v>
      </c>
      <c r="M53" s="21" t="s">
        <v>67</v>
      </c>
      <c r="N53" s="19" t="s">
        <v>68</v>
      </c>
      <c r="O53" s="18" t="s">
        <v>112</v>
      </c>
      <c r="P53" s="19" t="s">
        <v>68</v>
      </c>
      <c r="Q53" s="19" t="s">
        <v>70</v>
      </c>
      <c r="R53" s="19" t="s">
        <v>84</v>
      </c>
      <c r="S53" s="19" t="s">
        <v>85</v>
      </c>
      <c r="T53" s="21" t="s">
        <v>157</v>
      </c>
      <c r="U53" s="19" t="s">
        <v>133</v>
      </c>
      <c r="V53" s="23">
        <f>9+4</f>
        <v>13</v>
      </c>
      <c r="W53" s="24">
        <v>3660</v>
      </c>
      <c r="X53" s="23">
        <v>0</v>
      </c>
      <c r="Y53" s="23">
        <f t="shared" si="0"/>
        <v>0</v>
      </c>
      <c r="Z53" s="19" t="s">
        <v>75</v>
      </c>
      <c r="AA53" s="19" t="s">
        <v>76</v>
      </c>
      <c r="AB53" s="19">
        <v>15.22</v>
      </c>
      <c r="AC53" s="25" t="s">
        <v>158</v>
      </c>
    </row>
    <row r="54" spans="1:29" s="25" customFormat="1" ht="89.25" customHeight="1">
      <c r="A54" s="18" t="s">
        <v>159</v>
      </c>
      <c r="B54" s="19" t="s">
        <v>61</v>
      </c>
      <c r="C54" s="19" t="s">
        <v>62</v>
      </c>
      <c r="D54" s="27" t="s">
        <v>155</v>
      </c>
      <c r="E54" s="27" t="s">
        <v>143</v>
      </c>
      <c r="F54" s="27"/>
      <c r="G54" s="27" t="s">
        <v>156</v>
      </c>
      <c r="H54" s="18"/>
      <c r="I54" s="19"/>
      <c r="J54" s="19"/>
      <c r="K54" s="19" t="s">
        <v>82</v>
      </c>
      <c r="L54" s="18">
        <v>0</v>
      </c>
      <c r="M54" s="21" t="s">
        <v>67</v>
      </c>
      <c r="N54" s="19" t="s">
        <v>68</v>
      </c>
      <c r="O54" s="18" t="s">
        <v>112</v>
      </c>
      <c r="P54" s="19" t="s">
        <v>68</v>
      </c>
      <c r="Q54" s="19" t="s">
        <v>70</v>
      </c>
      <c r="R54" s="19" t="s">
        <v>84</v>
      </c>
      <c r="S54" s="35" t="s">
        <v>92</v>
      </c>
      <c r="T54" s="21" t="s">
        <v>157</v>
      </c>
      <c r="U54" s="19" t="s">
        <v>133</v>
      </c>
      <c r="V54" s="23">
        <f>9+4</f>
        <v>13</v>
      </c>
      <c r="W54" s="24">
        <v>3660</v>
      </c>
      <c r="X54" s="23">
        <v>47574</v>
      </c>
      <c r="Y54" s="23">
        <f t="shared" si="0"/>
        <v>53282.880000000005</v>
      </c>
      <c r="Z54" s="19"/>
      <c r="AA54" s="19" t="s">
        <v>76</v>
      </c>
      <c r="AB54" s="19"/>
      <c r="AC54" s="25" t="s">
        <v>158</v>
      </c>
    </row>
    <row r="55" spans="1:29" s="25" customFormat="1" ht="89.25" customHeight="1">
      <c r="A55" s="18" t="s">
        <v>160</v>
      </c>
      <c r="B55" s="19" t="s">
        <v>61</v>
      </c>
      <c r="C55" s="19" t="s">
        <v>62</v>
      </c>
      <c r="D55" s="27" t="s">
        <v>161</v>
      </c>
      <c r="E55" s="27" t="s">
        <v>162</v>
      </c>
      <c r="F55" s="27"/>
      <c r="G55" s="27" t="s">
        <v>163</v>
      </c>
      <c r="H55" s="33"/>
      <c r="I55" s="18" t="s">
        <v>164</v>
      </c>
      <c r="J55" s="18"/>
      <c r="K55" s="19" t="s">
        <v>82</v>
      </c>
      <c r="L55" s="18">
        <v>0</v>
      </c>
      <c r="M55" s="21" t="s">
        <v>67</v>
      </c>
      <c r="N55" s="19" t="s">
        <v>68</v>
      </c>
      <c r="O55" s="18" t="s">
        <v>112</v>
      </c>
      <c r="P55" s="19" t="s">
        <v>68</v>
      </c>
      <c r="Q55" s="19" t="s">
        <v>70</v>
      </c>
      <c r="R55" s="19" t="s">
        <v>84</v>
      </c>
      <c r="S55" s="19" t="s">
        <v>92</v>
      </c>
      <c r="T55" s="21">
        <v>796</v>
      </c>
      <c r="U55" s="19" t="s">
        <v>133</v>
      </c>
      <c r="V55" s="23">
        <f>100+20</f>
        <v>120</v>
      </c>
      <c r="W55" s="24">
        <f>X55/V55</f>
        <v>450</v>
      </c>
      <c r="X55" s="23">
        <f>45000+9000</f>
        <v>54000</v>
      </c>
      <c r="Y55" s="23">
        <f t="shared" si="0"/>
        <v>60480.00000000001</v>
      </c>
      <c r="Z55" s="19"/>
      <c r="AA55" s="19" t="s">
        <v>76</v>
      </c>
      <c r="AB55" s="19"/>
      <c r="AC55" s="25" t="s">
        <v>165</v>
      </c>
    </row>
    <row r="56" spans="1:29" s="25" customFormat="1" ht="76.5" customHeight="1">
      <c r="A56" s="18" t="s">
        <v>166</v>
      </c>
      <c r="B56" s="19" t="s">
        <v>61</v>
      </c>
      <c r="C56" s="19" t="s">
        <v>62</v>
      </c>
      <c r="D56" s="27" t="s">
        <v>167</v>
      </c>
      <c r="E56" s="27" t="s">
        <v>168</v>
      </c>
      <c r="F56" s="27"/>
      <c r="G56" s="27" t="s">
        <v>169</v>
      </c>
      <c r="H56" s="19"/>
      <c r="I56" s="18"/>
      <c r="J56" s="18"/>
      <c r="K56" s="19" t="s">
        <v>66</v>
      </c>
      <c r="L56" s="18">
        <v>0</v>
      </c>
      <c r="M56" s="21" t="s">
        <v>67</v>
      </c>
      <c r="N56" s="19" t="s">
        <v>68</v>
      </c>
      <c r="O56" s="18" t="s">
        <v>170</v>
      </c>
      <c r="P56" s="19" t="s">
        <v>68</v>
      </c>
      <c r="Q56" s="19" t="s">
        <v>70</v>
      </c>
      <c r="R56" s="19" t="s">
        <v>171</v>
      </c>
      <c r="S56" s="19" t="s">
        <v>72</v>
      </c>
      <c r="T56" s="21" t="s">
        <v>157</v>
      </c>
      <c r="U56" s="19" t="s">
        <v>133</v>
      </c>
      <c r="V56" s="23">
        <v>10</v>
      </c>
      <c r="W56" s="24">
        <v>500</v>
      </c>
      <c r="X56" s="23">
        <f>V56*W56</f>
        <v>5000</v>
      </c>
      <c r="Y56" s="23">
        <f t="shared" si="0"/>
        <v>5600.000000000001</v>
      </c>
      <c r="Z56" s="19"/>
      <c r="AA56" s="19" t="s">
        <v>76</v>
      </c>
      <c r="AB56" s="19"/>
      <c r="AC56" s="25" t="s">
        <v>77</v>
      </c>
    </row>
    <row r="57" spans="1:29" s="25" customFormat="1" ht="44.25" customHeight="1">
      <c r="A57" s="18" t="s">
        <v>172</v>
      </c>
      <c r="B57" s="19" t="s">
        <v>61</v>
      </c>
      <c r="C57" s="19" t="s">
        <v>62</v>
      </c>
      <c r="D57" s="18" t="s">
        <v>173</v>
      </c>
      <c r="E57" s="18" t="s">
        <v>174</v>
      </c>
      <c r="F57" s="19"/>
      <c r="G57" s="19" t="s">
        <v>175</v>
      </c>
      <c r="H57" s="19"/>
      <c r="I57" s="18"/>
      <c r="J57" s="18"/>
      <c r="K57" s="19" t="s">
        <v>82</v>
      </c>
      <c r="L57" s="34">
        <v>0</v>
      </c>
      <c r="M57" s="21" t="s">
        <v>67</v>
      </c>
      <c r="N57" s="19" t="s">
        <v>68</v>
      </c>
      <c r="O57" s="18" t="s">
        <v>112</v>
      </c>
      <c r="P57" s="19" t="s">
        <v>68</v>
      </c>
      <c r="Q57" s="19" t="s">
        <v>70</v>
      </c>
      <c r="R57" s="19" t="s">
        <v>84</v>
      </c>
      <c r="S57" s="19" t="s">
        <v>92</v>
      </c>
      <c r="T57" s="21" t="s">
        <v>122</v>
      </c>
      <c r="U57" s="28" t="s">
        <v>98</v>
      </c>
      <c r="V57" s="23">
        <v>200</v>
      </c>
      <c r="W57" s="24">
        <v>223</v>
      </c>
      <c r="X57" s="23">
        <v>0</v>
      </c>
      <c r="Y57" s="23">
        <f t="shared" si="0"/>
        <v>0</v>
      </c>
      <c r="Z57" s="19"/>
      <c r="AA57" s="19" t="s">
        <v>76</v>
      </c>
      <c r="AB57" s="19" t="s">
        <v>127</v>
      </c>
      <c r="AC57" s="25" t="s">
        <v>77</v>
      </c>
    </row>
    <row r="58" spans="1:29" s="25" customFormat="1" ht="44.25" customHeight="1">
      <c r="A58" s="18" t="s">
        <v>176</v>
      </c>
      <c r="B58" s="19" t="s">
        <v>61</v>
      </c>
      <c r="C58" s="19" t="s">
        <v>62</v>
      </c>
      <c r="D58" s="18" t="s">
        <v>173</v>
      </c>
      <c r="E58" s="18" t="s">
        <v>174</v>
      </c>
      <c r="F58" s="19"/>
      <c r="G58" s="19" t="s">
        <v>175</v>
      </c>
      <c r="H58" s="19"/>
      <c r="I58" s="18"/>
      <c r="J58" s="18"/>
      <c r="K58" s="19" t="s">
        <v>82</v>
      </c>
      <c r="L58" s="34">
        <v>0</v>
      </c>
      <c r="M58" s="21" t="s">
        <v>67</v>
      </c>
      <c r="N58" s="19" t="s">
        <v>68</v>
      </c>
      <c r="O58" s="18" t="s">
        <v>91</v>
      </c>
      <c r="P58" s="19" t="s">
        <v>68</v>
      </c>
      <c r="Q58" s="19" t="s">
        <v>70</v>
      </c>
      <c r="R58" s="19" t="s">
        <v>84</v>
      </c>
      <c r="S58" s="19" t="s">
        <v>92</v>
      </c>
      <c r="T58" s="21" t="s">
        <v>122</v>
      </c>
      <c r="U58" s="28" t="s">
        <v>98</v>
      </c>
      <c r="V58" s="23">
        <v>200</v>
      </c>
      <c r="W58" s="24">
        <v>250</v>
      </c>
      <c r="X58" s="23">
        <v>0</v>
      </c>
      <c r="Y58" s="23">
        <f t="shared" si="0"/>
        <v>0</v>
      </c>
      <c r="Z58" s="19"/>
      <c r="AA58" s="19" t="s">
        <v>76</v>
      </c>
      <c r="AB58" s="19" t="s">
        <v>177</v>
      </c>
      <c r="AC58" s="25" t="s">
        <v>77</v>
      </c>
    </row>
    <row r="59" spans="1:29" s="25" customFormat="1" ht="44.25" customHeight="1">
      <c r="A59" s="18" t="s">
        <v>178</v>
      </c>
      <c r="B59" s="19" t="s">
        <v>61</v>
      </c>
      <c r="C59" s="19" t="s">
        <v>62</v>
      </c>
      <c r="D59" s="18" t="s">
        <v>173</v>
      </c>
      <c r="E59" s="18" t="s">
        <v>174</v>
      </c>
      <c r="F59" s="19"/>
      <c r="G59" s="19" t="s">
        <v>175</v>
      </c>
      <c r="H59" s="19"/>
      <c r="I59" s="18"/>
      <c r="J59" s="18"/>
      <c r="K59" s="19" t="s">
        <v>66</v>
      </c>
      <c r="L59" s="34">
        <v>0</v>
      </c>
      <c r="M59" s="21" t="s">
        <v>67</v>
      </c>
      <c r="N59" s="19" t="s">
        <v>68</v>
      </c>
      <c r="O59" s="18" t="s">
        <v>179</v>
      </c>
      <c r="P59" s="19" t="s">
        <v>68</v>
      </c>
      <c r="Q59" s="19" t="s">
        <v>70</v>
      </c>
      <c r="R59" s="19" t="s">
        <v>84</v>
      </c>
      <c r="S59" s="21" t="s">
        <v>72</v>
      </c>
      <c r="T59" s="21" t="s">
        <v>122</v>
      </c>
      <c r="U59" s="28" t="s">
        <v>98</v>
      </c>
      <c r="V59" s="23">
        <v>145</v>
      </c>
      <c r="W59" s="24">
        <v>345</v>
      </c>
      <c r="X59" s="23">
        <f>V59*W59</f>
        <v>50025</v>
      </c>
      <c r="Y59" s="23">
        <f t="shared" si="0"/>
        <v>56028.00000000001</v>
      </c>
      <c r="Z59" s="19"/>
      <c r="AA59" s="19" t="s">
        <v>76</v>
      </c>
      <c r="AB59" s="19"/>
      <c r="AC59" s="25" t="s">
        <v>77</v>
      </c>
    </row>
    <row r="60" spans="1:29" s="25" customFormat="1" ht="102" customHeight="1">
      <c r="A60" s="18" t="s">
        <v>180</v>
      </c>
      <c r="B60" s="19" t="s">
        <v>61</v>
      </c>
      <c r="C60" s="19" t="s">
        <v>62</v>
      </c>
      <c r="D60" s="18" t="s">
        <v>181</v>
      </c>
      <c r="E60" s="18" t="s">
        <v>182</v>
      </c>
      <c r="F60" s="19"/>
      <c r="G60" s="19" t="s">
        <v>183</v>
      </c>
      <c r="H60" s="33"/>
      <c r="I60" s="18" t="s">
        <v>184</v>
      </c>
      <c r="J60" s="18"/>
      <c r="K60" s="19" t="s">
        <v>82</v>
      </c>
      <c r="L60" s="18">
        <v>100</v>
      </c>
      <c r="M60" s="21" t="s">
        <v>67</v>
      </c>
      <c r="N60" s="19" t="s">
        <v>68</v>
      </c>
      <c r="O60" s="18" t="s">
        <v>103</v>
      </c>
      <c r="P60" s="19" t="s">
        <v>68</v>
      </c>
      <c r="Q60" s="19" t="s">
        <v>70</v>
      </c>
      <c r="R60" s="19" t="s">
        <v>71</v>
      </c>
      <c r="S60" s="19" t="s">
        <v>85</v>
      </c>
      <c r="T60" s="21">
        <v>5108</v>
      </c>
      <c r="U60" s="27" t="s">
        <v>185</v>
      </c>
      <c r="V60" s="23">
        <v>35</v>
      </c>
      <c r="W60" s="24">
        <v>2168.3673469387754</v>
      </c>
      <c r="X60" s="36">
        <f>V60*W60</f>
        <v>75892.85714285714</v>
      </c>
      <c r="Y60" s="23">
        <f t="shared" si="0"/>
        <v>85000.00000000001</v>
      </c>
      <c r="Z60" s="19" t="s">
        <v>75</v>
      </c>
      <c r="AA60" s="19" t="s">
        <v>76</v>
      </c>
      <c r="AB60" s="19"/>
      <c r="AC60" s="25" t="s">
        <v>77</v>
      </c>
    </row>
    <row r="61" spans="1:29" s="8" customFormat="1" ht="76.5" customHeight="1">
      <c r="A61" s="18" t="s">
        <v>186</v>
      </c>
      <c r="B61" s="19" t="s">
        <v>61</v>
      </c>
      <c r="C61" s="19" t="s">
        <v>62</v>
      </c>
      <c r="D61" s="18" t="s">
        <v>187</v>
      </c>
      <c r="E61" s="18" t="s">
        <v>188</v>
      </c>
      <c r="F61" s="19"/>
      <c r="G61" s="19" t="s">
        <v>189</v>
      </c>
      <c r="H61" s="18"/>
      <c r="I61" s="19" t="s">
        <v>190</v>
      </c>
      <c r="J61" s="19"/>
      <c r="K61" s="19" t="s">
        <v>66</v>
      </c>
      <c r="L61" s="18">
        <v>0</v>
      </c>
      <c r="M61" s="21" t="s">
        <v>67</v>
      </c>
      <c r="N61" s="19" t="s">
        <v>68</v>
      </c>
      <c r="O61" s="18" t="s">
        <v>191</v>
      </c>
      <c r="P61" s="19" t="s">
        <v>68</v>
      </c>
      <c r="Q61" s="19" t="s">
        <v>70</v>
      </c>
      <c r="R61" s="19" t="s">
        <v>171</v>
      </c>
      <c r="S61" s="19" t="s">
        <v>72</v>
      </c>
      <c r="T61" s="21">
        <v>796</v>
      </c>
      <c r="U61" s="19" t="s">
        <v>133</v>
      </c>
      <c r="V61" s="23">
        <v>2</v>
      </c>
      <c r="W61" s="23">
        <v>3125</v>
      </c>
      <c r="X61" s="23">
        <v>0</v>
      </c>
      <c r="Y61" s="23">
        <f t="shared" si="0"/>
        <v>0</v>
      </c>
      <c r="Z61" s="18"/>
      <c r="AA61" s="19" t="s">
        <v>76</v>
      </c>
      <c r="AB61" s="19" t="s">
        <v>192</v>
      </c>
      <c r="AC61" s="25" t="s">
        <v>77</v>
      </c>
    </row>
    <row r="62" spans="1:29" s="8" customFormat="1" ht="76.5" customHeight="1">
      <c r="A62" s="18" t="s">
        <v>193</v>
      </c>
      <c r="B62" s="19" t="s">
        <v>61</v>
      </c>
      <c r="C62" s="19" t="s">
        <v>62</v>
      </c>
      <c r="D62" s="18" t="s">
        <v>187</v>
      </c>
      <c r="E62" s="18" t="s">
        <v>188</v>
      </c>
      <c r="F62" s="19"/>
      <c r="G62" s="19" t="s">
        <v>189</v>
      </c>
      <c r="H62" s="18"/>
      <c r="I62" s="19" t="s">
        <v>190</v>
      </c>
      <c r="J62" s="19"/>
      <c r="K62" s="19" t="s">
        <v>66</v>
      </c>
      <c r="L62" s="18">
        <v>0</v>
      </c>
      <c r="M62" s="21" t="s">
        <v>67</v>
      </c>
      <c r="N62" s="19" t="s">
        <v>68</v>
      </c>
      <c r="O62" s="18" t="s">
        <v>191</v>
      </c>
      <c r="P62" s="19" t="s">
        <v>68</v>
      </c>
      <c r="Q62" s="19" t="s">
        <v>70</v>
      </c>
      <c r="R62" s="19" t="s">
        <v>171</v>
      </c>
      <c r="S62" s="19" t="s">
        <v>72</v>
      </c>
      <c r="T62" s="21">
        <v>796</v>
      </c>
      <c r="U62" s="19" t="s">
        <v>133</v>
      </c>
      <c r="V62" s="23">
        <v>2</v>
      </c>
      <c r="W62" s="23">
        <v>4000</v>
      </c>
      <c r="X62" s="23">
        <f>V62*W62</f>
        <v>8000</v>
      </c>
      <c r="Y62" s="23">
        <f t="shared" si="0"/>
        <v>8960</v>
      </c>
      <c r="Z62" s="18"/>
      <c r="AA62" s="19" t="s">
        <v>76</v>
      </c>
      <c r="AB62" s="19"/>
      <c r="AC62" s="25" t="s">
        <v>77</v>
      </c>
    </row>
    <row r="63" spans="1:29" s="25" customFormat="1" ht="114.75">
      <c r="A63" s="18" t="s">
        <v>194</v>
      </c>
      <c r="B63" s="19" t="s">
        <v>195</v>
      </c>
      <c r="C63" s="19" t="s">
        <v>62</v>
      </c>
      <c r="D63" s="18" t="s">
        <v>196</v>
      </c>
      <c r="E63" s="18" t="s">
        <v>197</v>
      </c>
      <c r="F63" s="19"/>
      <c r="G63" s="19" t="s">
        <v>198</v>
      </c>
      <c r="H63" s="27"/>
      <c r="I63" s="18"/>
      <c r="J63" s="18"/>
      <c r="K63" s="19" t="s">
        <v>82</v>
      </c>
      <c r="L63" s="18">
        <v>90</v>
      </c>
      <c r="M63" s="19">
        <v>231010000</v>
      </c>
      <c r="N63" s="19" t="s">
        <v>68</v>
      </c>
      <c r="O63" s="18" t="s">
        <v>170</v>
      </c>
      <c r="P63" s="19" t="s">
        <v>68</v>
      </c>
      <c r="Q63" s="19" t="s">
        <v>70</v>
      </c>
      <c r="R63" s="19" t="s">
        <v>84</v>
      </c>
      <c r="S63" s="19" t="s">
        <v>85</v>
      </c>
      <c r="T63" s="21">
        <v>796</v>
      </c>
      <c r="U63" s="19" t="s">
        <v>133</v>
      </c>
      <c r="V63" s="23">
        <v>5</v>
      </c>
      <c r="W63" s="37">
        <v>33000</v>
      </c>
      <c r="X63" s="23">
        <v>0</v>
      </c>
      <c r="Y63" s="23">
        <f t="shared" si="0"/>
        <v>0</v>
      </c>
      <c r="Z63" s="24" t="s">
        <v>75</v>
      </c>
      <c r="AA63" s="19" t="s">
        <v>76</v>
      </c>
      <c r="AB63" s="19" t="s">
        <v>146</v>
      </c>
      <c r="AC63" s="25" t="s">
        <v>77</v>
      </c>
    </row>
    <row r="64" spans="1:29" s="25" customFormat="1" ht="61.5" customHeight="1">
      <c r="A64" s="18" t="s">
        <v>199</v>
      </c>
      <c r="B64" s="19" t="s">
        <v>195</v>
      </c>
      <c r="C64" s="19" t="s">
        <v>62</v>
      </c>
      <c r="D64" s="18" t="s">
        <v>196</v>
      </c>
      <c r="E64" s="18" t="s">
        <v>197</v>
      </c>
      <c r="F64" s="19"/>
      <c r="G64" s="19" t="s">
        <v>198</v>
      </c>
      <c r="H64" s="27"/>
      <c r="I64" s="18"/>
      <c r="J64" s="18"/>
      <c r="K64" s="19" t="s">
        <v>82</v>
      </c>
      <c r="L64" s="18">
        <v>0</v>
      </c>
      <c r="M64" s="19">
        <v>231010000</v>
      </c>
      <c r="N64" s="19" t="s">
        <v>68</v>
      </c>
      <c r="O64" s="18" t="s">
        <v>170</v>
      </c>
      <c r="P64" s="19" t="s">
        <v>68</v>
      </c>
      <c r="Q64" s="19" t="s">
        <v>70</v>
      </c>
      <c r="R64" s="19" t="s">
        <v>84</v>
      </c>
      <c r="S64" s="19" t="s">
        <v>92</v>
      </c>
      <c r="T64" s="21">
        <v>796</v>
      </c>
      <c r="U64" s="19" t="s">
        <v>133</v>
      </c>
      <c r="V64" s="23">
        <v>5</v>
      </c>
      <c r="W64" s="37">
        <v>33000</v>
      </c>
      <c r="X64" s="23">
        <f>V64*W64</f>
        <v>165000</v>
      </c>
      <c r="Y64" s="23">
        <f t="shared" si="0"/>
        <v>184800.00000000003</v>
      </c>
      <c r="Z64" s="24"/>
      <c r="AA64" s="19" t="s">
        <v>76</v>
      </c>
      <c r="AB64" s="19"/>
      <c r="AC64" s="25" t="s">
        <v>77</v>
      </c>
    </row>
    <row r="65" spans="1:29" s="25" customFormat="1" ht="89.25" customHeight="1">
      <c r="A65" s="18" t="s">
        <v>200</v>
      </c>
      <c r="B65" s="19" t="s">
        <v>61</v>
      </c>
      <c r="C65" s="19" t="s">
        <v>62</v>
      </c>
      <c r="D65" s="29" t="s">
        <v>201</v>
      </c>
      <c r="E65" s="33" t="s">
        <v>202</v>
      </c>
      <c r="F65" s="33"/>
      <c r="G65" s="33" t="s">
        <v>203</v>
      </c>
      <c r="H65" s="29"/>
      <c r="I65" s="18" t="s">
        <v>204</v>
      </c>
      <c r="J65" s="18"/>
      <c r="K65" s="19" t="s">
        <v>82</v>
      </c>
      <c r="L65" s="18">
        <v>0</v>
      </c>
      <c r="M65" s="21" t="s">
        <v>67</v>
      </c>
      <c r="N65" s="19" t="s">
        <v>68</v>
      </c>
      <c r="O65" s="18" t="s">
        <v>170</v>
      </c>
      <c r="P65" s="19" t="s">
        <v>68</v>
      </c>
      <c r="Q65" s="19" t="s">
        <v>70</v>
      </c>
      <c r="R65" s="19" t="s">
        <v>84</v>
      </c>
      <c r="S65" s="19" t="s">
        <v>92</v>
      </c>
      <c r="T65" s="18">
        <v>796</v>
      </c>
      <c r="U65" s="18" t="s">
        <v>205</v>
      </c>
      <c r="V65" s="23">
        <v>2</v>
      </c>
      <c r="W65" s="23">
        <v>3125</v>
      </c>
      <c r="X65" s="23">
        <f>V65*W65</f>
        <v>6250</v>
      </c>
      <c r="Y65" s="23">
        <f t="shared" si="0"/>
        <v>7000.000000000001</v>
      </c>
      <c r="Z65" s="18"/>
      <c r="AA65" s="19" t="s">
        <v>76</v>
      </c>
      <c r="AB65" s="19"/>
      <c r="AC65" s="25" t="s">
        <v>77</v>
      </c>
    </row>
    <row r="66" spans="1:29" s="25" customFormat="1" ht="59.25" customHeight="1">
      <c r="A66" s="18" t="s">
        <v>206</v>
      </c>
      <c r="B66" s="19" t="s">
        <v>61</v>
      </c>
      <c r="C66" s="19" t="s">
        <v>62</v>
      </c>
      <c r="D66" s="29" t="s">
        <v>201</v>
      </c>
      <c r="E66" s="33" t="s">
        <v>202</v>
      </c>
      <c r="F66" s="33"/>
      <c r="G66" s="33" t="s">
        <v>203</v>
      </c>
      <c r="H66" s="18"/>
      <c r="I66" s="18" t="s">
        <v>207</v>
      </c>
      <c r="J66" s="18"/>
      <c r="K66" s="19" t="s">
        <v>82</v>
      </c>
      <c r="L66" s="18">
        <v>0</v>
      </c>
      <c r="M66" s="21" t="s">
        <v>67</v>
      </c>
      <c r="N66" s="19" t="s">
        <v>68</v>
      </c>
      <c r="O66" s="18" t="s">
        <v>170</v>
      </c>
      <c r="P66" s="19" t="s">
        <v>68</v>
      </c>
      <c r="Q66" s="19" t="s">
        <v>70</v>
      </c>
      <c r="R66" s="19" t="s">
        <v>84</v>
      </c>
      <c r="S66" s="19" t="s">
        <v>92</v>
      </c>
      <c r="T66" s="18">
        <v>796</v>
      </c>
      <c r="U66" s="18" t="s">
        <v>205</v>
      </c>
      <c r="V66" s="23">
        <v>4</v>
      </c>
      <c r="W66" s="23">
        <v>500</v>
      </c>
      <c r="X66" s="23">
        <v>0</v>
      </c>
      <c r="Y66" s="23">
        <f t="shared" si="0"/>
        <v>0</v>
      </c>
      <c r="Z66" s="18"/>
      <c r="AA66" s="19" t="s">
        <v>76</v>
      </c>
      <c r="AB66" s="19" t="s">
        <v>208</v>
      </c>
      <c r="AC66" s="25" t="s">
        <v>77</v>
      </c>
    </row>
    <row r="67" spans="1:29" s="25" customFormat="1" ht="59.25" customHeight="1">
      <c r="A67" s="18" t="s">
        <v>209</v>
      </c>
      <c r="B67" s="19" t="s">
        <v>61</v>
      </c>
      <c r="C67" s="19" t="s">
        <v>62</v>
      </c>
      <c r="D67" s="29" t="s">
        <v>201</v>
      </c>
      <c r="E67" s="33" t="s">
        <v>202</v>
      </c>
      <c r="F67" s="33"/>
      <c r="G67" s="33" t="s">
        <v>203</v>
      </c>
      <c r="H67" s="18"/>
      <c r="I67" s="18" t="s">
        <v>207</v>
      </c>
      <c r="J67" s="18"/>
      <c r="K67" s="19" t="s">
        <v>82</v>
      </c>
      <c r="L67" s="18">
        <v>0</v>
      </c>
      <c r="M67" s="21" t="s">
        <v>67</v>
      </c>
      <c r="N67" s="19" t="s">
        <v>68</v>
      </c>
      <c r="O67" s="18" t="s">
        <v>91</v>
      </c>
      <c r="P67" s="19" t="s">
        <v>68</v>
      </c>
      <c r="Q67" s="19" t="s">
        <v>70</v>
      </c>
      <c r="R67" s="19" t="s">
        <v>84</v>
      </c>
      <c r="S67" s="19" t="s">
        <v>92</v>
      </c>
      <c r="T67" s="18">
        <v>796</v>
      </c>
      <c r="U67" s="18" t="s">
        <v>205</v>
      </c>
      <c r="V67" s="23">
        <v>3</v>
      </c>
      <c r="W67" s="23">
        <v>500</v>
      </c>
      <c r="X67" s="23">
        <f>V67*W67</f>
        <v>1500</v>
      </c>
      <c r="Y67" s="23">
        <f t="shared" si="0"/>
        <v>1680.0000000000002</v>
      </c>
      <c r="Z67" s="18"/>
      <c r="AA67" s="19" t="s">
        <v>76</v>
      </c>
      <c r="AB67" s="19"/>
      <c r="AC67" s="25" t="s">
        <v>77</v>
      </c>
    </row>
    <row r="68" spans="1:29" s="25" customFormat="1" ht="63" customHeight="1">
      <c r="A68" s="18" t="s">
        <v>210</v>
      </c>
      <c r="B68" s="19" t="s">
        <v>61</v>
      </c>
      <c r="C68" s="19" t="s">
        <v>62</v>
      </c>
      <c r="D68" s="29" t="s">
        <v>201</v>
      </c>
      <c r="E68" s="33" t="s">
        <v>202</v>
      </c>
      <c r="F68" s="33"/>
      <c r="G68" s="33" t="s">
        <v>203</v>
      </c>
      <c r="H68" s="18"/>
      <c r="I68" s="18" t="s">
        <v>211</v>
      </c>
      <c r="J68" s="18"/>
      <c r="K68" s="19" t="s">
        <v>82</v>
      </c>
      <c r="L68" s="18">
        <v>0</v>
      </c>
      <c r="M68" s="21" t="s">
        <v>67</v>
      </c>
      <c r="N68" s="19" t="s">
        <v>68</v>
      </c>
      <c r="O68" s="18" t="s">
        <v>170</v>
      </c>
      <c r="P68" s="19" t="s">
        <v>68</v>
      </c>
      <c r="Q68" s="19" t="s">
        <v>70</v>
      </c>
      <c r="R68" s="19" t="s">
        <v>84</v>
      </c>
      <c r="S68" s="19" t="s">
        <v>92</v>
      </c>
      <c r="T68" s="18">
        <v>796</v>
      </c>
      <c r="U68" s="18" t="s">
        <v>205</v>
      </c>
      <c r="V68" s="23">
        <v>4</v>
      </c>
      <c r="W68" s="23">
        <v>3500</v>
      </c>
      <c r="X68" s="23">
        <v>0</v>
      </c>
      <c r="Y68" s="23">
        <f t="shared" si="0"/>
        <v>0</v>
      </c>
      <c r="Z68" s="18"/>
      <c r="AA68" s="19" t="s">
        <v>76</v>
      </c>
      <c r="AB68" s="19" t="s">
        <v>208</v>
      </c>
      <c r="AC68" s="25" t="s">
        <v>77</v>
      </c>
    </row>
    <row r="69" spans="1:29" s="25" customFormat="1" ht="63" customHeight="1">
      <c r="A69" s="18" t="s">
        <v>212</v>
      </c>
      <c r="B69" s="19" t="s">
        <v>61</v>
      </c>
      <c r="C69" s="19" t="s">
        <v>62</v>
      </c>
      <c r="D69" s="29" t="s">
        <v>201</v>
      </c>
      <c r="E69" s="33" t="s">
        <v>202</v>
      </c>
      <c r="F69" s="33"/>
      <c r="G69" s="33" t="s">
        <v>203</v>
      </c>
      <c r="H69" s="18"/>
      <c r="I69" s="18" t="s">
        <v>211</v>
      </c>
      <c r="J69" s="18"/>
      <c r="K69" s="19" t="s">
        <v>82</v>
      </c>
      <c r="L69" s="18">
        <v>0</v>
      </c>
      <c r="M69" s="21" t="s">
        <v>67</v>
      </c>
      <c r="N69" s="19" t="s">
        <v>68</v>
      </c>
      <c r="O69" s="18" t="s">
        <v>91</v>
      </c>
      <c r="P69" s="19" t="s">
        <v>68</v>
      </c>
      <c r="Q69" s="19" t="s">
        <v>70</v>
      </c>
      <c r="R69" s="19" t="s">
        <v>84</v>
      </c>
      <c r="S69" s="19" t="s">
        <v>92</v>
      </c>
      <c r="T69" s="18">
        <v>796</v>
      </c>
      <c r="U69" s="18" t="s">
        <v>205</v>
      </c>
      <c r="V69" s="23">
        <v>2</v>
      </c>
      <c r="W69" s="23">
        <v>3500</v>
      </c>
      <c r="X69" s="23">
        <f>W69*V69</f>
        <v>7000</v>
      </c>
      <c r="Y69" s="23">
        <f t="shared" si="0"/>
        <v>7840.000000000001</v>
      </c>
      <c r="Z69" s="18"/>
      <c r="AA69" s="19" t="s">
        <v>76</v>
      </c>
      <c r="AB69" s="19"/>
      <c r="AC69" s="25" t="s">
        <v>77</v>
      </c>
    </row>
    <row r="70" spans="1:29" s="25" customFormat="1" ht="89.25" customHeight="1">
      <c r="A70" s="18" t="s">
        <v>213</v>
      </c>
      <c r="B70" s="19" t="s">
        <v>195</v>
      </c>
      <c r="C70" s="19" t="s">
        <v>62</v>
      </c>
      <c r="D70" s="29" t="s">
        <v>214</v>
      </c>
      <c r="E70" s="33" t="s">
        <v>215</v>
      </c>
      <c r="F70" s="33"/>
      <c r="G70" s="33" t="s">
        <v>216</v>
      </c>
      <c r="H70" s="19"/>
      <c r="I70" s="19"/>
      <c r="J70" s="19"/>
      <c r="K70" s="19" t="s">
        <v>82</v>
      </c>
      <c r="L70" s="18">
        <v>0</v>
      </c>
      <c r="M70" s="19">
        <v>231010000</v>
      </c>
      <c r="N70" s="19" t="s">
        <v>68</v>
      </c>
      <c r="O70" s="21" t="s">
        <v>112</v>
      </c>
      <c r="P70" s="19" t="s">
        <v>68</v>
      </c>
      <c r="Q70" s="19" t="s">
        <v>70</v>
      </c>
      <c r="R70" s="19" t="s">
        <v>84</v>
      </c>
      <c r="S70" s="19" t="s">
        <v>92</v>
      </c>
      <c r="T70" s="21" t="s">
        <v>217</v>
      </c>
      <c r="U70" s="19" t="s">
        <v>218</v>
      </c>
      <c r="V70" s="23">
        <v>2</v>
      </c>
      <c r="W70" s="24">
        <v>27500</v>
      </c>
      <c r="X70" s="23">
        <v>0</v>
      </c>
      <c r="Y70" s="23">
        <f t="shared" si="0"/>
        <v>0</v>
      </c>
      <c r="Z70" s="19"/>
      <c r="AA70" s="19" t="s">
        <v>76</v>
      </c>
      <c r="AB70" s="19">
        <v>3.5</v>
      </c>
      <c r="AC70" s="25" t="s">
        <v>77</v>
      </c>
    </row>
    <row r="71" spans="1:29" s="25" customFormat="1" ht="89.25" customHeight="1">
      <c r="A71" s="18" t="s">
        <v>219</v>
      </c>
      <c r="B71" s="19" t="s">
        <v>195</v>
      </c>
      <c r="C71" s="19" t="s">
        <v>62</v>
      </c>
      <c r="D71" s="29" t="s">
        <v>220</v>
      </c>
      <c r="E71" s="33" t="s">
        <v>215</v>
      </c>
      <c r="F71" s="33"/>
      <c r="G71" s="33" t="s">
        <v>221</v>
      </c>
      <c r="H71" s="19"/>
      <c r="I71" s="19"/>
      <c r="J71" s="19"/>
      <c r="K71" s="19" t="s">
        <v>82</v>
      </c>
      <c r="L71" s="18">
        <v>0</v>
      </c>
      <c r="M71" s="19">
        <v>231010000</v>
      </c>
      <c r="N71" s="19" t="s">
        <v>68</v>
      </c>
      <c r="O71" s="21" t="s">
        <v>112</v>
      </c>
      <c r="P71" s="19" t="s">
        <v>68</v>
      </c>
      <c r="Q71" s="19" t="s">
        <v>70</v>
      </c>
      <c r="R71" s="19" t="s">
        <v>84</v>
      </c>
      <c r="S71" s="19" t="s">
        <v>92</v>
      </c>
      <c r="T71" s="21" t="s">
        <v>217</v>
      </c>
      <c r="U71" s="19" t="s">
        <v>218</v>
      </c>
      <c r="V71" s="23">
        <v>2</v>
      </c>
      <c r="W71" s="24">
        <v>27500</v>
      </c>
      <c r="X71" s="23">
        <v>0</v>
      </c>
      <c r="Y71" s="23">
        <f t="shared" si="0"/>
        <v>0</v>
      </c>
      <c r="Z71" s="19"/>
      <c r="AA71" s="19" t="s">
        <v>76</v>
      </c>
      <c r="AB71" s="19" t="s">
        <v>222</v>
      </c>
      <c r="AC71" s="25" t="s">
        <v>77</v>
      </c>
    </row>
    <row r="72" spans="1:29" s="25" customFormat="1" ht="89.25" customHeight="1">
      <c r="A72" s="18" t="s">
        <v>223</v>
      </c>
      <c r="B72" s="19" t="s">
        <v>195</v>
      </c>
      <c r="C72" s="19" t="s">
        <v>62</v>
      </c>
      <c r="D72" s="29" t="s">
        <v>224</v>
      </c>
      <c r="E72" s="33" t="s">
        <v>215</v>
      </c>
      <c r="F72" s="33"/>
      <c r="G72" s="33" t="s">
        <v>221</v>
      </c>
      <c r="H72" s="19"/>
      <c r="I72" s="19"/>
      <c r="J72" s="19"/>
      <c r="K72" s="19" t="s">
        <v>82</v>
      </c>
      <c r="L72" s="18">
        <v>0</v>
      </c>
      <c r="M72" s="19">
        <v>231010000</v>
      </c>
      <c r="N72" s="19" t="s">
        <v>68</v>
      </c>
      <c r="O72" s="21" t="s">
        <v>91</v>
      </c>
      <c r="P72" s="19" t="s">
        <v>68</v>
      </c>
      <c r="Q72" s="19" t="s">
        <v>70</v>
      </c>
      <c r="R72" s="19" t="s">
        <v>84</v>
      </c>
      <c r="S72" s="19" t="s">
        <v>92</v>
      </c>
      <c r="T72" s="21" t="s">
        <v>217</v>
      </c>
      <c r="U72" s="19" t="s">
        <v>218</v>
      </c>
      <c r="V72" s="23">
        <v>1</v>
      </c>
      <c r="W72" s="24">
        <v>55000</v>
      </c>
      <c r="X72" s="23">
        <f>W72*V72</f>
        <v>55000</v>
      </c>
      <c r="Y72" s="23">
        <f t="shared" si="0"/>
        <v>61600.00000000001</v>
      </c>
      <c r="Z72" s="19"/>
      <c r="AA72" s="19" t="s">
        <v>76</v>
      </c>
      <c r="AB72" s="19"/>
      <c r="AC72" s="25" t="s">
        <v>77</v>
      </c>
    </row>
    <row r="73" spans="1:29" s="25" customFormat="1" ht="76.5" customHeight="1">
      <c r="A73" s="18" t="s">
        <v>225</v>
      </c>
      <c r="B73" s="19" t="s">
        <v>226</v>
      </c>
      <c r="C73" s="19" t="s">
        <v>62</v>
      </c>
      <c r="D73" s="29" t="s">
        <v>227</v>
      </c>
      <c r="E73" s="33" t="s">
        <v>137</v>
      </c>
      <c r="F73" s="33"/>
      <c r="G73" s="33" t="s">
        <v>228</v>
      </c>
      <c r="H73" s="33"/>
      <c r="I73" s="18"/>
      <c r="J73" s="18"/>
      <c r="K73" s="19" t="s">
        <v>82</v>
      </c>
      <c r="L73" s="18">
        <v>0</v>
      </c>
      <c r="M73" s="21" t="s">
        <v>67</v>
      </c>
      <c r="N73" s="19" t="s">
        <v>68</v>
      </c>
      <c r="O73" s="18" t="s">
        <v>139</v>
      </c>
      <c r="P73" s="19" t="s">
        <v>68</v>
      </c>
      <c r="Q73" s="19" t="s">
        <v>70</v>
      </c>
      <c r="R73" s="19" t="s">
        <v>84</v>
      </c>
      <c r="S73" s="19" t="s">
        <v>85</v>
      </c>
      <c r="T73" s="21" t="s">
        <v>157</v>
      </c>
      <c r="U73" s="26" t="s">
        <v>133</v>
      </c>
      <c r="V73" s="23">
        <v>10</v>
      </c>
      <c r="W73" s="24">
        <v>800</v>
      </c>
      <c r="X73" s="23">
        <f>V73*W73</f>
        <v>8000</v>
      </c>
      <c r="Y73" s="23">
        <f t="shared" si="0"/>
        <v>8960</v>
      </c>
      <c r="Z73" s="12" t="s">
        <v>75</v>
      </c>
      <c r="AA73" s="19" t="s">
        <v>76</v>
      </c>
      <c r="AB73" s="14"/>
      <c r="AC73" s="25" t="s">
        <v>77</v>
      </c>
    </row>
    <row r="74" spans="1:29" s="25" customFormat="1" ht="89.25" customHeight="1">
      <c r="A74" s="18" t="s">
        <v>229</v>
      </c>
      <c r="B74" s="19" t="s">
        <v>61</v>
      </c>
      <c r="C74" s="19" t="s">
        <v>62</v>
      </c>
      <c r="D74" s="29" t="s">
        <v>230</v>
      </c>
      <c r="E74" s="33" t="s">
        <v>231</v>
      </c>
      <c r="F74" s="33"/>
      <c r="G74" s="33" t="s">
        <v>232</v>
      </c>
      <c r="H74" s="33"/>
      <c r="I74" s="18"/>
      <c r="J74" s="18"/>
      <c r="K74" s="19" t="s">
        <v>82</v>
      </c>
      <c r="L74" s="18">
        <v>0</v>
      </c>
      <c r="M74" s="21" t="s">
        <v>67</v>
      </c>
      <c r="N74" s="19" t="s">
        <v>68</v>
      </c>
      <c r="O74" s="18" t="s">
        <v>233</v>
      </c>
      <c r="P74" s="19" t="s">
        <v>68</v>
      </c>
      <c r="Q74" s="19" t="s">
        <v>70</v>
      </c>
      <c r="R74" s="19" t="s">
        <v>84</v>
      </c>
      <c r="S74" s="19" t="s">
        <v>92</v>
      </c>
      <c r="T74" s="21">
        <v>796</v>
      </c>
      <c r="U74" s="19" t="s">
        <v>133</v>
      </c>
      <c r="V74" s="23">
        <v>5</v>
      </c>
      <c r="W74" s="24">
        <v>1200</v>
      </c>
      <c r="X74" s="23">
        <f>V74*W74</f>
        <v>6000</v>
      </c>
      <c r="Y74" s="23">
        <f t="shared" si="0"/>
        <v>6720.000000000001</v>
      </c>
      <c r="Z74" s="12"/>
      <c r="AA74" s="19" t="s">
        <v>76</v>
      </c>
      <c r="AB74" s="14"/>
      <c r="AC74" s="25" t="s">
        <v>77</v>
      </c>
    </row>
    <row r="75" spans="1:29" s="25" customFormat="1" ht="89.25" customHeight="1">
      <c r="A75" s="18" t="s">
        <v>234</v>
      </c>
      <c r="B75" s="19" t="s">
        <v>195</v>
      </c>
      <c r="C75" s="19" t="s">
        <v>235</v>
      </c>
      <c r="D75" s="29" t="s">
        <v>236</v>
      </c>
      <c r="E75" s="33" t="s">
        <v>237</v>
      </c>
      <c r="F75" s="33"/>
      <c r="G75" s="33" t="s">
        <v>238</v>
      </c>
      <c r="H75" s="38"/>
      <c r="I75" s="18"/>
      <c r="J75" s="19"/>
      <c r="K75" s="19" t="s">
        <v>82</v>
      </c>
      <c r="L75" s="21" t="s">
        <v>239</v>
      </c>
      <c r="M75" s="18">
        <v>231010000</v>
      </c>
      <c r="N75" s="19" t="s">
        <v>68</v>
      </c>
      <c r="O75" s="21" t="s">
        <v>191</v>
      </c>
      <c r="P75" s="19" t="s">
        <v>68</v>
      </c>
      <c r="Q75" s="19" t="s">
        <v>70</v>
      </c>
      <c r="R75" s="19" t="s">
        <v>84</v>
      </c>
      <c r="S75" s="19" t="s">
        <v>92</v>
      </c>
      <c r="T75" s="21" t="s">
        <v>157</v>
      </c>
      <c r="U75" s="19" t="s">
        <v>133</v>
      </c>
      <c r="V75" s="23">
        <v>5</v>
      </c>
      <c r="W75" s="24">
        <v>1200</v>
      </c>
      <c r="X75" s="23">
        <f>W75*V75</f>
        <v>6000</v>
      </c>
      <c r="Y75" s="23">
        <f aca="true" t="shared" si="2" ref="Y75:Y98">X75*(1+12%)</f>
        <v>6720.000000000001</v>
      </c>
      <c r="Z75" s="19"/>
      <c r="AA75" s="19" t="s">
        <v>76</v>
      </c>
      <c r="AB75" s="19"/>
      <c r="AC75" s="25" t="s">
        <v>77</v>
      </c>
    </row>
    <row r="76" spans="1:29" s="25" customFormat="1" ht="89.25" customHeight="1">
      <c r="A76" s="18" t="s">
        <v>240</v>
      </c>
      <c r="B76" s="19" t="s">
        <v>195</v>
      </c>
      <c r="C76" s="19" t="s">
        <v>235</v>
      </c>
      <c r="D76" s="39" t="s">
        <v>241</v>
      </c>
      <c r="E76" s="33" t="s">
        <v>242</v>
      </c>
      <c r="F76" s="33"/>
      <c r="G76" s="33" t="s">
        <v>243</v>
      </c>
      <c r="H76" s="33"/>
      <c r="I76" s="18" t="s">
        <v>244</v>
      </c>
      <c r="J76" s="19"/>
      <c r="K76" s="19" t="s">
        <v>82</v>
      </c>
      <c r="L76" s="21" t="s">
        <v>239</v>
      </c>
      <c r="M76" s="18">
        <v>231010000</v>
      </c>
      <c r="N76" s="19" t="s">
        <v>68</v>
      </c>
      <c r="O76" s="21" t="s">
        <v>191</v>
      </c>
      <c r="P76" s="19" t="s">
        <v>68</v>
      </c>
      <c r="Q76" s="19" t="s">
        <v>70</v>
      </c>
      <c r="R76" s="19" t="s">
        <v>84</v>
      </c>
      <c r="S76" s="19" t="s">
        <v>92</v>
      </c>
      <c r="T76" s="21" t="s">
        <v>157</v>
      </c>
      <c r="U76" s="19" t="s">
        <v>133</v>
      </c>
      <c r="V76" s="23">
        <v>5</v>
      </c>
      <c r="W76" s="24">
        <v>2000</v>
      </c>
      <c r="X76" s="23">
        <f>W76*V76</f>
        <v>10000</v>
      </c>
      <c r="Y76" s="23">
        <f t="shared" si="2"/>
        <v>11200.000000000002</v>
      </c>
      <c r="Z76" s="19"/>
      <c r="AA76" s="19" t="s">
        <v>76</v>
      </c>
      <c r="AB76" s="19"/>
      <c r="AC76" s="25" t="s">
        <v>77</v>
      </c>
    </row>
    <row r="77" spans="1:29" s="25" customFormat="1" ht="89.25" customHeight="1">
      <c r="A77" s="18" t="s">
        <v>245</v>
      </c>
      <c r="B77" s="19" t="s">
        <v>195</v>
      </c>
      <c r="C77" s="19" t="s">
        <v>235</v>
      </c>
      <c r="D77" s="39" t="s">
        <v>246</v>
      </c>
      <c r="E77" s="33" t="s">
        <v>242</v>
      </c>
      <c r="F77" s="33"/>
      <c r="G77" s="33" t="s">
        <v>247</v>
      </c>
      <c r="H77" s="33"/>
      <c r="I77" s="18" t="s">
        <v>248</v>
      </c>
      <c r="J77" s="19"/>
      <c r="K77" s="19" t="s">
        <v>82</v>
      </c>
      <c r="L77" s="21" t="s">
        <v>239</v>
      </c>
      <c r="M77" s="18">
        <v>231010000</v>
      </c>
      <c r="N77" s="19" t="s">
        <v>68</v>
      </c>
      <c r="O77" s="21" t="s">
        <v>191</v>
      </c>
      <c r="P77" s="19" t="s">
        <v>68</v>
      </c>
      <c r="Q77" s="19" t="s">
        <v>70</v>
      </c>
      <c r="R77" s="19" t="s">
        <v>84</v>
      </c>
      <c r="S77" s="19" t="s">
        <v>92</v>
      </c>
      <c r="T77" s="21" t="s">
        <v>157</v>
      </c>
      <c r="U77" s="19" t="s">
        <v>133</v>
      </c>
      <c r="V77" s="23">
        <v>10</v>
      </c>
      <c r="W77" s="24">
        <v>1000</v>
      </c>
      <c r="X77" s="23">
        <f>W77*V77</f>
        <v>10000</v>
      </c>
      <c r="Y77" s="23">
        <f t="shared" si="2"/>
        <v>11200.000000000002</v>
      </c>
      <c r="Z77" s="19"/>
      <c r="AA77" s="19" t="s">
        <v>76</v>
      </c>
      <c r="AB77" s="19"/>
      <c r="AC77" s="25" t="s">
        <v>77</v>
      </c>
    </row>
    <row r="78" spans="1:29" s="8" customFormat="1" ht="89.25" customHeight="1">
      <c r="A78" s="18" t="s">
        <v>249</v>
      </c>
      <c r="B78" s="19" t="s">
        <v>195</v>
      </c>
      <c r="C78" s="19" t="s">
        <v>235</v>
      </c>
      <c r="D78" s="39" t="s">
        <v>250</v>
      </c>
      <c r="E78" s="33" t="s">
        <v>251</v>
      </c>
      <c r="F78" s="33"/>
      <c r="G78" s="33" t="s">
        <v>252</v>
      </c>
      <c r="H78" s="33"/>
      <c r="I78" s="18" t="s">
        <v>253</v>
      </c>
      <c r="J78" s="19"/>
      <c r="K78" s="19" t="s">
        <v>82</v>
      </c>
      <c r="L78" s="21" t="s">
        <v>239</v>
      </c>
      <c r="M78" s="18">
        <v>231010000</v>
      </c>
      <c r="N78" s="19" t="s">
        <v>68</v>
      </c>
      <c r="O78" s="21" t="s">
        <v>139</v>
      </c>
      <c r="P78" s="19" t="s">
        <v>68</v>
      </c>
      <c r="Q78" s="19" t="s">
        <v>70</v>
      </c>
      <c r="R78" s="19" t="s">
        <v>84</v>
      </c>
      <c r="S78" s="19" t="s">
        <v>92</v>
      </c>
      <c r="T78" s="21" t="s">
        <v>122</v>
      </c>
      <c r="U78" s="19" t="s">
        <v>98</v>
      </c>
      <c r="V78" s="23">
        <v>200</v>
      </c>
      <c r="W78" s="24">
        <v>500</v>
      </c>
      <c r="X78" s="23">
        <v>0</v>
      </c>
      <c r="Y78" s="23">
        <f>X78*(1+12%)</f>
        <v>0</v>
      </c>
      <c r="Z78" s="19"/>
      <c r="AA78" s="19" t="s">
        <v>76</v>
      </c>
      <c r="AB78" s="19">
        <v>11</v>
      </c>
      <c r="AC78" s="25" t="s">
        <v>77</v>
      </c>
    </row>
    <row r="79" spans="1:29" s="8" customFormat="1" ht="89.25" customHeight="1">
      <c r="A79" s="18" t="s">
        <v>254</v>
      </c>
      <c r="B79" s="19" t="s">
        <v>195</v>
      </c>
      <c r="C79" s="19" t="s">
        <v>235</v>
      </c>
      <c r="D79" s="39" t="s">
        <v>250</v>
      </c>
      <c r="E79" s="33" t="s">
        <v>251</v>
      </c>
      <c r="F79" s="33"/>
      <c r="G79" s="33" t="s">
        <v>252</v>
      </c>
      <c r="H79" s="33"/>
      <c r="I79" s="18" t="s">
        <v>253</v>
      </c>
      <c r="J79" s="19"/>
      <c r="K79" s="19" t="s">
        <v>82</v>
      </c>
      <c r="L79" s="21" t="s">
        <v>239</v>
      </c>
      <c r="M79" s="18">
        <v>231010000</v>
      </c>
      <c r="N79" s="19" t="s">
        <v>68</v>
      </c>
      <c r="O79" s="21" t="s">
        <v>255</v>
      </c>
      <c r="P79" s="19" t="s">
        <v>68</v>
      </c>
      <c r="Q79" s="19" t="s">
        <v>70</v>
      </c>
      <c r="R79" s="19" t="s">
        <v>84</v>
      </c>
      <c r="S79" s="19" t="s">
        <v>92</v>
      </c>
      <c r="T79" s="21" t="s">
        <v>122</v>
      </c>
      <c r="U79" s="19" t="s">
        <v>98</v>
      </c>
      <c r="V79" s="23">
        <v>200</v>
      </c>
      <c r="W79" s="24">
        <v>500</v>
      </c>
      <c r="X79" s="23">
        <f aca="true" t="shared" si="3" ref="X79:X84">W79*V79</f>
        <v>100000</v>
      </c>
      <c r="Y79" s="23">
        <f>X79*(1+12%)</f>
        <v>112000.00000000001</v>
      </c>
      <c r="Z79" s="19"/>
      <c r="AA79" s="19" t="s">
        <v>76</v>
      </c>
      <c r="AB79" s="19"/>
      <c r="AC79" s="25" t="s">
        <v>77</v>
      </c>
    </row>
    <row r="80" spans="1:29" s="25" customFormat="1" ht="89.25" customHeight="1">
      <c r="A80" s="18" t="s">
        <v>256</v>
      </c>
      <c r="B80" s="19" t="s">
        <v>195</v>
      </c>
      <c r="C80" s="19" t="s">
        <v>235</v>
      </c>
      <c r="D80" s="18" t="s">
        <v>257</v>
      </c>
      <c r="E80" s="19" t="s">
        <v>258</v>
      </c>
      <c r="F80" s="18"/>
      <c r="G80" s="33" t="s">
        <v>259</v>
      </c>
      <c r="H80" s="33"/>
      <c r="I80" s="18" t="s">
        <v>260</v>
      </c>
      <c r="J80" s="19"/>
      <c r="K80" s="19" t="s">
        <v>82</v>
      </c>
      <c r="L80" s="21" t="s">
        <v>239</v>
      </c>
      <c r="M80" s="18">
        <v>231010000</v>
      </c>
      <c r="N80" s="19" t="s">
        <v>68</v>
      </c>
      <c r="O80" s="21" t="s">
        <v>112</v>
      </c>
      <c r="P80" s="19" t="s">
        <v>68</v>
      </c>
      <c r="Q80" s="19" t="s">
        <v>70</v>
      </c>
      <c r="R80" s="19" t="s">
        <v>84</v>
      </c>
      <c r="S80" s="19" t="s">
        <v>92</v>
      </c>
      <c r="T80" s="21" t="s">
        <v>157</v>
      </c>
      <c r="U80" s="19" t="s">
        <v>133</v>
      </c>
      <c r="V80" s="23">
        <v>5</v>
      </c>
      <c r="W80" s="24">
        <v>10000</v>
      </c>
      <c r="X80" s="23">
        <f t="shared" si="3"/>
        <v>50000</v>
      </c>
      <c r="Y80" s="23">
        <f t="shared" si="2"/>
        <v>56000.00000000001</v>
      </c>
      <c r="Z80" s="19"/>
      <c r="AA80" s="19" t="s">
        <v>76</v>
      </c>
      <c r="AB80" s="19"/>
      <c r="AC80" s="25" t="s">
        <v>77</v>
      </c>
    </row>
    <row r="81" spans="1:29" s="25" customFormat="1" ht="89.25" customHeight="1">
      <c r="A81" s="18" t="s">
        <v>261</v>
      </c>
      <c r="B81" s="19" t="s">
        <v>195</v>
      </c>
      <c r="C81" s="19" t="s">
        <v>235</v>
      </c>
      <c r="D81" s="18" t="s">
        <v>257</v>
      </c>
      <c r="E81" s="19" t="s">
        <v>258</v>
      </c>
      <c r="F81" s="18"/>
      <c r="G81" s="33" t="s">
        <v>259</v>
      </c>
      <c r="H81" s="33"/>
      <c r="I81" s="18" t="s">
        <v>262</v>
      </c>
      <c r="J81" s="19"/>
      <c r="K81" s="19" t="s">
        <v>82</v>
      </c>
      <c r="L81" s="21" t="s">
        <v>239</v>
      </c>
      <c r="M81" s="18">
        <v>231010000</v>
      </c>
      <c r="N81" s="19" t="s">
        <v>68</v>
      </c>
      <c r="O81" s="21" t="s">
        <v>112</v>
      </c>
      <c r="P81" s="19" t="s">
        <v>68</v>
      </c>
      <c r="Q81" s="19" t="s">
        <v>70</v>
      </c>
      <c r="R81" s="19" t="s">
        <v>84</v>
      </c>
      <c r="S81" s="19" t="s">
        <v>92</v>
      </c>
      <c r="T81" s="21" t="s">
        <v>157</v>
      </c>
      <c r="U81" s="19" t="s">
        <v>133</v>
      </c>
      <c r="V81" s="23">
        <v>10</v>
      </c>
      <c r="W81" s="24">
        <v>10000</v>
      </c>
      <c r="X81" s="23">
        <f t="shared" si="3"/>
        <v>100000</v>
      </c>
      <c r="Y81" s="23">
        <f t="shared" si="2"/>
        <v>112000.00000000001</v>
      </c>
      <c r="Z81" s="19"/>
      <c r="AA81" s="19" t="s">
        <v>76</v>
      </c>
      <c r="AB81" s="19"/>
      <c r="AC81" s="25" t="s">
        <v>77</v>
      </c>
    </row>
    <row r="82" spans="1:29" s="25" customFormat="1" ht="89.25" customHeight="1">
      <c r="A82" s="18" t="s">
        <v>263</v>
      </c>
      <c r="B82" s="19" t="s">
        <v>195</v>
      </c>
      <c r="C82" s="19" t="s">
        <v>235</v>
      </c>
      <c r="D82" s="18" t="s">
        <v>264</v>
      </c>
      <c r="E82" s="19" t="s">
        <v>265</v>
      </c>
      <c r="F82" s="18"/>
      <c r="G82" s="33" t="s">
        <v>266</v>
      </c>
      <c r="H82" s="33"/>
      <c r="I82" s="33" t="s">
        <v>267</v>
      </c>
      <c r="J82" s="18"/>
      <c r="K82" s="19" t="s">
        <v>82</v>
      </c>
      <c r="L82" s="21" t="s">
        <v>239</v>
      </c>
      <c r="M82" s="18">
        <v>231010000</v>
      </c>
      <c r="N82" s="19" t="s">
        <v>68</v>
      </c>
      <c r="O82" s="21" t="s">
        <v>112</v>
      </c>
      <c r="P82" s="19" t="s">
        <v>68</v>
      </c>
      <c r="Q82" s="19" t="s">
        <v>70</v>
      </c>
      <c r="R82" s="19" t="s">
        <v>84</v>
      </c>
      <c r="S82" s="19" t="s">
        <v>92</v>
      </c>
      <c r="T82" s="21" t="s">
        <v>157</v>
      </c>
      <c r="U82" s="19" t="s">
        <v>133</v>
      </c>
      <c r="V82" s="23">
        <v>20</v>
      </c>
      <c r="W82" s="24">
        <v>2500</v>
      </c>
      <c r="X82" s="23">
        <f t="shared" si="3"/>
        <v>50000</v>
      </c>
      <c r="Y82" s="23">
        <f t="shared" si="2"/>
        <v>56000.00000000001</v>
      </c>
      <c r="Z82" s="19"/>
      <c r="AA82" s="19" t="s">
        <v>76</v>
      </c>
      <c r="AB82" s="19"/>
      <c r="AC82" s="25" t="s">
        <v>77</v>
      </c>
    </row>
    <row r="83" spans="1:29" s="1" customFormat="1" ht="89.25" customHeight="1">
      <c r="A83" s="18" t="s">
        <v>268</v>
      </c>
      <c r="B83" s="19" t="s">
        <v>195</v>
      </c>
      <c r="C83" s="19" t="s">
        <v>235</v>
      </c>
      <c r="D83" s="18" t="s">
        <v>269</v>
      </c>
      <c r="E83" s="40" t="s">
        <v>270</v>
      </c>
      <c r="F83" s="18"/>
      <c r="G83" s="33" t="s">
        <v>271</v>
      </c>
      <c r="H83" s="33"/>
      <c r="I83" s="33"/>
      <c r="J83" s="19"/>
      <c r="K83" s="19" t="s">
        <v>82</v>
      </c>
      <c r="L83" s="21" t="s">
        <v>239</v>
      </c>
      <c r="M83" s="18">
        <v>231010000</v>
      </c>
      <c r="N83" s="19" t="s">
        <v>68</v>
      </c>
      <c r="O83" s="21" t="s">
        <v>83</v>
      </c>
      <c r="P83" s="19" t="s">
        <v>68</v>
      </c>
      <c r="Q83" s="19" t="s">
        <v>70</v>
      </c>
      <c r="R83" s="19" t="s">
        <v>84</v>
      </c>
      <c r="S83" s="19" t="s">
        <v>92</v>
      </c>
      <c r="T83" s="21" t="s">
        <v>157</v>
      </c>
      <c r="U83" s="19" t="s">
        <v>133</v>
      </c>
      <c r="V83" s="23">
        <v>10</v>
      </c>
      <c r="W83" s="24">
        <v>268</v>
      </c>
      <c r="X83" s="23">
        <f t="shared" si="3"/>
        <v>2680</v>
      </c>
      <c r="Y83" s="23">
        <f t="shared" si="2"/>
        <v>3001.6000000000004</v>
      </c>
      <c r="Z83" s="19"/>
      <c r="AA83" s="19" t="s">
        <v>76</v>
      </c>
      <c r="AB83" s="19"/>
      <c r="AC83" s="25" t="s">
        <v>77</v>
      </c>
    </row>
    <row r="84" spans="1:29" s="1" customFormat="1" ht="102" customHeight="1">
      <c r="A84" s="18" t="s">
        <v>272</v>
      </c>
      <c r="B84" s="19" t="s">
        <v>195</v>
      </c>
      <c r="C84" s="19" t="s">
        <v>235</v>
      </c>
      <c r="D84" s="18" t="s">
        <v>273</v>
      </c>
      <c r="E84" s="40" t="s">
        <v>109</v>
      </c>
      <c r="F84" s="18"/>
      <c r="G84" s="33" t="s">
        <v>274</v>
      </c>
      <c r="H84" s="33"/>
      <c r="I84" s="18" t="s">
        <v>275</v>
      </c>
      <c r="J84" s="19"/>
      <c r="K84" s="19" t="s">
        <v>82</v>
      </c>
      <c r="L84" s="21" t="s">
        <v>239</v>
      </c>
      <c r="M84" s="18">
        <v>231010000</v>
      </c>
      <c r="N84" s="19" t="s">
        <v>68</v>
      </c>
      <c r="O84" s="21" t="s">
        <v>191</v>
      </c>
      <c r="P84" s="19" t="s">
        <v>68</v>
      </c>
      <c r="Q84" s="19" t="s">
        <v>70</v>
      </c>
      <c r="R84" s="19" t="s">
        <v>84</v>
      </c>
      <c r="S84" s="19" t="s">
        <v>92</v>
      </c>
      <c r="T84" s="32" t="s">
        <v>113</v>
      </c>
      <c r="U84" s="27" t="s">
        <v>114</v>
      </c>
      <c r="V84" s="23">
        <f>15+12</f>
        <v>27</v>
      </c>
      <c r="W84" s="24">
        <v>500</v>
      </c>
      <c r="X84" s="23">
        <f t="shared" si="3"/>
        <v>13500</v>
      </c>
      <c r="Y84" s="23">
        <f t="shared" si="2"/>
        <v>15120.000000000002</v>
      </c>
      <c r="Z84" s="19"/>
      <c r="AA84" s="19" t="s">
        <v>76</v>
      </c>
      <c r="AB84" s="19"/>
      <c r="AC84" s="25" t="s">
        <v>276</v>
      </c>
    </row>
    <row r="85" spans="1:29" s="1" customFormat="1" ht="78" customHeight="1">
      <c r="A85" s="18" t="s">
        <v>277</v>
      </c>
      <c r="B85" s="19" t="s">
        <v>195</v>
      </c>
      <c r="C85" s="19" t="s">
        <v>235</v>
      </c>
      <c r="D85" s="18" t="s">
        <v>278</v>
      </c>
      <c r="E85" s="40" t="s">
        <v>80</v>
      </c>
      <c r="F85" s="18"/>
      <c r="G85" s="33" t="s">
        <v>279</v>
      </c>
      <c r="H85" s="41"/>
      <c r="I85" s="42" t="s">
        <v>280</v>
      </c>
      <c r="J85" s="19"/>
      <c r="K85" s="19" t="s">
        <v>82</v>
      </c>
      <c r="L85" s="21" t="s">
        <v>239</v>
      </c>
      <c r="M85" s="18">
        <v>231010000</v>
      </c>
      <c r="N85" s="19" t="s">
        <v>68</v>
      </c>
      <c r="O85" s="21" t="s">
        <v>103</v>
      </c>
      <c r="P85" s="19" t="s">
        <v>68</v>
      </c>
      <c r="Q85" s="19" t="s">
        <v>70</v>
      </c>
      <c r="R85" s="19" t="s">
        <v>84</v>
      </c>
      <c r="S85" s="19" t="s">
        <v>92</v>
      </c>
      <c r="T85" s="21">
        <v>778</v>
      </c>
      <c r="U85" s="19" t="s">
        <v>281</v>
      </c>
      <c r="V85" s="23">
        <v>15</v>
      </c>
      <c r="W85" s="24">
        <v>800</v>
      </c>
      <c r="X85" s="23">
        <v>0</v>
      </c>
      <c r="Y85" s="23">
        <v>0</v>
      </c>
      <c r="Z85" s="19"/>
      <c r="AA85" s="19" t="s">
        <v>76</v>
      </c>
      <c r="AB85" s="19">
        <v>11</v>
      </c>
      <c r="AC85" s="25" t="s">
        <v>77</v>
      </c>
    </row>
    <row r="86" spans="1:29" s="1" customFormat="1" ht="78" customHeight="1">
      <c r="A86" s="18" t="s">
        <v>282</v>
      </c>
      <c r="B86" s="19" t="s">
        <v>195</v>
      </c>
      <c r="C86" s="19" t="s">
        <v>235</v>
      </c>
      <c r="D86" s="18" t="s">
        <v>278</v>
      </c>
      <c r="E86" s="40" t="s">
        <v>80</v>
      </c>
      <c r="F86" s="18"/>
      <c r="G86" s="33" t="s">
        <v>279</v>
      </c>
      <c r="H86" s="41"/>
      <c r="I86" s="42" t="s">
        <v>280</v>
      </c>
      <c r="J86" s="19"/>
      <c r="K86" s="19" t="s">
        <v>82</v>
      </c>
      <c r="L86" s="21" t="s">
        <v>239</v>
      </c>
      <c r="M86" s="18">
        <v>231010000</v>
      </c>
      <c r="N86" s="19" t="s">
        <v>68</v>
      </c>
      <c r="O86" s="31" t="s">
        <v>105</v>
      </c>
      <c r="P86" s="19" t="s">
        <v>68</v>
      </c>
      <c r="Q86" s="19" t="s">
        <v>70</v>
      </c>
      <c r="R86" s="19" t="s">
        <v>84</v>
      </c>
      <c r="S86" s="19" t="s">
        <v>92</v>
      </c>
      <c r="T86" s="21">
        <v>778</v>
      </c>
      <c r="U86" s="19" t="s">
        <v>281</v>
      </c>
      <c r="V86" s="23">
        <v>15</v>
      </c>
      <c r="W86" s="24">
        <v>800</v>
      </c>
      <c r="X86" s="23">
        <v>0</v>
      </c>
      <c r="Y86" s="23">
        <f>X86*(1+12%)</f>
        <v>0</v>
      </c>
      <c r="Z86" s="19"/>
      <c r="AA86" s="19" t="s">
        <v>76</v>
      </c>
      <c r="AB86" s="19">
        <v>11</v>
      </c>
      <c r="AC86" s="25" t="s">
        <v>77</v>
      </c>
    </row>
    <row r="87" spans="1:29" s="1" customFormat="1" ht="78" customHeight="1">
      <c r="A87" s="18" t="s">
        <v>283</v>
      </c>
      <c r="B87" s="19" t="s">
        <v>195</v>
      </c>
      <c r="C87" s="19" t="s">
        <v>235</v>
      </c>
      <c r="D87" s="18" t="s">
        <v>278</v>
      </c>
      <c r="E87" s="40" t="s">
        <v>80</v>
      </c>
      <c r="F87" s="18"/>
      <c r="G87" s="33" t="s">
        <v>279</v>
      </c>
      <c r="H87" s="41"/>
      <c r="I87" s="42" t="s">
        <v>280</v>
      </c>
      <c r="J87" s="19"/>
      <c r="K87" s="19" t="s">
        <v>82</v>
      </c>
      <c r="L87" s="21" t="s">
        <v>239</v>
      </c>
      <c r="M87" s="18">
        <v>231010000</v>
      </c>
      <c r="N87" s="19" t="s">
        <v>68</v>
      </c>
      <c r="O87" s="31" t="s">
        <v>112</v>
      </c>
      <c r="P87" s="19" t="s">
        <v>68</v>
      </c>
      <c r="Q87" s="19" t="s">
        <v>70</v>
      </c>
      <c r="R87" s="19" t="s">
        <v>84</v>
      </c>
      <c r="S87" s="19" t="s">
        <v>92</v>
      </c>
      <c r="T87" s="21">
        <v>778</v>
      </c>
      <c r="U87" s="19" t="s">
        <v>281</v>
      </c>
      <c r="V87" s="23">
        <v>15</v>
      </c>
      <c r="W87" s="24">
        <v>800</v>
      </c>
      <c r="X87" s="23">
        <f>W87*V87</f>
        <v>12000</v>
      </c>
      <c r="Y87" s="23">
        <f>X87*(1+12%)</f>
        <v>13440.000000000002</v>
      </c>
      <c r="Z87" s="19"/>
      <c r="AA87" s="19" t="s">
        <v>76</v>
      </c>
      <c r="AB87" s="19"/>
      <c r="AC87" s="25" t="s">
        <v>77</v>
      </c>
    </row>
    <row r="88" spans="1:29" s="1" customFormat="1" ht="80.25" customHeight="1">
      <c r="A88" s="18" t="s">
        <v>284</v>
      </c>
      <c r="B88" s="19" t="s">
        <v>195</v>
      </c>
      <c r="C88" s="19" t="s">
        <v>235</v>
      </c>
      <c r="D88" s="18" t="s">
        <v>285</v>
      </c>
      <c r="E88" s="19" t="s">
        <v>137</v>
      </c>
      <c r="F88" s="18"/>
      <c r="G88" s="18" t="s">
        <v>286</v>
      </c>
      <c r="H88" s="41"/>
      <c r="I88" s="41"/>
      <c r="J88" s="21"/>
      <c r="K88" s="21" t="s">
        <v>82</v>
      </c>
      <c r="L88" s="21" t="s">
        <v>239</v>
      </c>
      <c r="M88" s="18">
        <v>231010000</v>
      </c>
      <c r="N88" s="19" t="s">
        <v>68</v>
      </c>
      <c r="O88" s="21" t="s">
        <v>139</v>
      </c>
      <c r="P88" s="19" t="s">
        <v>68</v>
      </c>
      <c r="Q88" s="19" t="s">
        <v>70</v>
      </c>
      <c r="R88" s="19" t="s">
        <v>84</v>
      </c>
      <c r="S88" s="19" t="s">
        <v>85</v>
      </c>
      <c r="T88" s="21" t="s">
        <v>157</v>
      </c>
      <c r="U88" s="19" t="s">
        <v>133</v>
      </c>
      <c r="V88" s="23">
        <v>10</v>
      </c>
      <c r="W88" s="24">
        <v>1000</v>
      </c>
      <c r="X88" s="23">
        <f>W88*V88</f>
        <v>10000</v>
      </c>
      <c r="Y88" s="23">
        <f t="shared" si="2"/>
        <v>11200.000000000002</v>
      </c>
      <c r="Z88" s="43" t="s">
        <v>75</v>
      </c>
      <c r="AA88" s="19" t="s">
        <v>76</v>
      </c>
      <c r="AB88" s="19"/>
      <c r="AC88" s="25" t="s">
        <v>77</v>
      </c>
    </row>
    <row r="89" spans="1:29" s="1" customFormat="1" ht="39.75" customHeight="1">
      <c r="A89" s="18" t="s">
        <v>287</v>
      </c>
      <c r="B89" s="19" t="s">
        <v>195</v>
      </c>
      <c r="C89" s="19" t="s">
        <v>235</v>
      </c>
      <c r="D89" s="18" t="s">
        <v>288</v>
      </c>
      <c r="E89" s="19" t="s">
        <v>289</v>
      </c>
      <c r="F89" s="18"/>
      <c r="G89" s="18" t="s">
        <v>290</v>
      </c>
      <c r="H89" s="38"/>
      <c r="I89" s="18"/>
      <c r="J89" s="21"/>
      <c r="K89" s="21" t="s">
        <v>82</v>
      </c>
      <c r="L89" s="21" t="s">
        <v>239</v>
      </c>
      <c r="M89" s="18">
        <v>231010000</v>
      </c>
      <c r="N89" s="19" t="s">
        <v>68</v>
      </c>
      <c r="O89" s="21" t="s">
        <v>103</v>
      </c>
      <c r="P89" s="19" t="s">
        <v>68</v>
      </c>
      <c r="Q89" s="19" t="s">
        <v>70</v>
      </c>
      <c r="R89" s="19" t="s">
        <v>84</v>
      </c>
      <c r="S89" s="19" t="s">
        <v>92</v>
      </c>
      <c r="T89" s="21" t="s">
        <v>157</v>
      </c>
      <c r="U89" s="19" t="s">
        <v>133</v>
      </c>
      <c r="V89" s="23">
        <f>4+2</f>
        <v>6</v>
      </c>
      <c r="W89" s="24">
        <v>3429.3333333333335</v>
      </c>
      <c r="X89" s="23">
        <v>0</v>
      </c>
      <c r="Y89" s="23">
        <f t="shared" si="2"/>
        <v>0</v>
      </c>
      <c r="Z89" s="43"/>
      <c r="AA89" s="19" t="s">
        <v>76</v>
      </c>
      <c r="AB89" s="19">
        <v>11</v>
      </c>
      <c r="AC89" s="25" t="s">
        <v>291</v>
      </c>
    </row>
    <row r="90" spans="1:29" s="1" customFormat="1" ht="39.75" customHeight="1">
      <c r="A90" s="18" t="s">
        <v>292</v>
      </c>
      <c r="B90" s="19" t="s">
        <v>195</v>
      </c>
      <c r="C90" s="19" t="s">
        <v>235</v>
      </c>
      <c r="D90" s="18" t="s">
        <v>288</v>
      </c>
      <c r="E90" s="19" t="s">
        <v>289</v>
      </c>
      <c r="F90" s="18"/>
      <c r="G90" s="18" t="s">
        <v>290</v>
      </c>
      <c r="H90" s="38"/>
      <c r="I90" s="18"/>
      <c r="J90" s="21"/>
      <c r="K90" s="21" t="s">
        <v>82</v>
      </c>
      <c r="L90" s="21" t="s">
        <v>239</v>
      </c>
      <c r="M90" s="18">
        <v>231010000</v>
      </c>
      <c r="N90" s="19" t="s">
        <v>68</v>
      </c>
      <c r="O90" s="31" t="s">
        <v>105</v>
      </c>
      <c r="P90" s="19" t="s">
        <v>68</v>
      </c>
      <c r="Q90" s="19" t="s">
        <v>70</v>
      </c>
      <c r="R90" s="19" t="s">
        <v>84</v>
      </c>
      <c r="S90" s="19" t="s">
        <v>92</v>
      </c>
      <c r="T90" s="21" t="s">
        <v>157</v>
      </c>
      <c r="U90" s="19" t="s">
        <v>133</v>
      </c>
      <c r="V90" s="23">
        <f>4+2</f>
        <v>6</v>
      </c>
      <c r="W90" s="24">
        <v>3429</v>
      </c>
      <c r="X90" s="23">
        <v>0</v>
      </c>
      <c r="Y90" s="23">
        <f t="shared" si="2"/>
        <v>0</v>
      </c>
      <c r="Z90" s="43"/>
      <c r="AA90" s="19" t="s">
        <v>76</v>
      </c>
      <c r="AB90" s="19">
        <v>11</v>
      </c>
      <c r="AC90" s="25" t="s">
        <v>291</v>
      </c>
    </row>
    <row r="91" spans="1:29" s="1" customFormat="1" ht="39.75" customHeight="1">
      <c r="A91" s="18" t="s">
        <v>293</v>
      </c>
      <c r="B91" s="19" t="s">
        <v>195</v>
      </c>
      <c r="C91" s="19" t="s">
        <v>235</v>
      </c>
      <c r="D91" s="18" t="s">
        <v>288</v>
      </c>
      <c r="E91" s="19" t="s">
        <v>289</v>
      </c>
      <c r="F91" s="18"/>
      <c r="G91" s="18" t="s">
        <v>290</v>
      </c>
      <c r="H91" s="38"/>
      <c r="I91" s="18"/>
      <c r="J91" s="21"/>
      <c r="K91" s="21" t="s">
        <v>82</v>
      </c>
      <c r="L91" s="21" t="s">
        <v>239</v>
      </c>
      <c r="M91" s="18">
        <v>231010000</v>
      </c>
      <c r="N91" s="19" t="s">
        <v>68</v>
      </c>
      <c r="O91" s="31" t="s">
        <v>112</v>
      </c>
      <c r="P91" s="19" t="s">
        <v>68</v>
      </c>
      <c r="Q91" s="19" t="s">
        <v>70</v>
      </c>
      <c r="R91" s="19" t="s">
        <v>84</v>
      </c>
      <c r="S91" s="19" t="s">
        <v>92</v>
      </c>
      <c r="T91" s="21" t="s">
        <v>157</v>
      </c>
      <c r="U91" s="19" t="s">
        <v>133</v>
      </c>
      <c r="V91" s="23">
        <f>4+2</f>
        <v>6</v>
      </c>
      <c r="W91" s="24">
        <f>X91/V91</f>
        <v>3429.3333333333335</v>
      </c>
      <c r="X91" s="23">
        <f>12860+7716</f>
        <v>20576</v>
      </c>
      <c r="Y91" s="23">
        <f t="shared" si="2"/>
        <v>23045.120000000003</v>
      </c>
      <c r="Z91" s="43"/>
      <c r="AA91" s="19" t="s">
        <v>76</v>
      </c>
      <c r="AB91" s="19"/>
      <c r="AC91" s="25" t="s">
        <v>291</v>
      </c>
    </row>
    <row r="92" spans="1:29" s="1" customFormat="1" ht="55.5" customHeight="1">
      <c r="A92" s="18" t="s">
        <v>294</v>
      </c>
      <c r="B92" s="19" t="s">
        <v>195</v>
      </c>
      <c r="C92" s="19" t="s">
        <v>235</v>
      </c>
      <c r="D92" s="18" t="s">
        <v>288</v>
      </c>
      <c r="E92" s="19" t="s">
        <v>289</v>
      </c>
      <c r="F92" s="18"/>
      <c r="G92" s="18" t="s">
        <v>290</v>
      </c>
      <c r="H92" s="38"/>
      <c r="I92" s="44" t="s">
        <v>295</v>
      </c>
      <c r="J92" s="21"/>
      <c r="K92" s="21" t="s">
        <v>82</v>
      </c>
      <c r="L92" s="21" t="s">
        <v>239</v>
      </c>
      <c r="M92" s="18">
        <v>231010000</v>
      </c>
      <c r="N92" s="19" t="s">
        <v>68</v>
      </c>
      <c r="O92" s="21" t="s">
        <v>103</v>
      </c>
      <c r="P92" s="19" t="s">
        <v>68</v>
      </c>
      <c r="Q92" s="19" t="s">
        <v>70</v>
      </c>
      <c r="R92" s="19" t="s">
        <v>84</v>
      </c>
      <c r="S92" s="19" t="s">
        <v>92</v>
      </c>
      <c r="T92" s="21" t="s">
        <v>157</v>
      </c>
      <c r="U92" s="19" t="s">
        <v>133</v>
      </c>
      <c r="V92" s="23">
        <v>10</v>
      </c>
      <c r="W92" s="24">
        <v>10000</v>
      </c>
      <c r="X92" s="23">
        <v>0</v>
      </c>
      <c r="Y92" s="23">
        <f t="shared" si="2"/>
        <v>0</v>
      </c>
      <c r="Z92" s="43"/>
      <c r="AA92" s="19" t="s">
        <v>76</v>
      </c>
      <c r="AB92" s="19">
        <v>11</v>
      </c>
      <c r="AC92" s="25" t="s">
        <v>77</v>
      </c>
    </row>
    <row r="93" spans="1:29" s="1" customFormat="1" ht="43.5" customHeight="1">
      <c r="A93" s="18" t="s">
        <v>296</v>
      </c>
      <c r="B93" s="19" t="s">
        <v>195</v>
      </c>
      <c r="C93" s="19" t="s">
        <v>235</v>
      </c>
      <c r="D93" s="18" t="s">
        <v>288</v>
      </c>
      <c r="E93" s="19" t="s">
        <v>289</v>
      </c>
      <c r="F93" s="18"/>
      <c r="G93" s="18" t="s">
        <v>290</v>
      </c>
      <c r="H93" s="38"/>
      <c r="I93" s="44" t="s">
        <v>295</v>
      </c>
      <c r="J93" s="21"/>
      <c r="K93" s="21" t="s">
        <v>82</v>
      </c>
      <c r="L93" s="21" t="s">
        <v>239</v>
      </c>
      <c r="M93" s="18">
        <v>231010000</v>
      </c>
      <c r="N93" s="19" t="s">
        <v>68</v>
      </c>
      <c r="O93" s="31" t="s">
        <v>105</v>
      </c>
      <c r="P93" s="19" t="s">
        <v>68</v>
      </c>
      <c r="Q93" s="19" t="s">
        <v>70</v>
      </c>
      <c r="R93" s="19" t="s">
        <v>84</v>
      </c>
      <c r="S93" s="19" t="s">
        <v>92</v>
      </c>
      <c r="T93" s="21" t="s">
        <v>157</v>
      </c>
      <c r="U93" s="19" t="s">
        <v>133</v>
      </c>
      <c r="V93" s="23">
        <v>10</v>
      </c>
      <c r="W93" s="24">
        <v>10000</v>
      </c>
      <c r="X93" s="23">
        <v>0</v>
      </c>
      <c r="Y93" s="23">
        <f t="shared" si="2"/>
        <v>0</v>
      </c>
      <c r="Z93" s="43"/>
      <c r="AA93" s="19" t="s">
        <v>76</v>
      </c>
      <c r="AB93" s="19">
        <v>11</v>
      </c>
      <c r="AC93" s="25" t="s">
        <v>77</v>
      </c>
    </row>
    <row r="94" spans="1:29" s="1" customFormat="1" ht="43.5" customHeight="1">
      <c r="A94" s="18" t="s">
        <v>297</v>
      </c>
      <c r="B94" s="19" t="s">
        <v>195</v>
      </c>
      <c r="C94" s="19" t="s">
        <v>235</v>
      </c>
      <c r="D94" s="18" t="s">
        <v>288</v>
      </c>
      <c r="E94" s="19" t="s">
        <v>289</v>
      </c>
      <c r="F94" s="18"/>
      <c r="G94" s="18" t="s">
        <v>290</v>
      </c>
      <c r="H94" s="38"/>
      <c r="I94" s="44" t="s">
        <v>295</v>
      </c>
      <c r="J94" s="21"/>
      <c r="K94" s="21" t="s">
        <v>82</v>
      </c>
      <c r="L94" s="21" t="s">
        <v>239</v>
      </c>
      <c r="M94" s="18">
        <v>231010000</v>
      </c>
      <c r="N94" s="19" t="s">
        <v>68</v>
      </c>
      <c r="O94" s="31" t="s">
        <v>112</v>
      </c>
      <c r="P94" s="19" t="s">
        <v>68</v>
      </c>
      <c r="Q94" s="19" t="s">
        <v>70</v>
      </c>
      <c r="R94" s="19" t="s">
        <v>84</v>
      </c>
      <c r="S94" s="19" t="s">
        <v>92</v>
      </c>
      <c r="T94" s="21" t="s">
        <v>157</v>
      </c>
      <c r="U94" s="19" t="s">
        <v>133</v>
      </c>
      <c r="V94" s="23">
        <v>10</v>
      </c>
      <c r="W94" s="24">
        <v>10000</v>
      </c>
      <c r="X94" s="23">
        <f>W94*V94</f>
        <v>100000</v>
      </c>
      <c r="Y94" s="23">
        <f t="shared" si="2"/>
        <v>112000.00000000001</v>
      </c>
      <c r="Z94" s="43"/>
      <c r="AA94" s="19" t="s">
        <v>76</v>
      </c>
      <c r="AB94" s="19"/>
      <c r="AC94" s="25" t="s">
        <v>77</v>
      </c>
    </row>
    <row r="95" spans="1:29" s="1" customFormat="1" ht="81" customHeight="1">
      <c r="A95" s="18" t="s">
        <v>298</v>
      </c>
      <c r="B95" s="19" t="s">
        <v>195</v>
      </c>
      <c r="C95" s="19" t="s">
        <v>235</v>
      </c>
      <c r="D95" s="18" t="s">
        <v>288</v>
      </c>
      <c r="E95" s="19" t="s">
        <v>289</v>
      </c>
      <c r="F95" s="18"/>
      <c r="G95" s="18" t="s">
        <v>290</v>
      </c>
      <c r="H95" s="38" t="s">
        <v>299</v>
      </c>
      <c r="I95" s="44" t="s">
        <v>300</v>
      </c>
      <c r="J95" s="21"/>
      <c r="K95" s="21" t="s">
        <v>82</v>
      </c>
      <c r="L95" s="21" t="s">
        <v>239</v>
      </c>
      <c r="M95" s="18">
        <v>231010000</v>
      </c>
      <c r="N95" s="19" t="s">
        <v>68</v>
      </c>
      <c r="O95" s="21" t="s">
        <v>103</v>
      </c>
      <c r="P95" s="19" t="s">
        <v>68</v>
      </c>
      <c r="Q95" s="19" t="s">
        <v>70</v>
      </c>
      <c r="R95" s="19" t="s">
        <v>84</v>
      </c>
      <c r="S95" s="19" t="s">
        <v>92</v>
      </c>
      <c r="T95" s="21" t="s">
        <v>157</v>
      </c>
      <c r="U95" s="19" t="s">
        <v>133</v>
      </c>
      <c r="V95" s="23">
        <v>10</v>
      </c>
      <c r="W95" s="24">
        <v>12000</v>
      </c>
      <c r="X95" s="23">
        <v>0</v>
      </c>
      <c r="Y95" s="23">
        <f t="shared" si="2"/>
        <v>0</v>
      </c>
      <c r="Z95" s="43"/>
      <c r="AA95" s="19" t="s">
        <v>76</v>
      </c>
      <c r="AB95" s="19">
        <v>11</v>
      </c>
      <c r="AC95" s="25" t="s">
        <v>77</v>
      </c>
    </row>
    <row r="96" spans="1:29" s="1" customFormat="1" ht="47.25" customHeight="1">
      <c r="A96" s="18" t="s">
        <v>301</v>
      </c>
      <c r="B96" s="19" t="s">
        <v>195</v>
      </c>
      <c r="C96" s="19" t="s">
        <v>235</v>
      </c>
      <c r="D96" s="18" t="s">
        <v>288</v>
      </c>
      <c r="E96" s="19" t="s">
        <v>289</v>
      </c>
      <c r="F96" s="18"/>
      <c r="G96" s="18" t="s">
        <v>290</v>
      </c>
      <c r="H96" s="38" t="s">
        <v>299</v>
      </c>
      <c r="I96" s="44" t="s">
        <v>300</v>
      </c>
      <c r="J96" s="21"/>
      <c r="K96" s="21" t="s">
        <v>82</v>
      </c>
      <c r="L96" s="21" t="s">
        <v>239</v>
      </c>
      <c r="M96" s="18">
        <v>231010000</v>
      </c>
      <c r="N96" s="19" t="s">
        <v>68</v>
      </c>
      <c r="O96" s="31" t="s">
        <v>105</v>
      </c>
      <c r="P96" s="19" t="s">
        <v>68</v>
      </c>
      <c r="Q96" s="19" t="s">
        <v>70</v>
      </c>
      <c r="R96" s="19" t="s">
        <v>84</v>
      </c>
      <c r="S96" s="19" t="s">
        <v>92</v>
      </c>
      <c r="T96" s="21" t="s">
        <v>157</v>
      </c>
      <c r="U96" s="19" t="s">
        <v>133</v>
      </c>
      <c r="V96" s="23">
        <v>10</v>
      </c>
      <c r="W96" s="24">
        <v>12000</v>
      </c>
      <c r="X96" s="23">
        <v>0</v>
      </c>
      <c r="Y96" s="23">
        <f t="shared" si="2"/>
        <v>0</v>
      </c>
      <c r="Z96" s="43"/>
      <c r="AA96" s="19" t="s">
        <v>76</v>
      </c>
      <c r="AB96" s="19">
        <v>11</v>
      </c>
      <c r="AC96" s="25" t="s">
        <v>77</v>
      </c>
    </row>
    <row r="97" spans="1:29" s="1" customFormat="1" ht="47.25" customHeight="1">
      <c r="A97" s="18" t="s">
        <v>302</v>
      </c>
      <c r="B97" s="19" t="s">
        <v>195</v>
      </c>
      <c r="C97" s="19" t="s">
        <v>235</v>
      </c>
      <c r="D97" s="18" t="s">
        <v>288</v>
      </c>
      <c r="E97" s="19" t="s">
        <v>289</v>
      </c>
      <c r="F97" s="18"/>
      <c r="G97" s="18" t="s">
        <v>290</v>
      </c>
      <c r="H97" s="38" t="s">
        <v>299</v>
      </c>
      <c r="I97" s="44" t="s">
        <v>300</v>
      </c>
      <c r="J97" s="21"/>
      <c r="K97" s="21" t="s">
        <v>82</v>
      </c>
      <c r="L97" s="21" t="s">
        <v>239</v>
      </c>
      <c r="M97" s="18">
        <v>231010000</v>
      </c>
      <c r="N97" s="19" t="s">
        <v>68</v>
      </c>
      <c r="O97" s="31" t="s">
        <v>112</v>
      </c>
      <c r="P97" s="19" t="s">
        <v>68</v>
      </c>
      <c r="Q97" s="19" t="s">
        <v>70</v>
      </c>
      <c r="R97" s="19" t="s">
        <v>84</v>
      </c>
      <c r="S97" s="19" t="s">
        <v>92</v>
      </c>
      <c r="T97" s="21" t="s">
        <v>157</v>
      </c>
      <c r="U97" s="19" t="s">
        <v>133</v>
      </c>
      <c r="V97" s="23">
        <v>10</v>
      </c>
      <c r="W97" s="24">
        <v>12000</v>
      </c>
      <c r="X97" s="23">
        <f>W97*V97</f>
        <v>120000</v>
      </c>
      <c r="Y97" s="23">
        <f t="shared" si="2"/>
        <v>134400</v>
      </c>
      <c r="Z97" s="43"/>
      <c r="AA97" s="19" t="s">
        <v>76</v>
      </c>
      <c r="AB97" s="19"/>
      <c r="AC97" s="25" t="s">
        <v>77</v>
      </c>
    </row>
    <row r="98" spans="1:29" s="1" customFormat="1" ht="89.25" customHeight="1">
      <c r="A98" s="18" t="s">
        <v>303</v>
      </c>
      <c r="B98" s="19" t="s">
        <v>195</v>
      </c>
      <c r="C98" s="19" t="s">
        <v>235</v>
      </c>
      <c r="D98" s="18" t="s">
        <v>304</v>
      </c>
      <c r="E98" s="19" t="s">
        <v>305</v>
      </c>
      <c r="F98" s="18"/>
      <c r="G98" s="18" t="s">
        <v>306</v>
      </c>
      <c r="H98" s="19"/>
      <c r="I98" s="18" t="s">
        <v>307</v>
      </c>
      <c r="J98" s="21"/>
      <c r="K98" s="21" t="s">
        <v>82</v>
      </c>
      <c r="L98" s="21" t="s">
        <v>239</v>
      </c>
      <c r="M98" s="18">
        <v>231010000</v>
      </c>
      <c r="N98" s="19" t="s">
        <v>68</v>
      </c>
      <c r="O98" s="21" t="s">
        <v>83</v>
      </c>
      <c r="P98" s="19" t="s">
        <v>68</v>
      </c>
      <c r="Q98" s="19" t="s">
        <v>70</v>
      </c>
      <c r="R98" s="19" t="s">
        <v>84</v>
      </c>
      <c r="S98" s="19" t="s">
        <v>92</v>
      </c>
      <c r="T98" s="21" t="s">
        <v>308</v>
      </c>
      <c r="U98" s="19" t="s">
        <v>309</v>
      </c>
      <c r="V98" s="23">
        <f>5+5</f>
        <v>10</v>
      </c>
      <c r="W98" s="24">
        <f>X98/V98</f>
        <v>4000</v>
      </c>
      <c r="X98" s="23">
        <f>20000+20000</f>
        <v>40000</v>
      </c>
      <c r="Y98" s="23">
        <f t="shared" si="2"/>
        <v>44800.00000000001</v>
      </c>
      <c r="Z98" s="19"/>
      <c r="AA98" s="19" t="s">
        <v>76</v>
      </c>
      <c r="AB98" s="19"/>
      <c r="AC98" s="25" t="s">
        <v>310</v>
      </c>
    </row>
    <row r="99" spans="1:29" s="1" customFormat="1" ht="54.75" customHeight="1">
      <c r="A99" s="18" t="s">
        <v>311</v>
      </c>
      <c r="B99" s="19" t="s">
        <v>195</v>
      </c>
      <c r="C99" s="19" t="s">
        <v>312</v>
      </c>
      <c r="D99" s="45" t="s">
        <v>313</v>
      </c>
      <c r="E99" s="45" t="s">
        <v>314</v>
      </c>
      <c r="F99" s="45"/>
      <c r="G99" s="45" t="s">
        <v>315</v>
      </c>
      <c r="H99" s="19"/>
      <c r="I99" s="29" t="s">
        <v>316</v>
      </c>
      <c r="J99" s="29"/>
      <c r="K99" s="21" t="s">
        <v>82</v>
      </c>
      <c r="L99" s="21" t="s">
        <v>239</v>
      </c>
      <c r="M99" s="21" t="s">
        <v>67</v>
      </c>
      <c r="N99" s="19" t="s">
        <v>68</v>
      </c>
      <c r="O99" s="21" t="s">
        <v>317</v>
      </c>
      <c r="P99" s="19" t="s">
        <v>68</v>
      </c>
      <c r="Q99" s="21" t="s">
        <v>70</v>
      </c>
      <c r="R99" s="19" t="s">
        <v>84</v>
      </c>
      <c r="S99" s="19" t="s">
        <v>92</v>
      </c>
      <c r="T99" s="21" t="s">
        <v>157</v>
      </c>
      <c r="U99" s="19" t="s">
        <v>133</v>
      </c>
      <c r="V99" s="23">
        <v>2</v>
      </c>
      <c r="W99" s="46">
        <v>6500</v>
      </c>
      <c r="X99" s="47">
        <f>W99*V99</f>
        <v>13000</v>
      </c>
      <c r="Y99" s="47">
        <f aca="true" t="shared" si="4" ref="Y99:Y123">X99*1.12</f>
        <v>14560.000000000002</v>
      </c>
      <c r="Z99" s="48"/>
      <c r="AA99" s="19" t="s">
        <v>76</v>
      </c>
      <c r="AB99" s="18"/>
      <c r="AC99" s="25" t="s">
        <v>77</v>
      </c>
    </row>
    <row r="100" spans="1:29" s="1" customFormat="1" ht="48.75" customHeight="1">
      <c r="A100" s="18" t="s">
        <v>318</v>
      </c>
      <c r="B100" s="19" t="s">
        <v>195</v>
      </c>
      <c r="C100" s="19" t="s">
        <v>312</v>
      </c>
      <c r="D100" s="45" t="s">
        <v>319</v>
      </c>
      <c r="E100" s="45" t="s">
        <v>320</v>
      </c>
      <c r="F100" s="45"/>
      <c r="G100" s="45" t="s">
        <v>321</v>
      </c>
      <c r="H100" s="45"/>
      <c r="I100" s="45"/>
      <c r="J100" s="18"/>
      <c r="K100" s="21" t="s">
        <v>82</v>
      </c>
      <c r="L100" s="18">
        <v>0</v>
      </c>
      <c r="M100" s="21" t="s">
        <v>67</v>
      </c>
      <c r="N100" s="19" t="s">
        <v>68</v>
      </c>
      <c r="O100" s="18" t="s">
        <v>322</v>
      </c>
      <c r="P100" s="19" t="s">
        <v>68</v>
      </c>
      <c r="Q100" s="19" t="s">
        <v>70</v>
      </c>
      <c r="R100" s="19" t="s">
        <v>84</v>
      </c>
      <c r="S100" s="19" t="s">
        <v>323</v>
      </c>
      <c r="T100" s="21" t="s">
        <v>157</v>
      </c>
      <c r="U100" s="19" t="s">
        <v>205</v>
      </c>
      <c r="V100" s="49">
        <v>2</v>
      </c>
      <c r="W100" s="49">
        <v>10000</v>
      </c>
      <c r="X100" s="49">
        <v>0</v>
      </c>
      <c r="Y100" s="23">
        <f t="shared" si="4"/>
        <v>0</v>
      </c>
      <c r="Z100" s="50"/>
      <c r="AA100" s="19" t="s">
        <v>76</v>
      </c>
      <c r="AB100" s="51" t="s">
        <v>324</v>
      </c>
      <c r="AC100" s="25" t="s">
        <v>77</v>
      </c>
    </row>
    <row r="101" spans="1:29" s="1" customFormat="1" ht="39" customHeight="1">
      <c r="A101" s="18" t="s">
        <v>325</v>
      </c>
      <c r="B101" s="19" t="s">
        <v>195</v>
      </c>
      <c r="C101" s="19" t="s">
        <v>312</v>
      </c>
      <c r="D101" s="45" t="s">
        <v>319</v>
      </c>
      <c r="E101" s="45" t="s">
        <v>320</v>
      </c>
      <c r="F101" s="45"/>
      <c r="G101" s="45" t="s">
        <v>321</v>
      </c>
      <c r="H101" s="45"/>
      <c r="I101" s="45"/>
      <c r="J101" s="18"/>
      <c r="K101" s="21" t="s">
        <v>82</v>
      </c>
      <c r="L101" s="18">
        <v>0</v>
      </c>
      <c r="M101" s="21" t="s">
        <v>67</v>
      </c>
      <c r="N101" s="19" t="s">
        <v>68</v>
      </c>
      <c r="O101" s="18" t="s">
        <v>91</v>
      </c>
      <c r="P101" s="19" t="s">
        <v>68</v>
      </c>
      <c r="Q101" s="19" t="s">
        <v>70</v>
      </c>
      <c r="R101" s="19" t="s">
        <v>84</v>
      </c>
      <c r="S101" s="19" t="s">
        <v>92</v>
      </c>
      <c r="T101" s="21" t="s">
        <v>157</v>
      </c>
      <c r="U101" s="19" t="s">
        <v>205</v>
      </c>
      <c r="V101" s="49">
        <v>1</v>
      </c>
      <c r="W101" s="49">
        <v>10000</v>
      </c>
      <c r="X101" s="49">
        <f>W101*V101</f>
        <v>10000</v>
      </c>
      <c r="Y101" s="23">
        <f t="shared" si="4"/>
        <v>11200.000000000002</v>
      </c>
      <c r="Z101" s="50"/>
      <c r="AA101" s="19" t="s">
        <v>76</v>
      </c>
      <c r="AB101" s="51"/>
      <c r="AC101" s="25" t="s">
        <v>77</v>
      </c>
    </row>
    <row r="102" spans="1:29" s="1" customFormat="1" ht="47.25" customHeight="1">
      <c r="A102" s="18" t="s">
        <v>326</v>
      </c>
      <c r="B102" s="19" t="s">
        <v>195</v>
      </c>
      <c r="C102" s="19" t="s">
        <v>312</v>
      </c>
      <c r="D102" s="45" t="s">
        <v>327</v>
      </c>
      <c r="E102" s="45" t="s">
        <v>320</v>
      </c>
      <c r="F102" s="45"/>
      <c r="G102" s="45" t="s">
        <v>328</v>
      </c>
      <c r="H102" s="45"/>
      <c r="I102" s="18"/>
      <c r="J102" s="18"/>
      <c r="K102" s="21" t="s">
        <v>82</v>
      </c>
      <c r="L102" s="18">
        <v>0</v>
      </c>
      <c r="M102" s="21" t="s">
        <v>67</v>
      </c>
      <c r="N102" s="19" t="s">
        <v>68</v>
      </c>
      <c r="O102" s="18" t="s">
        <v>322</v>
      </c>
      <c r="P102" s="19" t="s">
        <v>68</v>
      </c>
      <c r="Q102" s="19" t="s">
        <v>70</v>
      </c>
      <c r="R102" s="19" t="s">
        <v>84</v>
      </c>
      <c r="S102" s="19" t="s">
        <v>92</v>
      </c>
      <c r="T102" s="21" t="s">
        <v>157</v>
      </c>
      <c r="U102" s="19" t="s">
        <v>205</v>
      </c>
      <c r="V102" s="49">
        <v>2</v>
      </c>
      <c r="W102" s="49">
        <v>10000</v>
      </c>
      <c r="X102" s="49">
        <v>0</v>
      </c>
      <c r="Y102" s="47">
        <f t="shared" si="4"/>
        <v>0</v>
      </c>
      <c r="Z102" s="50"/>
      <c r="AA102" s="19" t="s">
        <v>76</v>
      </c>
      <c r="AB102" s="51" t="s">
        <v>208</v>
      </c>
      <c r="AC102" s="25" t="s">
        <v>77</v>
      </c>
    </row>
    <row r="103" spans="1:29" s="1" customFormat="1" ht="47.25" customHeight="1">
      <c r="A103" s="18" t="s">
        <v>329</v>
      </c>
      <c r="B103" s="19" t="s">
        <v>195</v>
      </c>
      <c r="C103" s="19" t="s">
        <v>312</v>
      </c>
      <c r="D103" s="45" t="s">
        <v>327</v>
      </c>
      <c r="E103" s="45" t="s">
        <v>320</v>
      </c>
      <c r="F103" s="45"/>
      <c r="G103" s="45" t="s">
        <v>328</v>
      </c>
      <c r="H103" s="45"/>
      <c r="I103" s="18"/>
      <c r="J103" s="18"/>
      <c r="K103" s="21" t="s">
        <v>82</v>
      </c>
      <c r="L103" s="18">
        <v>0</v>
      </c>
      <c r="M103" s="21" t="s">
        <v>67</v>
      </c>
      <c r="N103" s="19" t="s">
        <v>68</v>
      </c>
      <c r="O103" s="18" t="s">
        <v>91</v>
      </c>
      <c r="P103" s="19" t="s">
        <v>68</v>
      </c>
      <c r="Q103" s="19" t="s">
        <v>70</v>
      </c>
      <c r="R103" s="19" t="s">
        <v>84</v>
      </c>
      <c r="S103" s="19" t="s">
        <v>92</v>
      </c>
      <c r="T103" s="21" t="s">
        <v>157</v>
      </c>
      <c r="U103" s="19" t="s">
        <v>205</v>
      </c>
      <c r="V103" s="49">
        <v>1</v>
      </c>
      <c r="W103" s="49">
        <v>10000</v>
      </c>
      <c r="X103" s="49">
        <f>W103*V103</f>
        <v>10000</v>
      </c>
      <c r="Y103" s="47">
        <f t="shared" si="4"/>
        <v>11200.000000000002</v>
      </c>
      <c r="Z103" s="50"/>
      <c r="AA103" s="19" t="s">
        <v>76</v>
      </c>
      <c r="AB103" s="51"/>
      <c r="AC103" s="25" t="s">
        <v>77</v>
      </c>
    </row>
    <row r="104" spans="1:29" s="1" customFormat="1" ht="41.25" customHeight="1">
      <c r="A104" s="18" t="s">
        <v>330</v>
      </c>
      <c r="B104" s="19" t="s">
        <v>195</v>
      </c>
      <c r="C104" s="19" t="s">
        <v>312</v>
      </c>
      <c r="D104" s="45" t="s">
        <v>331</v>
      </c>
      <c r="E104" s="45" t="s">
        <v>320</v>
      </c>
      <c r="F104" s="45"/>
      <c r="G104" s="45" t="s">
        <v>332</v>
      </c>
      <c r="H104" s="45"/>
      <c r="I104" s="18"/>
      <c r="J104" s="18"/>
      <c r="K104" s="21" t="s">
        <v>82</v>
      </c>
      <c r="L104" s="18">
        <v>0</v>
      </c>
      <c r="M104" s="21" t="s">
        <v>67</v>
      </c>
      <c r="N104" s="19" t="s">
        <v>68</v>
      </c>
      <c r="O104" s="18" t="s">
        <v>322</v>
      </c>
      <c r="P104" s="19" t="s">
        <v>68</v>
      </c>
      <c r="Q104" s="19" t="s">
        <v>70</v>
      </c>
      <c r="R104" s="19" t="s">
        <v>84</v>
      </c>
      <c r="S104" s="19" t="s">
        <v>92</v>
      </c>
      <c r="T104" s="21" t="s">
        <v>157</v>
      </c>
      <c r="U104" s="19" t="s">
        <v>205</v>
      </c>
      <c r="V104" s="49">
        <v>2</v>
      </c>
      <c r="W104" s="49">
        <v>7000</v>
      </c>
      <c r="X104" s="49">
        <v>0</v>
      </c>
      <c r="Y104" s="23">
        <f t="shared" si="4"/>
        <v>0</v>
      </c>
      <c r="Z104" s="50"/>
      <c r="AA104" s="19" t="s">
        <v>76</v>
      </c>
      <c r="AB104" s="51" t="s">
        <v>208</v>
      </c>
      <c r="AC104" s="25" t="s">
        <v>77</v>
      </c>
    </row>
    <row r="105" spans="1:29" s="1" customFormat="1" ht="42" customHeight="1">
      <c r="A105" s="18" t="s">
        <v>333</v>
      </c>
      <c r="B105" s="19" t="s">
        <v>195</v>
      </c>
      <c r="C105" s="19" t="s">
        <v>312</v>
      </c>
      <c r="D105" s="45" t="s">
        <v>331</v>
      </c>
      <c r="E105" s="45" t="s">
        <v>320</v>
      </c>
      <c r="F105" s="45"/>
      <c r="G105" s="45" t="s">
        <v>332</v>
      </c>
      <c r="H105" s="45"/>
      <c r="I105" s="18"/>
      <c r="J105" s="18"/>
      <c r="K105" s="21" t="s">
        <v>82</v>
      </c>
      <c r="L105" s="18">
        <v>0</v>
      </c>
      <c r="M105" s="21" t="s">
        <v>67</v>
      </c>
      <c r="N105" s="19" t="s">
        <v>68</v>
      </c>
      <c r="O105" s="18" t="s">
        <v>91</v>
      </c>
      <c r="P105" s="19" t="s">
        <v>68</v>
      </c>
      <c r="Q105" s="19" t="s">
        <v>70</v>
      </c>
      <c r="R105" s="19" t="s">
        <v>84</v>
      </c>
      <c r="S105" s="19" t="s">
        <v>92</v>
      </c>
      <c r="T105" s="21" t="s">
        <v>157</v>
      </c>
      <c r="U105" s="19" t="s">
        <v>205</v>
      </c>
      <c r="V105" s="49">
        <v>1</v>
      </c>
      <c r="W105" s="49">
        <v>7000</v>
      </c>
      <c r="X105" s="49">
        <f>W105*V105</f>
        <v>7000</v>
      </c>
      <c r="Y105" s="23">
        <f t="shared" si="4"/>
        <v>7840.000000000001</v>
      </c>
      <c r="Z105" s="50"/>
      <c r="AA105" s="19" t="s">
        <v>76</v>
      </c>
      <c r="AB105" s="51"/>
      <c r="AC105" s="25" t="s">
        <v>77</v>
      </c>
    </row>
    <row r="106" spans="1:29" s="1" customFormat="1" ht="89.25" customHeight="1">
      <c r="A106" s="18" t="s">
        <v>334</v>
      </c>
      <c r="B106" s="19" t="s">
        <v>195</v>
      </c>
      <c r="C106" s="19" t="s">
        <v>312</v>
      </c>
      <c r="D106" s="19" t="s">
        <v>335</v>
      </c>
      <c r="E106" s="19" t="s">
        <v>336</v>
      </c>
      <c r="F106" s="19"/>
      <c r="G106" s="19" t="s">
        <v>337</v>
      </c>
      <c r="H106" s="19"/>
      <c r="I106" s="50"/>
      <c r="J106" s="50"/>
      <c r="K106" s="21" t="s">
        <v>82</v>
      </c>
      <c r="L106" s="21" t="s">
        <v>239</v>
      </c>
      <c r="M106" s="21" t="s">
        <v>67</v>
      </c>
      <c r="N106" s="21" t="s">
        <v>338</v>
      </c>
      <c r="O106" s="21" t="s">
        <v>112</v>
      </c>
      <c r="P106" s="21" t="s">
        <v>338</v>
      </c>
      <c r="Q106" s="21" t="s">
        <v>70</v>
      </c>
      <c r="R106" s="19" t="s">
        <v>84</v>
      </c>
      <c r="S106" s="19" t="s">
        <v>92</v>
      </c>
      <c r="T106" s="21">
        <v>778</v>
      </c>
      <c r="U106" s="19" t="s">
        <v>281</v>
      </c>
      <c r="V106" s="49">
        <v>10</v>
      </c>
      <c r="W106" s="49">
        <v>500</v>
      </c>
      <c r="X106" s="49">
        <v>0</v>
      </c>
      <c r="Y106" s="47">
        <f t="shared" si="4"/>
        <v>0</v>
      </c>
      <c r="Z106" s="50"/>
      <c r="AA106" s="19" t="s">
        <v>76</v>
      </c>
      <c r="AB106" s="19" t="s">
        <v>339</v>
      </c>
      <c r="AC106" s="25" t="s">
        <v>77</v>
      </c>
    </row>
    <row r="107" spans="1:29" s="1" customFormat="1" ht="76.5" customHeight="1">
      <c r="A107" s="18" t="s">
        <v>340</v>
      </c>
      <c r="B107" s="19" t="s">
        <v>195</v>
      </c>
      <c r="C107" s="19" t="s">
        <v>312</v>
      </c>
      <c r="D107" s="19" t="s">
        <v>341</v>
      </c>
      <c r="E107" s="19" t="s">
        <v>336</v>
      </c>
      <c r="F107" s="19"/>
      <c r="G107" s="19" t="s">
        <v>337</v>
      </c>
      <c r="H107" s="19"/>
      <c r="I107" s="50"/>
      <c r="J107" s="50"/>
      <c r="K107" s="21" t="s">
        <v>66</v>
      </c>
      <c r="L107" s="21" t="s">
        <v>239</v>
      </c>
      <c r="M107" s="21" t="s">
        <v>67</v>
      </c>
      <c r="N107" s="21" t="s">
        <v>338</v>
      </c>
      <c r="O107" s="21" t="s">
        <v>83</v>
      </c>
      <c r="P107" s="21" t="s">
        <v>338</v>
      </c>
      <c r="Q107" s="21" t="s">
        <v>70</v>
      </c>
      <c r="R107" s="19" t="s">
        <v>84</v>
      </c>
      <c r="S107" s="19" t="s">
        <v>72</v>
      </c>
      <c r="T107" s="19">
        <v>166</v>
      </c>
      <c r="U107" s="19" t="s">
        <v>98</v>
      </c>
      <c r="V107" s="49">
        <v>10</v>
      </c>
      <c r="W107" s="49">
        <v>300</v>
      </c>
      <c r="X107" s="49">
        <f>W107*V107</f>
        <v>3000</v>
      </c>
      <c r="Y107" s="47">
        <f t="shared" si="4"/>
        <v>3360.0000000000005</v>
      </c>
      <c r="Z107" s="50"/>
      <c r="AA107" s="19" t="s">
        <v>76</v>
      </c>
      <c r="AB107" s="51"/>
      <c r="AC107" s="25" t="s">
        <v>77</v>
      </c>
    </row>
    <row r="108" spans="1:29" s="1" customFormat="1" ht="69.75" customHeight="1">
      <c r="A108" s="18" t="s">
        <v>342</v>
      </c>
      <c r="B108" s="19" t="s">
        <v>195</v>
      </c>
      <c r="C108" s="19" t="s">
        <v>312</v>
      </c>
      <c r="D108" s="52" t="s">
        <v>343</v>
      </c>
      <c r="E108" s="52" t="s">
        <v>336</v>
      </c>
      <c r="F108" s="19"/>
      <c r="G108" s="19" t="s">
        <v>344</v>
      </c>
      <c r="H108" s="19"/>
      <c r="I108" s="53" t="s">
        <v>345</v>
      </c>
      <c r="J108" s="50"/>
      <c r="K108" s="21" t="s">
        <v>82</v>
      </c>
      <c r="L108" s="21" t="s">
        <v>239</v>
      </c>
      <c r="M108" s="21" t="s">
        <v>67</v>
      </c>
      <c r="N108" s="21" t="s">
        <v>338</v>
      </c>
      <c r="O108" s="21" t="s">
        <v>112</v>
      </c>
      <c r="P108" s="21" t="s">
        <v>338</v>
      </c>
      <c r="Q108" s="21" t="s">
        <v>70</v>
      </c>
      <c r="R108" s="19" t="s">
        <v>84</v>
      </c>
      <c r="S108" s="19" t="s">
        <v>92</v>
      </c>
      <c r="T108" s="54">
        <v>166</v>
      </c>
      <c r="U108" s="19" t="s">
        <v>98</v>
      </c>
      <c r="V108" s="49">
        <f>15+15</f>
        <v>30</v>
      </c>
      <c r="W108" s="49">
        <f>X108/V108</f>
        <v>350</v>
      </c>
      <c r="X108" s="49">
        <f>7500+3000</f>
        <v>10500</v>
      </c>
      <c r="Y108" s="23">
        <f t="shared" si="4"/>
        <v>11760.000000000002</v>
      </c>
      <c r="Z108" s="50"/>
      <c r="AA108" s="19" t="s">
        <v>76</v>
      </c>
      <c r="AB108" s="51"/>
      <c r="AC108" s="25" t="s">
        <v>346</v>
      </c>
    </row>
    <row r="109" spans="1:29" s="1" customFormat="1" ht="66.75" customHeight="1">
      <c r="A109" s="18" t="s">
        <v>347</v>
      </c>
      <c r="B109" s="19" t="s">
        <v>195</v>
      </c>
      <c r="C109" s="19" t="s">
        <v>312</v>
      </c>
      <c r="D109" s="52" t="s">
        <v>348</v>
      </c>
      <c r="E109" s="52" t="s">
        <v>336</v>
      </c>
      <c r="F109" s="19"/>
      <c r="G109" s="19" t="s">
        <v>349</v>
      </c>
      <c r="H109" s="19"/>
      <c r="I109" s="50"/>
      <c r="J109" s="50"/>
      <c r="K109" s="21" t="s">
        <v>82</v>
      </c>
      <c r="L109" s="21" t="s">
        <v>239</v>
      </c>
      <c r="M109" s="21" t="s">
        <v>67</v>
      </c>
      <c r="N109" s="21" t="s">
        <v>338</v>
      </c>
      <c r="O109" s="21" t="s">
        <v>112</v>
      </c>
      <c r="P109" s="21" t="s">
        <v>338</v>
      </c>
      <c r="Q109" s="21" t="s">
        <v>70</v>
      </c>
      <c r="R109" s="19" t="s">
        <v>84</v>
      </c>
      <c r="S109" s="19" t="s">
        <v>92</v>
      </c>
      <c r="T109" s="21">
        <v>778</v>
      </c>
      <c r="U109" s="19" t="s">
        <v>281</v>
      </c>
      <c r="V109" s="49">
        <v>15</v>
      </c>
      <c r="W109" s="49">
        <v>400</v>
      </c>
      <c r="X109" s="49">
        <f>W109*V109</f>
        <v>6000</v>
      </c>
      <c r="Y109" s="47">
        <f t="shared" si="4"/>
        <v>6720.000000000001</v>
      </c>
      <c r="Z109" s="50"/>
      <c r="AA109" s="19" t="s">
        <v>76</v>
      </c>
      <c r="AB109" s="51"/>
      <c r="AC109" s="25" t="s">
        <v>77</v>
      </c>
    </row>
    <row r="110" spans="1:29" s="1" customFormat="1" ht="66.75" customHeight="1">
      <c r="A110" s="18" t="s">
        <v>350</v>
      </c>
      <c r="B110" s="19" t="s">
        <v>195</v>
      </c>
      <c r="C110" s="19" t="s">
        <v>312</v>
      </c>
      <c r="D110" s="52" t="s">
        <v>351</v>
      </c>
      <c r="E110" s="52" t="s">
        <v>352</v>
      </c>
      <c r="F110" s="19"/>
      <c r="G110" s="19" t="s">
        <v>353</v>
      </c>
      <c r="H110" s="19"/>
      <c r="I110" s="19" t="s">
        <v>354</v>
      </c>
      <c r="J110" s="50"/>
      <c r="K110" s="21" t="s">
        <v>82</v>
      </c>
      <c r="L110" s="21" t="s">
        <v>239</v>
      </c>
      <c r="M110" s="21" t="s">
        <v>67</v>
      </c>
      <c r="N110" s="21" t="s">
        <v>338</v>
      </c>
      <c r="O110" s="21" t="s">
        <v>191</v>
      </c>
      <c r="P110" s="21" t="s">
        <v>338</v>
      </c>
      <c r="Q110" s="21" t="s">
        <v>70</v>
      </c>
      <c r="R110" s="19" t="s">
        <v>84</v>
      </c>
      <c r="S110" s="19" t="s">
        <v>92</v>
      </c>
      <c r="T110" s="21">
        <v>778</v>
      </c>
      <c r="U110" s="19" t="s">
        <v>281</v>
      </c>
      <c r="V110" s="49">
        <v>2</v>
      </c>
      <c r="W110" s="49">
        <v>1000</v>
      </c>
      <c r="X110" s="49">
        <f>W110*V110</f>
        <v>2000</v>
      </c>
      <c r="Y110" s="23">
        <f t="shared" si="4"/>
        <v>2240</v>
      </c>
      <c r="Z110" s="50"/>
      <c r="AA110" s="19" t="s">
        <v>76</v>
      </c>
      <c r="AB110" s="51"/>
      <c r="AC110" s="25" t="s">
        <v>77</v>
      </c>
    </row>
    <row r="111" spans="1:29" s="1" customFormat="1" ht="57" customHeight="1">
      <c r="A111" s="18" t="s">
        <v>355</v>
      </c>
      <c r="B111" s="19" t="s">
        <v>195</v>
      </c>
      <c r="C111" s="19" t="s">
        <v>312</v>
      </c>
      <c r="D111" s="52" t="s">
        <v>351</v>
      </c>
      <c r="E111" s="52" t="s">
        <v>352</v>
      </c>
      <c r="F111" s="19"/>
      <c r="G111" s="19" t="s">
        <v>353</v>
      </c>
      <c r="H111" s="19"/>
      <c r="I111" s="19" t="s">
        <v>356</v>
      </c>
      <c r="J111" s="50"/>
      <c r="K111" s="21" t="s">
        <v>82</v>
      </c>
      <c r="L111" s="21" t="s">
        <v>239</v>
      </c>
      <c r="M111" s="21" t="s">
        <v>67</v>
      </c>
      <c r="N111" s="21" t="s">
        <v>338</v>
      </c>
      <c r="O111" s="21" t="s">
        <v>191</v>
      </c>
      <c r="P111" s="21" t="s">
        <v>338</v>
      </c>
      <c r="Q111" s="21" t="s">
        <v>70</v>
      </c>
      <c r="R111" s="19" t="s">
        <v>84</v>
      </c>
      <c r="S111" s="19" t="s">
        <v>92</v>
      </c>
      <c r="T111" s="21">
        <v>778</v>
      </c>
      <c r="U111" s="19" t="s">
        <v>281</v>
      </c>
      <c r="V111" s="49">
        <v>2</v>
      </c>
      <c r="W111" s="49">
        <v>2000</v>
      </c>
      <c r="X111" s="49">
        <f>W111*V111</f>
        <v>4000</v>
      </c>
      <c r="Y111" s="23">
        <f t="shared" si="4"/>
        <v>4480</v>
      </c>
      <c r="Z111" s="50"/>
      <c r="AA111" s="19" t="s">
        <v>76</v>
      </c>
      <c r="AB111" s="51"/>
      <c r="AC111" s="25" t="s">
        <v>77</v>
      </c>
    </row>
    <row r="112" spans="1:29" s="1" customFormat="1" ht="65.25" customHeight="1">
      <c r="A112" s="18" t="s">
        <v>357</v>
      </c>
      <c r="B112" s="19" t="s">
        <v>195</v>
      </c>
      <c r="C112" s="19" t="s">
        <v>312</v>
      </c>
      <c r="D112" s="52" t="s">
        <v>358</v>
      </c>
      <c r="E112" s="52" t="s">
        <v>359</v>
      </c>
      <c r="F112" s="19"/>
      <c r="G112" s="19" t="s">
        <v>360</v>
      </c>
      <c r="H112" s="18"/>
      <c r="I112" s="55" t="s">
        <v>361</v>
      </c>
      <c r="J112" s="50"/>
      <c r="K112" s="21" t="s">
        <v>82</v>
      </c>
      <c r="L112" s="21" t="s">
        <v>239</v>
      </c>
      <c r="M112" s="21" t="s">
        <v>67</v>
      </c>
      <c r="N112" s="21" t="s">
        <v>338</v>
      </c>
      <c r="O112" s="21" t="s">
        <v>112</v>
      </c>
      <c r="P112" s="21" t="s">
        <v>338</v>
      </c>
      <c r="Q112" s="21" t="s">
        <v>70</v>
      </c>
      <c r="R112" s="19" t="s">
        <v>84</v>
      </c>
      <c r="S112" s="19" t="s">
        <v>92</v>
      </c>
      <c r="T112" s="21">
        <v>778</v>
      </c>
      <c r="U112" s="19" t="s">
        <v>281</v>
      </c>
      <c r="V112" s="49">
        <v>2</v>
      </c>
      <c r="W112" s="49">
        <v>2000</v>
      </c>
      <c r="X112" s="49">
        <f>W112*V112</f>
        <v>4000</v>
      </c>
      <c r="Y112" s="23">
        <f t="shared" si="4"/>
        <v>4480</v>
      </c>
      <c r="Z112" s="50"/>
      <c r="AA112" s="19" t="s">
        <v>76</v>
      </c>
      <c r="AB112" s="51"/>
      <c r="AC112" s="25" t="s">
        <v>77</v>
      </c>
    </row>
    <row r="113" spans="1:29" s="1" customFormat="1" ht="54.75" customHeight="1">
      <c r="A113" s="18" t="s">
        <v>362</v>
      </c>
      <c r="B113" s="19" t="s">
        <v>195</v>
      </c>
      <c r="C113" s="19" t="s">
        <v>312</v>
      </c>
      <c r="D113" s="18" t="s">
        <v>363</v>
      </c>
      <c r="E113" s="33" t="s">
        <v>364</v>
      </c>
      <c r="F113" s="33"/>
      <c r="G113" s="33" t="s">
        <v>365</v>
      </c>
      <c r="H113" s="18"/>
      <c r="I113" s="55" t="s">
        <v>366</v>
      </c>
      <c r="J113" s="50"/>
      <c r="K113" s="21" t="s">
        <v>82</v>
      </c>
      <c r="L113" s="21" t="s">
        <v>239</v>
      </c>
      <c r="M113" s="21" t="s">
        <v>67</v>
      </c>
      <c r="N113" s="21" t="s">
        <v>338</v>
      </c>
      <c r="O113" s="21" t="s">
        <v>139</v>
      </c>
      <c r="P113" s="21" t="s">
        <v>338</v>
      </c>
      <c r="Q113" s="21" t="s">
        <v>70</v>
      </c>
      <c r="R113" s="19" t="s">
        <v>84</v>
      </c>
      <c r="S113" s="19" t="s">
        <v>92</v>
      </c>
      <c r="T113" s="19">
        <v>796</v>
      </c>
      <c r="U113" s="19" t="s">
        <v>133</v>
      </c>
      <c r="V113" s="49">
        <v>2</v>
      </c>
      <c r="W113" s="49">
        <v>3000</v>
      </c>
      <c r="X113" s="49">
        <v>0</v>
      </c>
      <c r="Y113" s="23">
        <f t="shared" si="4"/>
        <v>0</v>
      </c>
      <c r="Z113" s="50"/>
      <c r="AA113" s="19" t="s">
        <v>76</v>
      </c>
      <c r="AB113" s="51" t="s">
        <v>106</v>
      </c>
      <c r="AC113" s="25" t="s">
        <v>77</v>
      </c>
    </row>
    <row r="114" spans="1:29" s="1" customFormat="1" ht="54.75" customHeight="1">
      <c r="A114" s="18" t="s">
        <v>367</v>
      </c>
      <c r="B114" s="19" t="s">
        <v>195</v>
      </c>
      <c r="C114" s="19" t="s">
        <v>312</v>
      </c>
      <c r="D114" s="18" t="s">
        <v>363</v>
      </c>
      <c r="E114" s="33" t="s">
        <v>364</v>
      </c>
      <c r="F114" s="33"/>
      <c r="G114" s="33" t="s">
        <v>365</v>
      </c>
      <c r="H114" s="18"/>
      <c r="I114" s="55" t="s">
        <v>366</v>
      </c>
      <c r="J114" s="50"/>
      <c r="K114" s="21" t="s">
        <v>82</v>
      </c>
      <c r="L114" s="21" t="s">
        <v>239</v>
      </c>
      <c r="M114" s="21" t="s">
        <v>67</v>
      </c>
      <c r="N114" s="21" t="s">
        <v>338</v>
      </c>
      <c r="O114" s="21" t="s">
        <v>139</v>
      </c>
      <c r="P114" s="21" t="s">
        <v>338</v>
      </c>
      <c r="Q114" s="21" t="s">
        <v>70</v>
      </c>
      <c r="R114" s="19" t="s">
        <v>84</v>
      </c>
      <c r="S114" s="19" t="s">
        <v>92</v>
      </c>
      <c r="T114" s="19">
        <v>796</v>
      </c>
      <c r="U114" s="19" t="s">
        <v>133</v>
      </c>
      <c r="V114" s="49">
        <v>2</v>
      </c>
      <c r="W114" s="49">
        <v>3000</v>
      </c>
      <c r="X114" s="49">
        <v>0</v>
      </c>
      <c r="Y114" s="23">
        <f t="shared" si="4"/>
        <v>0</v>
      </c>
      <c r="Z114" s="50"/>
      <c r="AA114" s="19" t="s">
        <v>76</v>
      </c>
      <c r="AB114" s="51"/>
      <c r="AC114" s="25" t="s">
        <v>77</v>
      </c>
    </row>
    <row r="115" spans="1:29" s="1" customFormat="1" ht="58.5" customHeight="1">
      <c r="A115" s="18" t="s">
        <v>368</v>
      </c>
      <c r="B115" s="19" t="s">
        <v>195</v>
      </c>
      <c r="C115" s="19" t="s">
        <v>312</v>
      </c>
      <c r="D115" s="18" t="s">
        <v>369</v>
      </c>
      <c r="E115" s="33" t="s">
        <v>370</v>
      </c>
      <c r="F115" s="33"/>
      <c r="G115" s="33" t="s">
        <v>371</v>
      </c>
      <c r="H115" s="33"/>
      <c r="I115" s="55" t="s">
        <v>372</v>
      </c>
      <c r="J115" s="50"/>
      <c r="K115" s="21" t="s">
        <v>82</v>
      </c>
      <c r="L115" s="21" t="s">
        <v>239</v>
      </c>
      <c r="M115" s="21" t="s">
        <v>67</v>
      </c>
      <c r="N115" s="21" t="s">
        <v>338</v>
      </c>
      <c r="O115" s="21" t="s">
        <v>112</v>
      </c>
      <c r="P115" s="21" t="s">
        <v>338</v>
      </c>
      <c r="Q115" s="21" t="s">
        <v>70</v>
      </c>
      <c r="R115" s="19" t="s">
        <v>84</v>
      </c>
      <c r="S115" s="19" t="s">
        <v>92</v>
      </c>
      <c r="T115" s="19">
        <v>796</v>
      </c>
      <c r="U115" s="19" t="s">
        <v>133</v>
      </c>
      <c r="V115" s="49">
        <v>5</v>
      </c>
      <c r="W115" s="49">
        <v>3000</v>
      </c>
      <c r="X115" s="49">
        <f aca="true" t="shared" si="5" ref="X115:X124">W115*V115</f>
        <v>15000</v>
      </c>
      <c r="Y115" s="47">
        <f t="shared" si="4"/>
        <v>16800</v>
      </c>
      <c r="Z115" s="50"/>
      <c r="AA115" s="19" t="s">
        <v>76</v>
      </c>
      <c r="AB115" s="51"/>
      <c r="AC115" s="25" t="s">
        <v>77</v>
      </c>
    </row>
    <row r="116" spans="1:29" s="1" customFormat="1" ht="74.25" customHeight="1">
      <c r="A116" s="18" t="s">
        <v>373</v>
      </c>
      <c r="B116" s="19" t="s">
        <v>195</v>
      </c>
      <c r="C116" s="19" t="s">
        <v>312</v>
      </c>
      <c r="D116" s="18" t="s">
        <v>374</v>
      </c>
      <c r="E116" s="33" t="s">
        <v>375</v>
      </c>
      <c r="F116" s="33"/>
      <c r="G116" s="33" t="s">
        <v>376</v>
      </c>
      <c r="H116" s="18"/>
      <c r="I116" s="18" t="s">
        <v>377</v>
      </c>
      <c r="J116" s="50"/>
      <c r="K116" s="21" t="s">
        <v>82</v>
      </c>
      <c r="L116" s="21" t="s">
        <v>239</v>
      </c>
      <c r="M116" s="21" t="s">
        <v>67</v>
      </c>
      <c r="N116" s="21" t="s">
        <v>338</v>
      </c>
      <c r="O116" s="21" t="s">
        <v>378</v>
      </c>
      <c r="P116" s="21" t="s">
        <v>338</v>
      </c>
      <c r="Q116" s="21" t="s">
        <v>70</v>
      </c>
      <c r="R116" s="19" t="s">
        <v>84</v>
      </c>
      <c r="S116" s="19" t="s">
        <v>92</v>
      </c>
      <c r="T116" s="56" t="s">
        <v>379</v>
      </c>
      <c r="U116" s="56" t="s">
        <v>380</v>
      </c>
      <c r="V116" s="49">
        <v>20</v>
      </c>
      <c r="W116" s="49">
        <v>700</v>
      </c>
      <c r="X116" s="49">
        <v>0</v>
      </c>
      <c r="Y116" s="23">
        <f t="shared" si="4"/>
        <v>0</v>
      </c>
      <c r="Z116" s="50"/>
      <c r="AA116" s="19" t="s">
        <v>76</v>
      </c>
      <c r="AB116" s="51" t="s">
        <v>381</v>
      </c>
      <c r="AC116" s="25" t="s">
        <v>77</v>
      </c>
    </row>
    <row r="117" spans="1:29" s="1" customFormat="1" ht="74.25" customHeight="1">
      <c r="A117" s="18" t="s">
        <v>382</v>
      </c>
      <c r="B117" s="19" t="s">
        <v>195</v>
      </c>
      <c r="C117" s="19" t="s">
        <v>312</v>
      </c>
      <c r="D117" s="18" t="s">
        <v>374</v>
      </c>
      <c r="E117" s="33" t="s">
        <v>375</v>
      </c>
      <c r="F117" s="33"/>
      <c r="G117" s="33" t="s">
        <v>376</v>
      </c>
      <c r="H117" s="18"/>
      <c r="I117" s="18" t="s">
        <v>377</v>
      </c>
      <c r="J117" s="50"/>
      <c r="K117" s="21" t="s">
        <v>66</v>
      </c>
      <c r="L117" s="21" t="s">
        <v>239</v>
      </c>
      <c r="M117" s="21" t="s">
        <v>67</v>
      </c>
      <c r="N117" s="21" t="s">
        <v>338</v>
      </c>
      <c r="O117" s="18" t="s">
        <v>383</v>
      </c>
      <c r="P117" s="21" t="s">
        <v>338</v>
      </c>
      <c r="Q117" s="21" t="s">
        <v>70</v>
      </c>
      <c r="R117" s="19" t="s">
        <v>84</v>
      </c>
      <c r="S117" s="19" t="s">
        <v>72</v>
      </c>
      <c r="T117" s="56" t="s">
        <v>379</v>
      </c>
      <c r="U117" s="56" t="s">
        <v>380</v>
      </c>
      <c r="V117" s="49">
        <v>20</v>
      </c>
      <c r="W117" s="49">
        <v>700</v>
      </c>
      <c r="X117" s="49">
        <f>W117*V117</f>
        <v>14000</v>
      </c>
      <c r="Y117" s="23">
        <f t="shared" si="4"/>
        <v>15680.000000000002</v>
      </c>
      <c r="Z117" s="50"/>
      <c r="AA117" s="19" t="s">
        <v>76</v>
      </c>
      <c r="AB117" s="51"/>
      <c r="AC117" s="25" t="s">
        <v>77</v>
      </c>
    </row>
    <row r="118" spans="1:29" s="1" customFormat="1" ht="44.25" customHeight="1">
      <c r="A118" s="18" t="s">
        <v>384</v>
      </c>
      <c r="B118" s="19" t="s">
        <v>195</v>
      </c>
      <c r="C118" s="19" t="s">
        <v>312</v>
      </c>
      <c r="D118" s="18" t="s">
        <v>161</v>
      </c>
      <c r="E118" s="33" t="s">
        <v>162</v>
      </c>
      <c r="F118" s="33"/>
      <c r="G118" s="33" t="s">
        <v>163</v>
      </c>
      <c r="H118" s="18"/>
      <c r="I118" s="50"/>
      <c r="J118" s="50"/>
      <c r="K118" s="21" t="s">
        <v>82</v>
      </c>
      <c r="L118" s="21" t="s">
        <v>239</v>
      </c>
      <c r="M118" s="21" t="s">
        <v>67</v>
      </c>
      <c r="N118" s="21" t="s">
        <v>338</v>
      </c>
      <c r="O118" s="21" t="s">
        <v>170</v>
      </c>
      <c r="P118" s="21" t="s">
        <v>338</v>
      </c>
      <c r="Q118" s="21" t="s">
        <v>70</v>
      </c>
      <c r="R118" s="19" t="s">
        <v>84</v>
      </c>
      <c r="S118" s="19" t="s">
        <v>92</v>
      </c>
      <c r="T118" s="56">
        <v>796</v>
      </c>
      <c r="U118" s="54" t="s">
        <v>133</v>
      </c>
      <c r="V118" s="49">
        <v>100</v>
      </c>
      <c r="W118" s="49">
        <v>500</v>
      </c>
      <c r="X118" s="49">
        <f t="shared" si="5"/>
        <v>50000</v>
      </c>
      <c r="Y118" s="47">
        <f t="shared" si="4"/>
        <v>56000.00000000001</v>
      </c>
      <c r="Z118" s="50"/>
      <c r="AA118" s="19" t="s">
        <v>76</v>
      </c>
      <c r="AB118" s="51"/>
      <c r="AC118" s="25" t="s">
        <v>77</v>
      </c>
    </row>
    <row r="119" spans="1:29" s="1" customFormat="1" ht="81.75" customHeight="1">
      <c r="A119" s="18" t="s">
        <v>385</v>
      </c>
      <c r="B119" s="19" t="s">
        <v>195</v>
      </c>
      <c r="C119" s="19" t="s">
        <v>312</v>
      </c>
      <c r="D119" s="18" t="s">
        <v>386</v>
      </c>
      <c r="E119" s="33" t="s">
        <v>387</v>
      </c>
      <c r="F119" s="33"/>
      <c r="G119" s="33" t="s">
        <v>388</v>
      </c>
      <c r="H119" s="18"/>
      <c r="I119" s="55" t="s">
        <v>389</v>
      </c>
      <c r="J119" s="50"/>
      <c r="K119" s="21" t="s">
        <v>82</v>
      </c>
      <c r="L119" s="21" t="s">
        <v>239</v>
      </c>
      <c r="M119" s="21" t="s">
        <v>67</v>
      </c>
      <c r="N119" s="21" t="s">
        <v>338</v>
      </c>
      <c r="O119" s="21" t="s">
        <v>390</v>
      </c>
      <c r="P119" s="21" t="s">
        <v>338</v>
      </c>
      <c r="Q119" s="21" t="s">
        <v>70</v>
      </c>
      <c r="R119" s="19" t="s">
        <v>84</v>
      </c>
      <c r="S119" s="19" t="s">
        <v>92</v>
      </c>
      <c r="T119" s="56">
        <v>796</v>
      </c>
      <c r="U119" s="54" t="s">
        <v>133</v>
      </c>
      <c r="V119" s="49">
        <v>1</v>
      </c>
      <c r="W119" s="49">
        <v>70000</v>
      </c>
      <c r="X119" s="49">
        <f t="shared" si="5"/>
        <v>70000</v>
      </c>
      <c r="Y119" s="23">
        <f t="shared" si="4"/>
        <v>78400.00000000001</v>
      </c>
      <c r="Z119" s="50"/>
      <c r="AA119" s="19" t="s">
        <v>76</v>
      </c>
      <c r="AB119" s="51"/>
      <c r="AC119" s="25" t="s">
        <v>77</v>
      </c>
    </row>
    <row r="120" spans="1:29" s="1" customFormat="1" ht="143.25" customHeight="1">
      <c r="A120" s="18" t="s">
        <v>391</v>
      </c>
      <c r="B120" s="19" t="s">
        <v>195</v>
      </c>
      <c r="C120" s="19" t="s">
        <v>312</v>
      </c>
      <c r="D120" s="18" t="s">
        <v>392</v>
      </c>
      <c r="E120" s="33" t="s">
        <v>393</v>
      </c>
      <c r="F120" s="33"/>
      <c r="G120" s="33" t="s">
        <v>394</v>
      </c>
      <c r="H120" s="18"/>
      <c r="I120" s="55" t="s">
        <v>395</v>
      </c>
      <c r="J120" s="50"/>
      <c r="K120" s="21" t="s">
        <v>82</v>
      </c>
      <c r="L120" s="21" t="s">
        <v>239</v>
      </c>
      <c r="M120" s="21" t="s">
        <v>67</v>
      </c>
      <c r="N120" s="21" t="s">
        <v>338</v>
      </c>
      <c r="O120" s="21" t="s">
        <v>139</v>
      </c>
      <c r="P120" s="21" t="s">
        <v>338</v>
      </c>
      <c r="Q120" s="21" t="s">
        <v>70</v>
      </c>
      <c r="R120" s="19" t="s">
        <v>84</v>
      </c>
      <c r="S120" s="19" t="s">
        <v>92</v>
      </c>
      <c r="T120" s="54">
        <v>796</v>
      </c>
      <c r="U120" s="54" t="s">
        <v>133</v>
      </c>
      <c r="V120" s="49">
        <v>5</v>
      </c>
      <c r="W120" s="49">
        <v>10000</v>
      </c>
      <c r="X120" s="49">
        <f t="shared" si="5"/>
        <v>50000</v>
      </c>
      <c r="Y120" s="47">
        <f t="shared" si="4"/>
        <v>56000.00000000001</v>
      </c>
      <c r="Z120" s="50"/>
      <c r="AA120" s="19" t="s">
        <v>76</v>
      </c>
      <c r="AB120" s="51"/>
      <c r="AC120" s="25" t="s">
        <v>77</v>
      </c>
    </row>
    <row r="121" spans="1:29" s="1" customFormat="1" ht="76.5" customHeight="1">
      <c r="A121" s="18" t="s">
        <v>396</v>
      </c>
      <c r="B121" s="19" t="s">
        <v>195</v>
      </c>
      <c r="C121" s="19" t="s">
        <v>312</v>
      </c>
      <c r="D121" s="18" t="s">
        <v>397</v>
      </c>
      <c r="E121" s="33" t="s">
        <v>398</v>
      </c>
      <c r="F121" s="33"/>
      <c r="G121" s="33" t="s">
        <v>399</v>
      </c>
      <c r="H121" s="18"/>
      <c r="I121" s="50"/>
      <c r="J121" s="50"/>
      <c r="K121" s="21" t="s">
        <v>82</v>
      </c>
      <c r="L121" s="21" t="s">
        <v>400</v>
      </c>
      <c r="M121" s="21" t="s">
        <v>67</v>
      </c>
      <c r="N121" s="21" t="s">
        <v>338</v>
      </c>
      <c r="O121" s="21" t="s">
        <v>139</v>
      </c>
      <c r="P121" s="21" t="s">
        <v>338</v>
      </c>
      <c r="Q121" s="21" t="s">
        <v>70</v>
      </c>
      <c r="R121" s="19" t="s">
        <v>401</v>
      </c>
      <c r="S121" s="19" t="s">
        <v>402</v>
      </c>
      <c r="T121" s="54">
        <v>796</v>
      </c>
      <c r="U121" s="54" t="s">
        <v>133</v>
      </c>
      <c r="V121" s="49">
        <v>20</v>
      </c>
      <c r="W121" s="49">
        <v>700</v>
      </c>
      <c r="X121" s="49">
        <f t="shared" si="5"/>
        <v>14000</v>
      </c>
      <c r="Y121" s="23">
        <f t="shared" si="4"/>
        <v>15680.000000000002</v>
      </c>
      <c r="Z121" s="54" t="s">
        <v>75</v>
      </c>
      <c r="AA121" s="19" t="s">
        <v>76</v>
      </c>
      <c r="AB121" s="51"/>
      <c r="AC121" s="25" t="s">
        <v>77</v>
      </c>
    </row>
    <row r="122" spans="1:29" s="1" customFormat="1" ht="102" customHeight="1">
      <c r="A122" s="18" t="s">
        <v>403</v>
      </c>
      <c r="B122" s="19" t="s">
        <v>195</v>
      </c>
      <c r="C122" s="19" t="s">
        <v>312</v>
      </c>
      <c r="D122" s="18" t="s">
        <v>404</v>
      </c>
      <c r="E122" s="33" t="s">
        <v>405</v>
      </c>
      <c r="F122" s="33"/>
      <c r="G122" s="33" t="s">
        <v>406</v>
      </c>
      <c r="H122" s="18"/>
      <c r="I122" s="18" t="s">
        <v>407</v>
      </c>
      <c r="J122" s="57"/>
      <c r="K122" s="21" t="s">
        <v>82</v>
      </c>
      <c r="L122" s="21" t="s">
        <v>239</v>
      </c>
      <c r="M122" s="21" t="s">
        <v>67</v>
      </c>
      <c r="N122" s="21" t="s">
        <v>338</v>
      </c>
      <c r="O122" s="21" t="s">
        <v>139</v>
      </c>
      <c r="P122" s="21" t="s">
        <v>338</v>
      </c>
      <c r="Q122" s="21" t="s">
        <v>70</v>
      </c>
      <c r="R122" s="19" t="s">
        <v>84</v>
      </c>
      <c r="S122" s="19" t="s">
        <v>92</v>
      </c>
      <c r="T122" s="54">
        <v>736</v>
      </c>
      <c r="U122" s="54" t="s">
        <v>408</v>
      </c>
      <c r="V122" s="49">
        <v>6</v>
      </c>
      <c r="W122" s="49">
        <v>10000</v>
      </c>
      <c r="X122" s="49">
        <f t="shared" si="5"/>
        <v>60000</v>
      </c>
      <c r="Y122" s="47">
        <f t="shared" si="4"/>
        <v>67200</v>
      </c>
      <c r="Z122" s="50"/>
      <c r="AA122" s="19" t="s">
        <v>76</v>
      </c>
      <c r="AB122" s="51"/>
      <c r="AC122" s="25" t="s">
        <v>77</v>
      </c>
    </row>
    <row r="123" spans="1:29" s="1" customFormat="1" ht="89.25" customHeight="1">
      <c r="A123" s="18" t="s">
        <v>409</v>
      </c>
      <c r="B123" s="58" t="s">
        <v>195</v>
      </c>
      <c r="C123" s="19" t="s">
        <v>312</v>
      </c>
      <c r="D123" s="18" t="s">
        <v>410</v>
      </c>
      <c r="E123" s="33" t="s">
        <v>411</v>
      </c>
      <c r="F123" s="33"/>
      <c r="G123" s="33" t="s">
        <v>412</v>
      </c>
      <c r="H123" s="18"/>
      <c r="I123" s="59"/>
      <c r="J123" s="60"/>
      <c r="K123" s="21" t="s">
        <v>66</v>
      </c>
      <c r="L123" s="54">
        <v>0</v>
      </c>
      <c r="M123" s="21" t="s">
        <v>67</v>
      </c>
      <c r="N123" s="21" t="s">
        <v>338</v>
      </c>
      <c r="O123" s="21" t="s">
        <v>139</v>
      </c>
      <c r="P123" s="21" t="s">
        <v>338</v>
      </c>
      <c r="Q123" s="21" t="s">
        <v>70</v>
      </c>
      <c r="R123" s="19" t="s">
        <v>84</v>
      </c>
      <c r="S123" s="19" t="s">
        <v>92</v>
      </c>
      <c r="T123" s="48">
        <v>796</v>
      </c>
      <c r="U123" s="48" t="s">
        <v>133</v>
      </c>
      <c r="V123" s="49">
        <v>3</v>
      </c>
      <c r="W123" s="49">
        <v>3000</v>
      </c>
      <c r="X123" s="49">
        <f t="shared" si="5"/>
        <v>9000</v>
      </c>
      <c r="Y123" s="47">
        <f t="shared" si="4"/>
        <v>10080.000000000002</v>
      </c>
      <c r="Z123" s="50"/>
      <c r="AA123" s="19" t="s">
        <v>76</v>
      </c>
      <c r="AB123" s="51"/>
      <c r="AC123" s="25" t="s">
        <v>77</v>
      </c>
    </row>
    <row r="124" spans="1:29" s="62" customFormat="1" ht="145.5" customHeight="1">
      <c r="A124" s="18" t="s">
        <v>413</v>
      </c>
      <c r="B124" s="19" t="s">
        <v>195</v>
      </c>
      <c r="C124" s="19" t="s">
        <v>62</v>
      </c>
      <c r="D124" s="26" t="s">
        <v>414</v>
      </c>
      <c r="E124" s="33" t="s">
        <v>415</v>
      </c>
      <c r="F124" s="33"/>
      <c r="G124" s="33" t="s">
        <v>416</v>
      </c>
      <c r="H124" s="33"/>
      <c r="I124" s="61"/>
      <c r="J124" s="18"/>
      <c r="K124" s="19" t="s">
        <v>66</v>
      </c>
      <c r="L124" s="18">
        <v>100</v>
      </c>
      <c r="M124" s="19">
        <v>231010000</v>
      </c>
      <c r="N124" s="19" t="s">
        <v>68</v>
      </c>
      <c r="O124" s="18" t="s">
        <v>417</v>
      </c>
      <c r="P124" s="19" t="s">
        <v>68</v>
      </c>
      <c r="Q124" s="19" t="s">
        <v>70</v>
      </c>
      <c r="R124" s="19" t="s">
        <v>418</v>
      </c>
      <c r="S124" s="19" t="s">
        <v>72</v>
      </c>
      <c r="T124" s="19">
        <v>214</v>
      </c>
      <c r="U124" s="21" t="s">
        <v>419</v>
      </c>
      <c r="V124" s="23">
        <v>850000</v>
      </c>
      <c r="W124" s="24">
        <v>18</v>
      </c>
      <c r="X124" s="23">
        <f t="shared" si="5"/>
        <v>15300000</v>
      </c>
      <c r="Y124" s="23">
        <f>X124*1.12</f>
        <v>17136000</v>
      </c>
      <c r="Z124" s="19" t="s">
        <v>75</v>
      </c>
      <c r="AA124" s="19" t="s">
        <v>76</v>
      </c>
      <c r="AB124" s="19"/>
      <c r="AC124" s="3" t="s">
        <v>420</v>
      </c>
    </row>
    <row r="125" spans="1:29" s="62" customFormat="1" ht="113.25" customHeight="1">
      <c r="A125" s="18" t="s">
        <v>421</v>
      </c>
      <c r="B125" s="19" t="s">
        <v>195</v>
      </c>
      <c r="C125" s="19" t="s">
        <v>62</v>
      </c>
      <c r="D125" s="26" t="s">
        <v>422</v>
      </c>
      <c r="E125" s="33" t="s">
        <v>423</v>
      </c>
      <c r="F125" s="33"/>
      <c r="G125" s="33" t="s">
        <v>424</v>
      </c>
      <c r="H125" s="33"/>
      <c r="I125" s="63" t="s">
        <v>425</v>
      </c>
      <c r="J125" s="19"/>
      <c r="K125" s="19" t="s">
        <v>82</v>
      </c>
      <c r="L125" s="18">
        <v>0</v>
      </c>
      <c r="M125" s="19">
        <v>231010000</v>
      </c>
      <c r="N125" s="19" t="s">
        <v>68</v>
      </c>
      <c r="O125" s="18" t="s">
        <v>170</v>
      </c>
      <c r="P125" s="19" t="s">
        <v>68</v>
      </c>
      <c r="Q125" s="19" t="s">
        <v>70</v>
      </c>
      <c r="R125" s="19" t="s">
        <v>84</v>
      </c>
      <c r="S125" s="19" t="s">
        <v>92</v>
      </c>
      <c r="T125" s="21">
        <v>796</v>
      </c>
      <c r="U125" s="19" t="s">
        <v>133</v>
      </c>
      <c r="V125" s="23">
        <v>5</v>
      </c>
      <c r="W125" s="24">
        <v>500</v>
      </c>
      <c r="X125" s="23">
        <v>0</v>
      </c>
      <c r="Y125" s="23">
        <f aca="true" t="shared" si="6" ref="Y125:Y139">X125*1.12</f>
        <v>0</v>
      </c>
      <c r="Z125" s="19"/>
      <c r="AA125" s="19" t="s">
        <v>76</v>
      </c>
      <c r="AB125" s="19">
        <v>11</v>
      </c>
      <c r="AC125" s="3" t="s">
        <v>420</v>
      </c>
    </row>
    <row r="126" spans="1:29" s="62" customFormat="1" ht="113.25" customHeight="1">
      <c r="A126" s="18" t="s">
        <v>426</v>
      </c>
      <c r="B126" s="19" t="s">
        <v>195</v>
      </c>
      <c r="C126" s="19" t="s">
        <v>62</v>
      </c>
      <c r="D126" s="26" t="s">
        <v>422</v>
      </c>
      <c r="E126" s="33" t="s">
        <v>423</v>
      </c>
      <c r="F126" s="33"/>
      <c r="G126" s="33" t="s">
        <v>424</v>
      </c>
      <c r="H126" s="33"/>
      <c r="I126" s="63" t="s">
        <v>425</v>
      </c>
      <c r="J126" s="19"/>
      <c r="K126" s="19" t="s">
        <v>82</v>
      </c>
      <c r="L126" s="18">
        <v>0</v>
      </c>
      <c r="M126" s="19">
        <v>231010000</v>
      </c>
      <c r="N126" s="19" t="s">
        <v>68</v>
      </c>
      <c r="O126" s="18" t="s">
        <v>191</v>
      </c>
      <c r="P126" s="19" t="s">
        <v>68</v>
      </c>
      <c r="Q126" s="19" t="s">
        <v>70</v>
      </c>
      <c r="R126" s="19" t="s">
        <v>84</v>
      </c>
      <c r="S126" s="19" t="s">
        <v>92</v>
      </c>
      <c r="T126" s="21">
        <v>796</v>
      </c>
      <c r="U126" s="19" t="s">
        <v>133</v>
      </c>
      <c r="V126" s="23">
        <v>5</v>
      </c>
      <c r="W126" s="24">
        <v>500</v>
      </c>
      <c r="X126" s="23">
        <f>W126*V126</f>
        <v>2500</v>
      </c>
      <c r="Y126" s="23">
        <f t="shared" si="6"/>
        <v>2800.0000000000005</v>
      </c>
      <c r="Z126" s="19"/>
      <c r="AA126" s="19" t="s">
        <v>76</v>
      </c>
      <c r="AB126" s="19"/>
      <c r="AC126" s="3" t="s">
        <v>420</v>
      </c>
    </row>
    <row r="127" spans="1:29" s="62" customFormat="1" ht="115.5" customHeight="1">
      <c r="A127" s="18" t="s">
        <v>427</v>
      </c>
      <c r="B127" s="19" t="s">
        <v>195</v>
      </c>
      <c r="C127" s="19" t="s">
        <v>62</v>
      </c>
      <c r="D127" s="26" t="s">
        <v>422</v>
      </c>
      <c r="E127" s="33" t="s">
        <v>423</v>
      </c>
      <c r="F127" s="33"/>
      <c r="G127" s="33" t="s">
        <v>424</v>
      </c>
      <c r="H127" s="33"/>
      <c r="I127" s="63" t="s">
        <v>428</v>
      </c>
      <c r="J127" s="19"/>
      <c r="K127" s="19" t="s">
        <v>82</v>
      </c>
      <c r="L127" s="18">
        <v>0</v>
      </c>
      <c r="M127" s="19">
        <v>231010000</v>
      </c>
      <c r="N127" s="19" t="s">
        <v>68</v>
      </c>
      <c r="O127" s="18" t="s">
        <v>170</v>
      </c>
      <c r="P127" s="19" t="s">
        <v>68</v>
      </c>
      <c r="Q127" s="19" t="s">
        <v>70</v>
      </c>
      <c r="R127" s="19" t="s">
        <v>84</v>
      </c>
      <c r="S127" s="19" t="s">
        <v>92</v>
      </c>
      <c r="T127" s="21">
        <v>796</v>
      </c>
      <c r="U127" s="19" t="s">
        <v>133</v>
      </c>
      <c r="V127" s="23">
        <v>5</v>
      </c>
      <c r="W127" s="24">
        <v>500</v>
      </c>
      <c r="X127" s="23">
        <v>0</v>
      </c>
      <c r="Y127" s="23">
        <f t="shared" si="6"/>
        <v>0</v>
      </c>
      <c r="Z127" s="19"/>
      <c r="AA127" s="19" t="s">
        <v>76</v>
      </c>
      <c r="AB127" s="19">
        <v>11</v>
      </c>
      <c r="AC127" s="3" t="s">
        <v>420</v>
      </c>
    </row>
    <row r="128" spans="1:29" s="62" customFormat="1" ht="115.5" customHeight="1">
      <c r="A128" s="18" t="s">
        <v>429</v>
      </c>
      <c r="B128" s="19" t="s">
        <v>195</v>
      </c>
      <c r="C128" s="19" t="s">
        <v>62</v>
      </c>
      <c r="D128" s="26" t="s">
        <v>422</v>
      </c>
      <c r="E128" s="33" t="s">
        <v>423</v>
      </c>
      <c r="F128" s="33"/>
      <c r="G128" s="33" t="s">
        <v>424</v>
      </c>
      <c r="H128" s="33"/>
      <c r="I128" s="63" t="s">
        <v>428</v>
      </c>
      <c r="J128" s="19"/>
      <c r="K128" s="19" t="s">
        <v>82</v>
      </c>
      <c r="L128" s="18">
        <v>0</v>
      </c>
      <c r="M128" s="19">
        <v>231010000</v>
      </c>
      <c r="N128" s="19" t="s">
        <v>68</v>
      </c>
      <c r="O128" s="18" t="s">
        <v>191</v>
      </c>
      <c r="P128" s="19" t="s">
        <v>68</v>
      </c>
      <c r="Q128" s="19" t="s">
        <v>70</v>
      </c>
      <c r="R128" s="19" t="s">
        <v>84</v>
      </c>
      <c r="S128" s="19" t="s">
        <v>92</v>
      </c>
      <c r="T128" s="21">
        <v>796</v>
      </c>
      <c r="U128" s="19" t="s">
        <v>133</v>
      </c>
      <c r="V128" s="23">
        <v>5</v>
      </c>
      <c r="W128" s="24">
        <v>500</v>
      </c>
      <c r="X128" s="23">
        <f>W128*V128</f>
        <v>2500</v>
      </c>
      <c r="Y128" s="23">
        <f t="shared" si="6"/>
        <v>2800.0000000000005</v>
      </c>
      <c r="Z128" s="19"/>
      <c r="AA128" s="19" t="s">
        <v>76</v>
      </c>
      <c r="AB128" s="19"/>
      <c r="AC128" s="3" t="s">
        <v>420</v>
      </c>
    </row>
    <row r="129" spans="1:29" s="62" customFormat="1" ht="104.25" customHeight="1">
      <c r="A129" s="18" t="s">
        <v>430</v>
      </c>
      <c r="B129" s="19" t="s">
        <v>195</v>
      </c>
      <c r="C129" s="19" t="s">
        <v>62</v>
      </c>
      <c r="D129" s="26" t="s">
        <v>431</v>
      </c>
      <c r="E129" s="26" t="s">
        <v>432</v>
      </c>
      <c r="F129" s="26"/>
      <c r="G129" s="26" t="s">
        <v>433</v>
      </c>
      <c r="H129" s="26"/>
      <c r="I129" s="64" t="s">
        <v>434</v>
      </c>
      <c r="J129" s="26"/>
      <c r="K129" s="19" t="s">
        <v>82</v>
      </c>
      <c r="L129" s="18">
        <v>0</v>
      </c>
      <c r="M129" s="19">
        <v>231010000</v>
      </c>
      <c r="N129" s="19" t="s">
        <v>68</v>
      </c>
      <c r="O129" s="18" t="s">
        <v>170</v>
      </c>
      <c r="P129" s="19" t="s">
        <v>68</v>
      </c>
      <c r="Q129" s="19" t="s">
        <v>70</v>
      </c>
      <c r="R129" s="19" t="s">
        <v>84</v>
      </c>
      <c r="S129" s="19" t="s">
        <v>92</v>
      </c>
      <c r="T129" s="21" t="s">
        <v>157</v>
      </c>
      <c r="U129" s="19" t="s">
        <v>133</v>
      </c>
      <c r="V129" s="23">
        <v>100</v>
      </c>
      <c r="W129" s="24">
        <v>100</v>
      </c>
      <c r="X129" s="23">
        <v>0</v>
      </c>
      <c r="Y129" s="23">
        <f t="shared" si="6"/>
        <v>0</v>
      </c>
      <c r="Z129" s="24"/>
      <c r="AA129" s="19" t="s">
        <v>76</v>
      </c>
      <c r="AB129" s="19">
        <v>11</v>
      </c>
      <c r="AC129" s="3" t="s">
        <v>420</v>
      </c>
    </row>
    <row r="130" spans="1:29" s="62" customFormat="1" ht="108.75" customHeight="1">
      <c r="A130" s="18" t="s">
        <v>435</v>
      </c>
      <c r="B130" s="19" t="s">
        <v>195</v>
      </c>
      <c r="C130" s="19" t="s">
        <v>62</v>
      </c>
      <c r="D130" s="26" t="s">
        <v>431</v>
      </c>
      <c r="E130" s="26" t="s">
        <v>432</v>
      </c>
      <c r="F130" s="26"/>
      <c r="G130" s="26" t="s">
        <v>433</v>
      </c>
      <c r="H130" s="26"/>
      <c r="I130" s="64" t="s">
        <v>434</v>
      </c>
      <c r="J130" s="26"/>
      <c r="K130" s="19" t="s">
        <v>82</v>
      </c>
      <c r="L130" s="18">
        <v>0</v>
      </c>
      <c r="M130" s="19">
        <v>231010000</v>
      </c>
      <c r="N130" s="19" t="s">
        <v>68</v>
      </c>
      <c r="O130" s="18" t="s">
        <v>191</v>
      </c>
      <c r="P130" s="19" t="s">
        <v>68</v>
      </c>
      <c r="Q130" s="19" t="s">
        <v>70</v>
      </c>
      <c r="R130" s="19" t="s">
        <v>84</v>
      </c>
      <c r="S130" s="19" t="s">
        <v>92</v>
      </c>
      <c r="T130" s="21" t="s">
        <v>157</v>
      </c>
      <c r="U130" s="19" t="s">
        <v>133</v>
      </c>
      <c r="V130" s="23">
        <v>100</v>
      </c>
      <c r="W130" s="24">
        <v>100</v>
      </c>
      <c r="X130" s="23">
        <f>W130*V130</f>
        <v>10000</v>
      </c>
      <c r="Y130" s="23">
        <f t="shared" si="6"/>
        <v>11200.000000000002</v>
      </c>
      <c r="Z130" s="24"/>
      <c r="AA130" s="19" t="s">
        <v>76</v>
      </c>
      <c r="AB130" s="19"/>
      <c r="AC130" s="3" t="s">
        <v>420</v>
      </c>
    </row>
    <row r="131" spans="1:29" s="62" customFormat="1" ht="115.5" customHeight="1">
      <c r="A131" s="18" t="s">
        <v>436</v>
      </c>
      <c r="B131" s="19" t="s">
        <v>195</v>
      </c>
      <c r="C131" s="19" t="s">
        <v>62</v>
      </c>
      <c r="D131" s="26" t="s">
        <v>437</v>
      </c>
      <c r="E131" s="26" t="s">
        <v>432</v>
      </c>
      <c r="F131" s="26"/>
      <c r="G131" s="26" t="s">
        <v>438</v>
      </c>
      <c r="H131" s="26"/>
      <c r="I131" s="64" t="s">
        <v>439</v>
      </c>
      <c r="J131" s="26"/>
      <c r="K131" s="19" t="s">
        <v>82</v>
      </c>
      <c r="L131" s="18">
        <v>0</v>
      </c>
      <c r="M131" s="19">
        <v>231010000</v>
      </c>
      <c r="N131" s="19" t="s">
        <v>68</v>
      </c>
      <c r="O131" s="18" t="s">
        <v>170</v>
      </c>
      <c r="P131" s="19" t="s">
        <v>68</v>
      </c>
      <c r="Q131" s="19" t="s">
        <v>70</v>
      </c>
      <c r="R131" s="19" t="s">
        <v>84</v>
      </c>
      <c r="S131" s="19" t="s">
        <v>92</v>
      </c>
      <c r="T131" s="21" t="s">
        <v>157</v>
      </c>
      <c r="U131" s="19" t="s">
        <v>133</v>
      </c>
      <c r="V131" s="23">
        <v>100</v>
      </c>
      <c r="W131" s="24">
        <v>100</v>
      </c>
      <c r="X131" s="23">
        <v>0</v>
      </c>
      <c r="Y131" s="23">
        <f t="shared" si="6"/>
        <v>0</v>
      </c>
      <c r="Z131" s="24"/>
      <c r="AA131" s="19" t="s">
        <v>76</v>
      </c>
      <c r="AB131" s="19">
        <v>11</v>
      </c>
      <c r="AC131" s="3" t="s">
        <v>420</v>
      </c>
    </row>
    <row r="132" spans="1:29" s="62" customFormat="1" ht="123.75" customHeight="1">
      <c r="A132" s="18" t="s">
        <v>440</v>
      </c>
      <c r="B132" s="19" t="s">
        <v>195</v>
      </c>
      <c r="C132" s="19" t="s">
        <v>62</v>
      </c>
      <c r="D132" s="26" t="s">
        <v>437</v>
      </c>
      <c r="E132" s="26" t="s">
        <v>432</v>
      </c>
      <c r="F132" s="26"/>
      <c r="G132" s="26" t="s">
        <v>438</v>
      </c>
      <c r="H132" s="26"/>
      <c r="I132" s="64" t="s">
        <v>439</v>
      </c>
      <c r="J132" s="26"/>
      <c r="K132" s="19" t="s">
        <v>82</v>
      </c>
      <c r="L132" s="18">
        <v>0</v>
      </c>
      <c r="M132" s="19">
        <v>231010000</v>
      </c>
      <c r="N132" s="19" t="s">
        <v>68</v>
      </c>
      <c r="O132" s="18" t="s">
        <v>191</v>
      </c>
      <c r="P132" s="19" t="s">
        <v>68</v>
      </c>
      <c r="Q132" s="19" t="s">
        <v>70</v>
      </c>
      <c r="R132" s="19" t="s">
        <v>84</v>
      </c>
      <c r="S132" s="19" t="s">
        <v>92</v>
      </c>
      <c r="T132" s="21" t="s">
        <v>157</v>
      </c>
      <c r="U132" s="19" t="s">
        <v>133</v>
      </c>
      <c r="V132" s="23">
        <v>100</v>
      </c>
      <c r="W132" s="24">
        <v>100</v>
      </c>
      <c r="X132" s="23">
        <f>W132*V132</f>
        <v>10000</v>
      </c>
      <c r="Y132" s="23">
        <f t="shared" si="6"/>
        <v>11200.000000000002</v>
      </c>
      <c r="Z132" s="24"/>
      <c r="AA132" s="19" t="s">
        <v>76</v>
      </c>
      <c r="AB132" s="19"/>
      <c r="AC132" s="3" t="s">
        <v>420</v>
      </c>
    </row>
    <row r="133" spans="1:29" s="62" customFormat="1" ht="111" customHeight="1">
      <c r="A133" s="18" t="s">
        <v>441</v>
      </c>
      <c r="B133" s="19" t="s">
        <v>195</v>
      </c>
      <c r="C133" s="19" t="s">
        <v>62</v>
      </c>
      <c r="D133" s="26" t="s">
        <v>437</v>
      </c>
      <c r="E133" s="26" t="s">
        <v>432</v>
      </c>
      <c r="F133" s="26"/>
      <c r="G133" s="26" t="s">
        <v>438</v>
      </c>
      <c r="H133" s="26"/>
      <c r="I133" s="61" t="s">
        <v>442</v>
      </c>
      <c r="J133" s="18"/>
      <c r="K133" s="19" t="s">
        <v>82</v>
      </c>
      <c r="L133" s="18">
        <v>0</v>
      </c>
      <c r="M133" s="19">
        <v>231010000</v>
      </c>
      <c r="N133" s="19" t="s">
        <v>68</v>
      </c>
      <c r="O133" s="18" t="s">
        <v>170</v>
      </c>
      <c r="P133" s="19" t="s">
        <v>68</v>
      </c>
      <c r="Q133" s="19" t="s">
        <v>70</v>
      </c>
      <c r="R133" s="19" t="s">
        <v>84</v>
      </c>
      <c r="S133" s="19" t="s">
        <v>92</v>
      </c>
      <c r="T133" s="21" t="s">
        <v>157</v>
      </c>
      <c r="U133" s="19" t="s">
        <v>133</v>
      </c>
      <c r="V133" s="23">
        <v>20</v>
      </c>
      <c r="W133" s="24">
        <v>1215</v>
      </c>
      <c r="X133" s="23">
        <v>0</v>
      </c>
      <c r="Y133" s="23">
        <f t="shared" si="6"/>
        <v>0</v>
      </c>
      <c r="Z133" s="24"/>
      <c r="AA133" s="19" t="s">
        <v>76</v>
      </c>
      <c r="AB133" s="19">
        <v>11</v>
      </c>
      <c r="AC133" s="3" t="s">
        <v>420</v>
      </c>
    </row>
    <row r="134" spans="1:29" s="62" customFormat="1" ht="111" customHeight="1">
      <c r="A134" s="18" t="s">
        <v>443</v>
      </c>
      <c r="B134" s="19" t="s">
        <v>195</v>
      </c>
      <c r="C134" s="19" t="s">
        <v>62</v>
      </c>
      <c r="D134" s="26" t="s">
        <v>437</v>
      </c>
      <c r="E134" s="26" t="s">
        <v>432</v>
      </c>
      <c r="F134" s="26"/>
      <c r="G134" s="26" t="s">
        <v>438</v>
      </c>
      <c r="H134" s="26"/>
      <c r="I134" s="61" t="s">
        <v>442</v>
      </c>
      <c r="J134" s="18"/>
      <c r="K134" s="19" t="s">
        <v>82</v>
      </c>
      <c r="L134" s="18">
        <v>0</v>
      </c>
      <c r="M134" s="19">
        <v>231010000</v>
      </c>
      <c r="N134" s="19" t="s">
        <v>68</v>
      </c>
      <c r="O134" s="18" t="s">
        <v>191</v>
      </c>
      <c r="P134" s="19" t="s">
        <v>68</v>
      </c>
      <c r="Q134" s="19" t="s">
        <v>70</v>
      </c>
      <c r="R134" s="19" t="s">
        <v>84</v>
      </c>
      <c r="S134" s="19" t="s">
        <v>92</v>
      </c>
      <c r="T134" s="21" t="s">
        <v>157</v>
      </c>
      <c r="U134" s="19" t="s">
        <v>133</v>
      </c>
      <c r="V134" s="23">
        <v>20</v>
      </c>
      <c r="W134" s="24">
        <v>1215</v>
      </c>
      <c r="X134" s="23">
        <f>W134*V134</f>
        <v>24300</v>
      </c>
      <c r="Y134" s="23">
        <f t="shared" si="6"/>
        <v>27216.000000000004</v>
      </c>
      <c r="Z134" s="24"/>
      <c r="AA134" s="19" t="s">
        <v>76</v>
      </c>
      <c r="AB134" s="19"/>
      <c r="AC134" s="3" t="s">
        <v>420</v>
      </c>
    </row>
    <row r="135" spans="1:29" s="1" customFormat="1" ht="102" customHeight="1">
      <c r="A135" s="18" t="s">
        <v>444</v>
      </c>
      <c r="B135" s="19" t="s">
        <v>195</v>
      </c>
      <c r="C135" s="19" t="s">
        <v>62</v>
      </c>
      <c r="D135" s="26" t="s">
        <v>445</v>
      </c>
      <c r="E135" s="26" t="s">
        <v>446</v>
      </c>
      <c r="F135" s="26" t="s">
        <v>447</v>
      </c>
      <c r="G135" s="26" t="s">
        <v>448</v>
      </c>
      <c r="H135" s="26"/>
      <c r="I135" s="61" t="s">
        <v>449</v>
      </c>
      <c r="J135" s="18"/>
      <c r="K135" s="19" t="s">
        <v>82</v>
      </c>
      <c r="L135" s="18">
        <v>0</v>
      </c>
      <c r="M135" s="19">
        <v>231010000</v>
      </c>
      <c r="N135" s="19" t="s">
        <v>68</v>
      </c>
      <c r="O135" s="18" t="s">
        <v>170</v>
      </c>
      <c r="P135" s="19" t="s">
        <v>68</v>
      </c>
      <c r="Q135" s="19" t="s">
        <v>70</v>
      </c>
      <c r="R135" s="19" t="s">
        <v>84</v>
      </c>
      <c r="S135" s="19" t="s">
        <v>92</v>
      </c>
      <c r="T135" s="21" t="s">
        <v>157</v>
      </c>
      <c r="U135" s="19" t="s">
        <v>133</v>
      </c>
      <c r="V135" s="23">
        <v>10</v>
      </c>
      <c r="W135" s="24">
        <v>1215</v>
      </c>
      <c r="X135" s="23">
        <v>0</v>
      </c>
      <c r="Y135" s="23">
        <f t="shared" si="6"/>
        <v>0</v>
      </c>
      <c r="Z135" s="24"/>
      <c r="AA135" s="19" t="s">
        <v>76</v>
      </c>
      <c r="AB135" s="19">
        <v>11</v>
      </c>
      <c r="AC135" s="3" t="s">
        <v>420</v>
      </c>
    </row>
    <row r="136" spans="1:29" s="1" customFormat="1" ht="102" customHeight="1">
      <c r="A136" s="18" t="s">
        <v>450</v>
      </c>
      <c r="B136" s="19" t="s">
        <v>195</v>
      </c>
      <c r="C136" s="19" t="s">
        <v>62</v>
      </c>
      <c r="D136" s="26" t="s">
        <v>445</v>
      </c>
      <c r="E136" s="26" t="s">
        <v>446</v>
      </c>
      <c r="F136" s="26" t="s">
        <v>447</v>
      </c>
      <c r="G136" s="26" t="s">
        <v>448</v>
      </c>
      <c r="H136" s="26"/>
      <c r="I136" s="61" t="s">
        <v>449</v>
      </c>
      <c r="J136" s="18"/>
      <c r="K136" s="19" t="s">
        <v>82</v>
      </c>
      <c r="L136" s="18">
        <v>0</v>
      </c>
      <c r="M136" s="19">
        <v>231010000</v>
      </c>
      <c r="N136" s="19" t="s">
        <v>68</v>
      </c>
      <c r="O136" s="18" t="s">
        <v>191</v>
      </c>
      <c r="P136" s="19" t="s">
        <v>68</v>
      </c>
      <c r="Q136" s="19" t="s">
        <v>70</v>
      </c>
      <c r="R136" s="19" t="s">
        <v>84</v>
      </c>
      <c r="S136" s="19" t="s">
        <v>92</v>
      </c>
      <c r="T136" s="21" t="s">
        <v>157</v>
      </c>
      <c r="U136" s="19" t="s">
        <v>133</v>
      </c>
      <c r="V136" s="23">
        <v>10</v>
      </c>
      <c r="W136" s="24">
        <v>1215</v>
      </c>
      <c r="X136" s="23">
        <v>0</v>
      </c>
      <c r="Y136" s="23">
        <f t="shared" si="6"/>
        <v>0</v>
      </c>
      <c r="Z136" s="24"/>
      <c r="AA136" s="19" t="s">
        <v>76</v>
      </c>
      <c r="AB136" s="19" t="s">
        <v>451</v>
      </c>
      <c r="AC136" s="3" t="s">
        <v>420</v>
      </c>
    </row>
    <row r="137" spans="1:29" s="1" customFormat="1" ht="102" customHeight="1">
      <c r="A137" s="18" t="s">
        <v>452</v>
      </c>
      <c r="B137" s="19" t="s">
        <v>195</v>
      </c>
      <c r="C137" s="19" t="s">
        <v>62</v>
      </c>
      <c r="D137" s="26" t="s">
        <v>453</v>
      </c>
      <c r="E137" s="26" t="s">
        <v>446</v>
      </c>
      <c r="F137" s="26"/>
      <c r="G137" s="26" t="s">
        <v>454</v>
      </c>
      <c r="H137" s="26"/>
      <c r="I137" s="61" t="s">
        <v>455</v>
      </c>
      <c r="J137" s="18"/>
      <c r="K137" s="19" t="s">
        <v>66</v>
      </c>
      <c r="L137" s="18">
        <v>0</v>
      </c>
      <c r="M137" s="19">
        <v>231010000</v>
      </c>
      <c r="N137" s="19" t="s">
        <v>68</v>
      </c>
      <c r="O137" s="18" t="s">
        <v>179</v>
      </c>
      <c r="P137" s="19" t="s">
        <v>68</v>
      </c>
      <c r="Q137" s="19" t="s">
        <v>70</v>
      </c>
      <c r="R137" s="19" t="s">
        <v>84</v>
      </c>
      <c r="S137" s="19" t="s">
        <v>72</v>
      </c>
      <c r="T137" s="21" t="s">
        <v>157</v>
      </c>
      <c r="U137" s="19" t="s">
        <v>133</v>
      </c>
      <c r="V137" s="23">
        <v>20</v>
      </c>
      <c r="W137" s="24">
        <v>608</v>
      </c>
      <c r="X137" s="23">
        <f>W137*V137</f>
        <v>12160</v>
      </c>
      <c r="Y137" s="23">
        <f t="shared" si="6"/>
        <v>13619.2</v>
      </c>
      <c r="Z137" s="24"/>
      <c r="AA137" s="19" t="s">
        <v>76</v>
      </c>
      <c r="AB137" s="19"/>
      <c r="AC137" s="3" t="s">
        <v>420</v>
      </c>
    </row>
    <row r="138" spans="1:29" s="62" customFormat="1" ht="78.75" customHeight="1">
      <c r="A138" s="18" t="s">
        <v>456</v>
      </c>
      <c r="B138" s="19" t="s">
        <v>195</v>
      </c>
      <c r="C138" s="19" t="s">
        <v>62</v>
      </c>
      <c r="D138" s="26" t="s">
        <v>457</v>
      </c>
      <c r="E138" s="18" t="s">
        <v>432</v>
      </c>
      <c r="F138" s="18"/>
      <c r="G138" s="18" t="s">
        <v>458</v>
      </c>
      <c r="H138" s="18"/>
      <c r="I138" s="61" t="s">
        <v>459</v>
      </c>
      <c r="J138" s="18"/>
      <c r="K138" s="19" t="s">
        <v>82</v>
      </c>
      <c r="L138" s="18">
        <v>0</v>
      </c>
      <c r="M138" s="19">
        <v>231010000</v>
      </c>
      <c r="N138" s="19" t="s">
        <v>68</v>
      </c>
      <c r="O138" s="18" t="s">
        <v>170</v>
      </c>
      <c r="P138" s="19" t="s">
        <v>68</v>
      </c>
      <c r="Q138" s="19" t="s">
        <v>70</v>
      </c>
      <c r="R138" s="19" t="s">
        <v>84</v>
      </c>
      <c r="S138" s="19" t="s">
        <v>92</v>
      </c>
      <c r="T138" s="21" t="s">
        <v>157</v>
      </c>
      <c r="U138" s="19" t="s">
        <v>133</v>
      </c>
      <c r="V138" s="23">
        <v>10</v>
      </c>
      <c r="W138" s="24">
        <v>400</v>
      </c>
      <c r="X138" s="23">
        <v>0</v>
      </c>
      <c r="Y138" s="23">
        <f t="shared" si="6"/>
        <v>0</v>
      </c>
      <c r="Z138" s="24"/>
      <c r="AA138" s="19" t="s">
        <v>76</v>
      </c>
      <c r="AB138" s="19">
        <v>11</v>
      </c>
      <c r="AC138" s="3" t="s">
        <v>420</v>
      </c>
    </row>
    <row r="139" spans="1:29" s="62" customFormat="1" ht="80.25" customHeight="1">
      <c r="A139" s="18" t="s">
        <v>460</v>
      </c>
      <c r="B139" s="19" t="s">
        <v>195</v>
      </c>
      <c r="C139" s="19" t="s">
        <v>62</v>
      </c>
      <c r="D139" s="26" t="s">
        <v>457</v>
      </c>
      <c r="E139" s="18" t="s">
        <v>432</v>
      </c>
      <c r="F139" s="18"/>
      <c r="G139" s="18" t="s">
        <v>458</v>
      </c>
      <c r="H139" s="18"/>
      <c r="I139" s="61" t="s">
        <v>459</v>
      </c>
      <c r="J139" s="18"/>
      <c r="K139" s="19" t="s">
        <v>82</v>
      </c>
      <c r="L139" s="18">
        <v>0</v>
      </c>
      <c r="M139" s="19">
        <v>231010000</v>
      </c>
      <c r="N139" s="19" t="s">
        <v>68</v>
      </c>
      <c r="O139" s="18" t="s">
        <v>191</v>
      </c>
      <c r="P139" s="19" t="s">
        <v>68</v>
      </c>
      <c r="Q139" s="19" t="s">
        <v>70</v>
      </c>
      <c r="R139" s="19" t="s">
        <v>84</v>
      </c>
      <c r="S139" s="19" t="s">
        <v>92</v>
      </c>
      <c r="T139" s="21" t="s">
        <v>157</v>
      </c>
      <c r="U139" s="19" t="s">
        <v>133</v>
      </c>
      <c r="V139" s="23">
        <v>10</v>
      </c>
      <c r="W139" s="24">
        <v>400</v>
      </c>
      <c r="X139" s="23">
        <f>W139*V139</f>
        <v>4000</v>
      </c>
      <c r="Y139" s="23">
        <f t="shared" si="6"/>
        <v>4480</v>
      </c>
      <c r="Z139" s="24"/>
      <c r="AA139" s="19" t="s">
        <v>76</v>
      </c>
      <c r="AB139" s="19"/>
      <c r="AC139" s="3" t="s">
        <v>420</v>
      </c>
    </row>
    <row r="140" spans="1:29" s="8" customFormat="1" ht="204" customHeight="1">
      <c r="A140" s="18" t="s">
        <v>461</v>
      </c>
      <c r="B140" s="19" t="s">
        <v>195</v>
      </c>
      <c r="C140" s="19" t="s">
        <v>62</v>
      </c>
      <c r="D140" s="26" t="s">
        <v>462</v>
      </c>
      <c r="E140" s="18" t="s">
        <v>446</v>
      </c>
      <c r="F140" s="18"/>
      <c r="G140" s="18" t="s">
        <v>463</v>
      </c>
      <c r="H140" s="18"/>
      <c r="I140" s="61" t="s">
        <v>464</v>
      </c>
      <c r="J140" s="18"/>
      <c r="K140" s="19" t="s">
        <v>82</v>
      </c>
      <c r="L140" s="18">
        <v>0</v>
      </c>
      <c r="M140" s="19">
        <v>231010000</v>
      </c>
      <c r="N140" s="19" t="s">
        <v>68</v>
      </c>
      <c r="O140" s="18" t="s">
        <v>170</v>
      </c>
      <c r="P140" s="19" t="s">
        <v>68</v>
      </c>
      <c r="Q140" s="19" t="s">
        <v>70</v>
      </c>
      <c r="R140" s="19" t="s">
        <v>84</v>
      </c>
      <c r="S140" s="19" t="s">
        <v>92</v>
      </c>
      <c r="T140" s="21" t="s">
        <v>157</v>
      </c>
      <c r="U140" s="19" t="s">
        <v>133</v>
      </c>
      <c r="V140" s="23">
        <v>50</v>
      </c>
      <c r="W140" s="24">
        <v>250</v>
      </c>
      <c r="X140" s="23">
        <v>0</v>
      </c>
      <c r="Y140" s="23">
        <f>X140*1.12</f>
        <v>0</v>
      </c>
      <c r="Z140" s="24"/>
      <c r="AA140" s="19" t="s">
        <v>76</v>
      </c>
      <c r="AB140" s="41" t="s">
        <v>106</v>
      </c>
      <c r="AC140" s="3" t="s">
        <v>420</v>
      </c>
    </row>
    <row r="141" spans="1:29" s="8" customFormat="1" ht="204" customHeight="1">
      <c r="A141" s="18" t="s">
        <v>465</v>
      </c>
      <c r="B141" s="19" t="s">
        <v>195</v>
      </c>
      <c r="C141" s="19" t="s">
        <v>62</v>
      </c>
      <c r="D141" s="26" t="s">
        <v>466</v>
      </c>
      <c r="E141" s="18" t="s">
        <v>446</v>
      </c>
      <c r="F141" s="18"/>
      <c r="G141" s="18" t="s">
        <v>467</v>
      </c>
      <c r="H141" s="26"/>
      <c r="I141" s="61" t="s">
        <v>468</v>
      </c>
      <c r="J141" s="18"/>
      <c r="K141" s="19" t="s">
        <v>82</v>
      </c>
      <c r="L141" s="18">
        <v>0</v>
      </c>
      <c r="M141" s="19">
        <v>231010000</v>
      </c>
      <c r="N141" s="19" t="s">
        <v>68</v>
      </c>
      <c r="O141" s="18" t="s">
        <v>170</v>
      </c>
      <c r="P141" s="19" t="s">
        <v>68</v>
      </c>
      <c r="Q141" s="19" t="s">
        <v>70</v>
      </c>
      <c r="R141" s="19" t="s">
        <v>84</v>
      </c>
      <c r="S141" s="19" t="s">
        <v>92</v>
      </c>
      <c r="T141" s="21" t="s">
        <v>157</v>
      </c>
      <c r="U141" s="19" t="s">
        <v>133</v>
      </c>
      <c r="V141" s="23">
        <v>25</v>
      </c>
      <c r="W141" s="24">
        <v>300</v>
      </c>
      <c r="X141" s="23">
        <v>0</v>
      </c>
      <c r="Y141" s="23">
        <f>X141*1.12</f>
        <v>0</v>
      </c>
      <c r="Z141" s="24"/>
      <c r="AA141" s="19" t="s">
        <v>76</v>
      </c>
      <c r="AB141" s="41" t="s">
        <v>106</v>
      </c>
      <c r="AC141" s="3" t="s">
        <v>420</v>
      </c>
    </row>
    <row r="142" spans="1:29" s="62" customFormat="1" ht="119.25" customHeight="1">
      <c r="A142" s="18" t="s">
        <v>469</v>
      </c>
      <c r="B142" s="19" t="s">
        <v>195</v>
      </c>
      <c r="C142" s="19" t="s">
        <v>62</v>
      </c>
      <c r="D142" s="26" t="s">
        <v>470</v>
      </c>
      <c r="E142" s="18" t="s">
        <v>471</v>
      </c>
      <c r="F142" s="18"/>
      <c r="G142" s="18" t="s">
        <v>472</v>
      </c>
      <c r="H142" s="19"/>
      <c r="I142" s="61" t="s">
        <v>473</v>
      </c>
      <c r="J142" s="18"/>
      <c r="K142" s="19" t="s">
        <v>82</v>
      </c>
      <c r="L142" s="18">
        <v>0</v>
      </c>
      <c r="M142" s="19">
        <v>231010000</v>
      </c>
      <c r="N142" s="19" t="s">
        <v>68</v>
      </c>
      <c r="O142" s="18" t="s">
        <v>170</v>
      </c>
      <c r="P142" s="19" t="s">
        <v>68</v>
      </c>
      <c r="Q142" s="19" t="s">
        <v>70</v>
      </c>
      <c r="R142" s="19" t="s">
        <v>84</v>
      </c>
      <c r="S142" s="19" t="s">
        <v>92</v>
      </c>
      <c r="T142" s="21" t="s">
        <v>157</v>
      </c>
      <c r="U142" s="19" t="s">
        <v>133</v>
      </c>
      <c r="V142" s="23">
        <v>30</v>
      </c>
      <c r="W142" s="24">
        <v>70</v>
      </c>
      <c r="X142" s="23">
        <f>W142*V142</f>
        <v>2100</v>
      </c>
      <c r="Y142" s="23">
        <f aca="true" t="shared" si="7" ref="Y142:Y212">X142*1.12</f>
        <v>2352</v>
      </c>
      <c r="Z142" s="24"/>
      <c r="AA142" s="19" t="s">
        <v>76</v>
      </c>
      <c r="AB142" s="19"/>
      <c r="AC142" s="3" t="s">
        <v>420</v>
      </c>
    </row>
    <row r="143" spans="1:29" s="62" customFormat="1" ht="119.25" customHeight="1">
      <c r="A143" s="18" t="s">
        <v>474</v>
      </c>
      <c r="B143" s="19" t="s">
        <v>195</v>
      </c>
      <c r="C143" s="19" t="s">
        <v>62</v>
      </c>
      <c r="D143" s="26" t="s">
        <v>475</v>
      </c>
      <c r="E143" s="18" t="s">
        <v>471</v>
      </c>
      <c r="F143" s="18"/>
      <c r="G143" s="18" t="s">
        <v>476</v>
      </c>
      <c r="H143" s="19"/>
      <c r="I143" s="65" t="s">
        <v>477</v>
      </c>
      <c r="J143" s="33"/>
      <c r="K143" s="19" t="s">
        <v>82</v>
      </c>
      <c r="L143" s="18">
        <v>0</v>
      </c>
      <c r="M143" s="19">
        <v>231010000</v>
      </c>
      <c r="N143" s="19" t="s">
        <v>68</v>
      </c>
      <c r="O143" s="18" t="s">
        <v>170</v>
      </c>
      <c r="P143" s="19" t="s">
        <v>68</v>
      </c>
      <c r="Q143" s="19" t="s">
        <v>70</v>
      </c>
      <c r="R143" s="19" t="s">
        <v>84</v>
      </c>
      <c r="S143" s="19" t="s">
        <v>92</v>
      </c>
      <c r="T143" s="21" t="s">
        <v>157</v>
      </c>
      <c r="U143" s="19" t="s">
        <v>133</v>
      </c>
      <c r="V143" s="23">
        <v>10</v>
      </c>
      <c r="W143" s="24">
        <v>70</v>
      </c>
      <c r="X143" s="23">
        <f>W143*V143</f>
        <v>700</v>
      </c>
      <c r="Y143" s="23">
        <f t="shared" si="7"/>
        <v>784.0000000000001</v>
      </c>
      <c r="Z143" s="24"/>
      <c r="AA143" s="19" t="s">
        <v>76</v>
      </c>
      <c r="AB143" s="19"/>
      <c r="AC143" s="3" t="s">
        <v>420</v>
      </c>
    </row>
    <row r="144" spans="1:29" s="62" customFormat="1" ht="74.25" customHeight="1">
      <c r="A144" s="18" t="s">
        <v>478</v>
      </c>
      <c r="B144" s="19" t="s">
        <v>195</v>
      </c>
      <c r="C144" s="19" t="s">
        <v>62</v>
      </c>
      <c r="D144" s="26" t="s">
        <v>479</v>
      </c>
      <c r="E144" s="18" t="s">
        <v>480</v>
      </c>
      <c r="F144" s="18"/>
      <c r="G144" s="18" t="s">
        <v>481</v>
      </c>
      <c r="H144" s="19"/>
      <c r="I144" s="65" t="s">
        <v>482</v>
      </c>
      <c r="J144" s="33"/>
      <c r="K144" s="19" t="s">
        <v>82</v>
      </c>
      <c r="L144" s="18">
        <v>0</v>
      </c>
      <c r="M144" s="19">
        <v>231010000</v>
      </c>
      <c r="N144" s="19" t="s">
        <v>68</v>
      </c>
      <c r="O144" s="18" t="s">
        <v>170</v>
      </c>
      <c r="P144" s="19" t="s">
        <v>68</v>
      </c>
      <c r="Q144" s="19" t="s">
        <v>70</v>
      </c>
      <c r="R144" s="19" t="s">
        <v>84</v>
      </c>
      <c r="S144" s="19" t="s">
        <v>92</v>
      </c>
      <c r="T144" s="21" t="s">
        <v>157</v>
      </c>
      <c r="U144" s="19" t="s">
        <v>133</v>
      </c>
      <c r="V144" s="23">
        <v>30</v>
      </c>
      <c r="W144" s="24">
        <f aca="true" t="shared" si="8" ref="W144:W149">9090.90909090909*1.1</f>
        <v>10000</v>
      </c>
      <c r="X144" s="23">
        <v>0</v>
      </c>
      <c r="Y144" s="23">
        <f t="shared" si="7"/>
        <v>0</v>
      </c>
      <c r="Z144" s="24"/>
      <c r="AA144" s="19" t="s">
        <v>76</v>
      </c>
      <c r="AB144" s="19">
        <v>11</v>
      </c>
      <c r="AC144" s="3" t="s">
        <v>420</v>
      </c>
    </row>
    <row r="145" spans="1:29" s="62" customFormat="1" ht="60" customHeight="1">
      <c r="A145" s="18" t="s">
        <v>483</v>
      </c>
      <c r="B145" s="19" t="s">
        <v>195</v>
      </c>
      <c r="C145" s="19" t="s">
        <v>62</v>
      </c>
      <c r="D145" s="26" t="s">
        <v>479</v>
      </c>
      <c r="E145" s="18" t="s">
        <v>480</v>
      </c>
      <c r="F145" s="18"/>
      <c r="G145" s="18" t="s">
        <v>481</v>
      </c>
      <c r="H145" s="19"/>
      <c r="I145" s="65" t="s">
        <v>482</v>
      </c>
      <c r="J145" s="33"/>
      <c r="K145" s="19" t="s">
        <v>82</v>
      </c>
      <c r="L145" s="18">
        <v>0</v>
      </c>
      <c r="M145" s="19">
        <v>231010000</v>
      </c>
      <c r="N145" s="19" t="s">
        <v>68</v>
      </c>
      <c r="O145" s="18" t="s">
        <v>191</v>
      </c>
      <c r="P145" s="19" t="s">
        <v>68</v>
      </c>
      <c r="Q145" s="19" t="s">
        <v>70</v>
      </c>
      <c r="R145" s="19" t="s">
        <v>84</v>
      </c>
      <c r="S145" s="19" t="s">
        <v>92</v>
      </c>
      <c r="T145" s="21" t="s">
        <v>157</v>
      </c>
      <c r="U145" s="19" t="s">
        <v>133</v>
      </c>
      <c r="V145" s="23">
        <v>30</v>
      </c>
      <c r="W145" s="24">
        <f t="shared" si="8"/>
        <v>10000</v>
      </c>
      <c r="X145" s="23">
        <f>W145*V145</f>
        <v>300000</v>
      </c>
      <c r="Y145" s="23">
        <f t="shared" si="7"/>
        <v>336000.00000000006</v>
      </c>
      <c r="Z145" s="24"/>
      <c r="AA145" s="19" t="s">
        <v>76</v>
      </c>
      <c r="AB145" s="19"/>
      <c r="AC145" s="3" t="s">
        <v>420</v>
      </c>
    </row>
    <row r="146" spans="1:29" s="62" customFormat="1" ht="92.25" customHeight="1">
      <c r="A146" s="18" t="s">
        <v>484</v>
      </c>
      <c r="B146" s="19" t="s">
        <v>195</v>
      </c>
      <c r="C146" s="18" t="s">
        <v>62</v>
      </c>
      <c r="D146" s="26" t="s">
        <v>485</v>
      </c>
      <c r="E146" s="26" t="s">
        <v>486</v>
      </c>
      <c r="F146" s="19"/>
      <c r="G146" s="26" t="s">
        <v>487</v>
      </c>
      <c r="H146" s="18"/>
      <c r="I146" s="61" t="s">
        <v>488</v>
      </c>
      <c r="J146" s="18"/>
      <c r="K146" s="19" t="s">
        <v>82</v>
      </c>
      <c r="L146" s="18">
        <v>0</v>
      </c>
      <c r="M146" s="19">
        <v>231010000</v>
      </c>
      <c r="N146" s="19" t="s">
        <v>68</v>
      </c>
      <c r="O146" s="18" t="s">
        <v>170</v>
      </c>
      <c r="P146" s="19" t="s">
        <v>68</v>
      </c>
      <c r="Q146" s="19" t="s">
        <v>70</v>
      </c>
      <c r="R146" s="19" t="s">
        <v>84</v>
      </c>
      <c r="S146" s="19" t="s">
        <v>92</v>
      </c>
      <c r="T146" s="21" t="s">
        <v>157</v>
      </c>
      <c r="U146" s="19" t="s">
        <v>133</v>
      </c>
      <c r="V146" s="23">
        <v>30</v>
      </c>
      <c r="W146" s="24">
        <f t="shared" si="8"/>
        <v>10000</v>
      </c>
      <c r="X146" s="23">
        <v>0</v>
      </c>
      <c r="Y146" s="23">
        <f t="shared" si="7"/>
        <v>0</v>
      </c>
      <c r="Z146" s="24"/>
      <c r="AA146" s="19" t="s">
        <v>76</v>
      </c>
      <c r="AB146" s="19">
        <v>11</v>
      </c>
      <c r="AC146" s="3" t="s">
        <v>420</v>
      </c>
    </row>
    <row r="147" spans="1:29" s="62" customFormat="1" ht="92.25" customHeight="1">
      <c r="A147" s="18" t="s">
        <v>489</v>
      </c>
      <c r="B147" s="19" t="s">
        <v>195</v>
      </c>
      <c r="C147" s="18" t="s">
        <v>62</v>
      </c>
      <c r="D147" s="26" t="s">
        <v>485</v>
      </c>
      <c r="E147" s="26" t="s">
        <v>486</v>
      </c>
      <c r="F147" s="19"/>
      <c r="G147" s="26" t="s">
        <v>487</v>
      </c>
      <c r="H147" s="18"/>
      <c r="I147" s="61" t="s">
        <v>488</v>
      </c>
      <c r="J147" s="18"/>
      <c r="K147" s="19" t="s">
        <v>82</v>
      </c>
      <c r="L147" s="18">
        <v>0</v>
      </c>
      <c r="M147" s="19">
        <v>231010000</v>
      </c>
      <c r="N147" s="19" t="s">
        <v>68</v>
      </c>
      <c r="O147" s="18" t="s">
        <v>191</v>
      </c>
      <c r="P147" s="19" t="s">
        <v>68</v>
      </c>
      <c r="Q147" s="19" t="s">
        <v>70</v>
      </c>
      <c r="R147" s="19" t="s">
        <v>84</v>
      </c>
      <c r="S147" s="19" t="s">
        <v>92</v>
      </c>
      <c r="T147" s="21" t="s">
        <v>157</v>
      </c>
      <c r="U147" s="19" t="s">
        <v>133</v>
      </c>
      <c r="V147" s="23">
        <v>30</v>
      </c>
      <c r="W147" s="24">
        <f t="shared" si="8"/>
        <v>10000</v>
      </c>
      <c r="X147" s="23">
        <f>W147*V147</f>
        <v>300000</v>
      </c>
      <c r="Y147" s="23">
        <f t="shared" si="7"/>
        <v>336000.00000000006</v>
      </c>
      <c r="Z147" s="24"/>
      <c r="AA147" s="19" t="s">
        <v>76</v>
      </c>
      <c r="AB147" s="19"/>
      <c r="AC147" s="3" t="s">
        <v>420</v>
      </c>
    </row>
    <row r="148" spans="1:29" s="62" customFormat="1" ht="92.25" customHeight="1">
      <c r="A148" s="18" t="s">
        <v>490</v>
      </c>
      <c r="B148" s="19" t="s">
        <v>195</v>
      </c>
      <c r="C148" s="18" t="s">
        <v>62</v>
      </c>
      <c r="D148" s="26" t="s">
        <v>491</v>
      </c>
      <c r="E148" s="26" t="s">
        <v>480</v>
      </c>
      <c r="F148" s="19"/>
      <c r="G148" s="26" t="s">
        <v>492</v>
      </c>
      <c r="H148" s="18"/>
      <c r="I148" s="61" t="s">
        <v>493</v>
      </c>
      <c r="J148" s="18"/>
      <c r="K148" s="19" t="s">
        <v>82</v>
      </c>
      <c r="L148" s="18">
        <v>0</v>
      </c>
      <c r="M148" s="19">
        <v>231010000</v>
      </c>
      <c r="N148" s="19" t="s">
        <v>68</v>
      </c>
      <c r="O148" s="18" t="s">
        <v>170</v>
      </c>
      <c r="P148" s="19" t="s">
        <v>68</v>
      </c>
      <c r="Q148" s="19" t="s">
        <v>70</v>
      </c>
      <c r="R148" s="19" t="s">
        <v>84</v>
      </c>
      <c r="S148" s="19" t="s">
        <v>92</v>
      </c>
      <c r="T148" s="21" t="s">
        <v>157</v>
      </c>
      <c r="U148" s="19" t="s">
        <v>133</v>
      </c>
      <c r="V148" s="23">
        <v>50</v>
      </c>
      <c r="W148" s="24">
        <f t="shared" si="8"/>
        <v>10000</v>
      </c>
      <c r="X148" s="23">
        <v>0</v>
      </c>
      <c r="Y148" s="23">
        <f t="shared" si="7"/>
        <v>0</v>
      </c>
      <c r="Z148" s="24"/>
      <c r="AA148" s="19" t="s">
        <v>76</v>
      </c>
      <c r="AB148" s="19">
        <v>11</v>
      </c>
      <c r="AC148" s="3" t="s">
        <v>420</v>
      </c>
    </row>
    <row r="149" spans="1:29" s="62" customFormat="1" ht="92.25" customHeight="1">
      <c r="A149" s="18" t="s">
        <v>494</v>
      </c>
      <c r="B149" s="19" t="s">
        <v>195</v>
      </c>
      <c r="C149" s="18" t="s">
        <v>62</v>
      </c>
      <c r="D149" s="26" t="s">
        <v>491</v>
      </c>
      <c r="E149" s="26" t="s">
        <v>480</v>
      </c>
      <c r="F149" s="19"/>
      <c r="G149" s="26" t="s">
        <v>492</v>
      </c>
      <c r="H149" s="18"/>
      <c r="I149" s="61" t="s">
        <v>493</v>
      </c>
      <c r="J149" s="18"/>
      <c r="K149" s="19" t="s">
        <v>82</v>
      </c>
      <c r="L149" s="18">
        <v>0</v>
      </c>
      <c r="M149" s="19">
        <v>231010000</v>
      </c>
      <c r="N149" s="19" t="s">
        <v>68</v>
      </c>
      <c r="O149" s="18" t="s">
        <v>191</v>
      </c>
      <c r="P149" s="19" t="s">
        <v>68</v>
      </c>
      <c r="Q149" s="19" t="s">
        <v>70</v>
      </c>
      <c r="R149" s="19" t="s">
        <v>84</v>
      </c>
      <c r="S149" s="19" t="s">
        <v>92</v>
      </c>
      <c r="T149" s="21" t="s">
        <v>157</v>
      </c>
      <c r="U149" s="19" t="s">
        <v>133</v>
      </c>
      <c r="V149" s="23">
        <v>50</v>
      </c>
      <c r="W149" s="24">
        <f t="shared" si="8"/>
        <v>10000</v>
      </c>
      <c r="X149" s="23">
        <f>W149*V149</f>
        <v>500000</v>
      </c>
      <c r="Y149" s="23">
        <f t="shared" si="7"/>
        <v>560000</v>
      </c>
      <c r="Z149" s="24"/>
      <c r="AA149" s="19" t="s">
        <v>76</v>
      </c>
      <c r="AB149" s="19"/>
      <c r="AC149" s="3" t="s">
        <v>420</v>
      </c>
    </row>
    <row r="150" spans="1:29" s="62" customFormat="1" ht="66" customHeight="1">
      <c r="A150" s="18" t="s">
        <v>495</v>
      </c>
      <c r="B150" s="19" t="s">
        <v>195</v>
      </c>
      <c r="C150" s="19" t="s">
        <v>62</v>
      </c>
      <c r="D150" s="27" t="s">
        <v>496</v>
      </c>
      <c r="E150" s="19" t="s">
        <v>497</v>
      </c>
      <c r="F150" s="19"/>
      <c r="G150" s="19" t="s">
        <v>498</v>
      </c>
      <c r="H150" s="27"/>
      <c r="I150" s="61" t="s">
        <v>499</v>
      </c>
      <c r="J150" s="18"/>
      <c r="K150" s="19" t="s">
        <v>82</v>
      </c>
      <c r="L150" s="18">
        <v>0</v>
      </c>
      <c r="M150" s="19">
        <v>231010000</v>
      </c>
      <c r="N150" s="19" t="s">
        <v>68</v>
      </c>
      <c r="O150" s="18" t="s">
        <v>170</v>
      </c>
      <c r="P150" s="19" t="s">
        <v>68</v>
      </c>
      <c r="Q150" s="19" t="s">
        <v>70</v>
      </c>
      <c r="R150" s="19" t="s">
        <v>84</v>
      </c>
      <c r="S150" s="19" t="s">
        <v>92</v>
      </c>
      <c r="T150" s="21">
        <v>796</v>
      </c>
      <c r="U150" s="19" t="s">
        <v>133</v>
      </c>
      <c r="V150" s="23">
        <v>5</v>
      </c>
      <c r="W150" s="37">
        <v>150000</v>
      </c>
      <c r="X150" s="23">
        <v>0</v>
      </c>
      <c r="Y150" s="23">
        <f t="shared" si="7"/>
        <v>0</v>
      </c>
      <c r="Z150" s="24"/>
      <c r="AA150" s="19" t="s">
        <v>76</v>
      </c>
      <c r="AB150" s="19">
        <v>11</v>
      </c>
      <c r="AC150" s="3" t="s">
        <v>420</v>
      </c>
    </row>
    <row r="151" spans="1:29" s="62" customFormat="1" ht="79.5" customHeight="1">
      <c r="A151" s="18" t="s">
        <v>500</v>
      </c>
      <c r="B151" s="19" t="s">
        <v>195</v>
      </c>
      <c r="C151" s="19" t="s">
        <v>62</v>
      </c>
      <c r="D151" s="27" t="s">
        <v>496</v>
      </c>
      <c r="E151" s="19" t="s">
        <v>497</v>
      </c>
      <c r="F151" s="19"/>
      <c r="G151" s="19" t="s">
        <v>498</v>
      </c>
      <c r="H151" s="27"/>
      <c r="I151" s="61" t="s">
        <v>499</v>
      </c>
      <c r="J151" s="18"/>
      <c r="K151" s="19" t="s">
        <v>82</v>
      </c>
      <c r="L151" s="18">
        <v>0</v>
      </c>
      <c r="M151" s="19">
        <v>231010000</v>
      </c>
      <c r="N151" s="19" t="s">
        <v>68</v>
      </c>
      <c r="O151" s="18" t="s">
        <v>191</v>
      </c>
      <c r="P151" s="19" t="s">
        <v>68</v>
      </c>
      <c r="Q151" s="19" t="s">
        <v>70</v>
      </c>
      <c r="R151" s="19" t="s">
        <v>84</v>
      </c>
      <c r="S151" s="19" t="s">
        <v>92</v>
      </c>
      <c r="T151" s="21">
        <v>796</v>
      </c>
      <c r="U151" s="19" t="s">
        <v>133</v>
      </c>
      <c r="V151" s="23">
        <v>5</v>
      </c>
      <c r="W151" s="37">
        <v>150000</v>
      </c>
      <c r="X151" s="23">
        <v>0</v>
      </c>
      <c r="Y151" s="23">
        <f t="shared" si="7"/>
        <v>0</v>
      </c>
      <c r="Z151" s="24"/>
      <c r="AA151" s="19" t="s">
        <v>76</v>
      </c>
      <c r="AB151" s="19" t="s">
        <v>501</v>
      </c>
      <c r="AC151" s="3" t="s">
        <v>420</v>
      </c>
    </row>
    <row r="152" spans="1:29" s="62" customFormat="1" ht="79.5" customHeight="1">
      <c r="A152" s="18" t="s">
        <v>502</v>
      </c>
      <c r="B152" s="19" t="s">
        <v>195</v>
      </c>
      <c r="C152" s="19" t="s">
        <v>62</v>
      </c>
      <c r="D152" s="27" t="s">
        <v>496</v>
      </c>
      <c r="E152" s="19" t="s">
        <v>497</v>
      </c>
      <c r="F152" s="19"/>
      <c r="G152" s="19" t="s">
        <v>498</v>
      </c>
      <c r="H152" s="27"/>
      <c r="I152" s="61" t="s">
        <v>499</v>
      </c>
      <c r="J152" s="18"/>
      <c r="K152" s="19" t="s">
        <v>82</v>
      </c>
      <c r="L152" s="18">
        <v>0</v>
      </c>
      <c r="M152" s="19">
        <v>231010000</v>
      </c>
      <c r="N152" s="19" t="s">
        <v>68</v>
      </c>
      <c r="O152" s="18" t="s">
        <v>179</v>
      </c>
      <c r="P152" s="19" t="s">
        <v>68</v>
      </c>
      <c r="Q152" s="19" t="s">
        <v>70</v>
      </c>
      <c r="R152" s="19" t="s">
        <v>401</v>
      </c>
      <c r="S152" s="19" t="s">
        <v>92</v>
      </c>
      <c r="T152" s="21">
        <v>796</v>
      </c>
      <c r="U152" s="19" t="s">
        <v>133</v>
      </c>
      <c r="V152" s="23">
        <v>5</v>
      </c>
      <c r="W152" s="37">
        <v>202679</v>
      </c>
      <c r="X152" s="23">
        <f>W152*V152</f>
        <v>1013395</v>
      </c>
      <c r="Y152" s="23">
        <f t="shared" si="7"/>
        <v>1135002.4000000001</v>
      </c>
      <c r="Z152" s="24"/>
      <c r="AA152" s="19" t="s">
        <v>76</v>
      </c>
      <c r="AB152" s="19"/>
      <c r="AC152" s="3" t="s">
        <v>420</v>
      </c>
    </row>
    <row r="153" spans="1:29" s="62" customFormat="1" ht="136.5" customHeight="1">
      <c r="A153" s="18" t="s">
        <v>503</v>
      </c>
      <c r="B153" s="19" t="s">
        <v>195</v>
      </c>
      <c r="C153" s="19" t="s">
        <v>62</v>
      </c>
      <c r="D153" s="27" t="s">
        <v>504</v>
      </c>
      <c r="E153" s="19" t="s">
        <v>505</v>
      </c>
      <c r="F153" s="19"/>
      <c r="G153" s="19" t="s">
        <v>506</v>
      </c>
      <c r="H153" s="27"/>
      <c r="I153" s="61" t="s">
        <v>507</v>
      </c>
      <c r="J153" s="18"/>
      <c r="K153" s="19" t="s">
        <v>82</v>
      </c>
      <c r="L153" s="18">
        <v>0</v>
      </c>
      <c r="M153" s="19">
        <v>231010000</v>
      </c>
      <c r="N153" s="19" t="s">
        <v>68</v>
      </c>
      <c r="O153" s="18" t="s">
        <v>170</v>
      </c>
      <c r="P153" s="19" t="s">
        <v>68</v>
      </c>
      <c r="Q153" s="19" t="s">
        <v>70</v>
      </c>
      <c r="R153" s="19" t="s">
        <v>84</v>
      </c>
      <c r="S153" s="19" t="s">
        <v>92</v>
      </c>
      <c r="T153" s="21">
        <v>796</v>
      </c>
      <c r="U153" s="19" t="s">
        <v>133</v>
      </c>
      <c r="V153" s="23">
        <v>10</v>
      </c>
      <c r="W153" s="37">
        <v>70000</v>
      </c>
      <c r="X153" s="23">
        <v>0</v>
      </c>
      <c r="Y153" s="23">
        <f t="shared" si="7"/>
        <v>0</v>
      </c>
      <c r="Z153" s="24"/>
      <c r="AA153" s="19" t="s">
        <v>76</v>
      </c>
      <c r="AB153" s="19">
        <v>11</v>
      </c>
      <c r="AC153" s="3" t="s">
        <v>420</v>
      </c>
    </row>
    <row r="154" spans="1:29" s="62" customFormat="1" ht="84" customHeight="1">
      <c r="A154" s="18" t="s">
        <v>508</v>
      </c>
      <c r="B154" s="19" t="s">
        <v>195</v>
      </c>
      <c r="C154" s="19" t="s">
        <v>62</v>
      </c>
      <c r="D154" s="27" t="s">
        <v>504</v>
      </c>
      <c r="E154" s="19" t="s">
        <v>505</v>
      </c>
      <c r="F154" s="19"/>
      <c r="G154" s="19" t="s">
        <v>506</v>
      </c>
      <c r="H154" s="27"/>
      <c r="I154" s="61" t="s">
        <v>507</v>
      </c>
      <c r="J154" s="18"/>
      <c r="K154" s="19" t="s">
        <v>82</v>
      </c>
      <c r="L154" s="18">
        <v>0</v>
      </c>
      <c r="M154" s="19">
        <v>231010000</v>
      </c>
      <c r="N154" s="19" t="s">
        <v>68</v>
      </c>
      <c r="O154" s="18" t="s">
        <v>191</v>
      </c>
      <c r="P154" s="19" t="s">
        <v>68</v>
      </c>
      <c r="Q154" s="19" t="s">
        <v>70</v>
      </c>
      <c r="R154" s="19" t="s">
        <v>84</v>
      </c>
      <c r="S154" s="19" t="s">
        <v>92</v>
      </c>
      <c r="T154" s="21">
        <v>796</v>
      </c>
      <c r="U154" s="19" t="s">
        <v>133</v>
      </c>
      <c r="V154" s="23">
        <v>10</v>
      </c>
      <c r="W154" s="37">
        <v>70000</v>
      </c>
      <c r="X154" s="23">
        <v>0</v>
      </c>
      <c r="Y154" s="23">
        <f t="shared" si="7"/>
        <v>0</v>
      </c>
      <c r="Z154" s="24"/>
      <c r="AA154" s="19" t="s">
        <v>76</v>
      </c>
      <c r="AB154" s="19" t="s">
        <v>509</v>
      </c>
      <c r="AC154" s="3" t="s">
        <v>420</v>
      </c>
    </row>
    <row r="155" spans="1:29" s="62" customFormat="1" ht="84" customHeight="1">
      <c r="A155" s="18" t="s">
        <v>510</v>
      </c>
      <c r="B155" s="19" t="s">
        <v>195</v>
      </c>
      <c r="C155" s="19" t="s">
        <v>62</v>
      </c>
      <c r="D155" s="27" t="s">
        <v>511</v>
      </c>
      <c r="E155" s="19" t="s">
        <v>505</v>
      </c>
      <c r="F155" s="19"/>
      <c r="G155" s="19" t="s">
        <v>512</v>
      </c>
      <c r="H155" s="27"/>
      <c r="I155" s="61" t="s">
        <v>507</v>
      </c>
      <c r="J155" s="18"/>
      <c r="K155" s="19" t="s">
        <v>82</v>
      </c>
      <c r="L155" s="18">
        <v>0</v>
      </c>
      <c r="M155" s="19">
        <v>231010000</v>
      </c>
      <c r="N155" s="19" t="s">
        <v>68</v>
      </c>
      <c r="O155" s="18" t="s">
        <v>513</v>
      </c>
      <c r="P155" s="19" t="s">
        <v>68</v>
      </c>
      <c r="Q155" s="19" t="s">
        <v>70</v>
      </c>
      <c r="R155" s="19" t="s">
        <v>84</v>
      </c>
      <c r="S155" s="19" t="s">
        <v>92</v>
      </c>
      <c r="T155" s="21">
        <v>796</v>
      </c>
      <c r="U155" s="19" t="s">
        <v>133</v>
      </c>
      <c r="V155" s="23">
        <v>10</v>
      </c>
      <c r="W155" s="37">
        <v>70000</v>
      </c>
      <c r="X155" s="23">
        <f>W155*V155</f>
        <v>700000</v>
      </c>
      <c r="Y155" s="23">
        <f t="shared" si="7"/>
        <v>784000.0000000001</v>
      </c>
      <c r="Z155" s="24"/>
      <c r="AA155" s="19" t="s">
        <v>76</v>
      </c>
      <c r="AB155" s="19"/>
      <c r="AC155" s="3" t="s">
        <v>420</v>
      </c>
    </row>
    <row r="156" spans="1:29" s="62" customFormat="1" ht="60.75" customHeight="1">
      <c r="A156" s="18" t="s">
        <v>514</v>
      </c>
      <c r="B156" s="19" t="s">
        <v>195</v>
      </c>
      <c r="C156" s="19" t="s">
        <v>62</v>
      </c>
      <c r="D156" s="27" t="s">
        <v>196</v>
      </c>
      <c r="E156" s="19" t="s">
        <v>197</v>
      </c>
      <c r="F156" s="19"/>
      <c r="G156" s="19" t="s">
        <v>198</v>
      </c>
      <c r="H156" s="27"/>
      <c r="I156" s="61"/>
      <c r="J156" s="18"/>
      <c r="K156" s="19" t="s">
        <v>82</v>
      </c>
      <c r="L156" s="18">
        <v>90</v>
      </c>
      <c r="M156" s="19">
        <v>231010000</v>
      </c>
      <c r="N156" s="19" t="s">
        <v>68</v>
      </c>
      <c r="O156" s="18" t="s">
        <v>170</v>
      </c>
      <c r="P156" s="19" t="s">
        <v>68</v>
      </c>
      <c r="Q156" s="19" t="s">
        <v>70</v>
      </c>
      <c r="R156" s="19" t="s">
        <v>84</v>
      </c>
      <c r="S156" s="19" t="s">
        <v>85</v>
      </c>
      <c r="T156" s="21">
        <v>796</v>
      </c>
      <c r="U156" s="19" t="s">
        <v>133</v>
      </c>
      <c r="V156" s="23">
        <v>30</v>
      </c>
      <c r="W156" s="37">
        <v>70000</v>
      </c>
      <c r="X156" s="23">
        <v>0</v>
      </c>
      <c r="Y156" s="23">
        <f t="shared" si="7"/>
        <v>0</v>
      </c>
      <c r="Z156" s="24" t="s">
        <v>75</v>
      </c>
      <c r="AA156" s="19" t="s">
        <v>76</v>
      </c>
      <c r="AB156" s="19" t="s">
        <v>515</v>
      </c>
      <c r="AC156" s="3" t="s">
        <v>420</v>
      </c>
    </row>
    <row r="157" spans="1:29" s="62" customFormat="1" ht="60.75" customHeight="1">
      <c r="A157" s="18" t="s">
        <v>516</v>
      </c>
      <c r="B157" s="19" t="s">
        <v>195</v>
      </c>
      <c r="C157" s="19" t="s">
        <v>62</v>
      </c>
      <c r="D157" s="27" t="s">
        <v>196</v>
      </c>
      <c r="E157" s="19" t="s">
        <v>197</v>
      </c>
      <c r="F157" s="19"/>
      <c r="G157" s="19" t="s">
        <v>198</v>
      </c>
      <c r="H157" s="27"/>
      <c r="I157" s="61" t="s">
        <v>517</v>
      </c>
      <c r="J157" s="18"/>
      <c r="K157" s="19" t="s">
        <v>82</v>
      </c>
      <c r="L157" s="18">
        <v>0</v>
      </c>
      <c r="M157" s="19">
        <v>231010000</v>
      </c>
      <c r="N157" s="19" t="s">
        <v>68</v>
      </c>
      <c r="O157" s="18" t="s">
        <v>170</v>
      </c>
      <c r="P157" s="19" t="s">
        <v>68</v>
      </c>
      <c r="Q157" s="19" t="s">
        <v>70</v>
      </c>
      <c r="R157" s="19" t="s">
        <v>84</v>
      </c>
      <c r="S157" s="19" t="s">
        <v>92</v>
      </c>
      <c r="T157" s="21">
        <v>796</v>
      </c>
      <c r="U157" s="19" t="s">
        <v>133</v>
      </c>
      <c r="V157" s="23">
        <v>31</v>
      </c>
      <c r="W157" s="37">
        <v>67742</v>
      </c>
      <c r="X157" s="23">
        <v>0</v>
      </c>
      <c r="Y157" s="23">
        <f t="shared" si="7"/>
        <v>0</v>
      </c>
      <c r="Z157" s="24"/>
      <c r="AA157" s="19" t="s">
        <v>76</v>
      </c>
      <c r="AB157" s="19">
        <v>11</v>
      </c>
      <c r="AC157" s="3" t="s">
        <v>420</v>
      </c>
    </row>
    <row r="158" spans="1:29" s="62" customFormat="1" ht="60.75" customHeight="1">
      <c r="A158" s="18" t="s">
        <v>518</v>
      </c>
      <c r="B158" s="19" t="s">
        <v>195</v>
      </c>
      <c r="C158" s="19" t="s">
        <v>62</v>
      </c>
      <c r="D158" s="27" t="s">
        <v>196</v>
      </c>
      <c r="E158" s="19" t="s">
        <v>197</v>
      </c>
      <c r="F158" s="19"/>
      <c r="G158" s="19" t="s">
        <v>198</v>
      </c>
      <c r="H158" s="27"/>
      <c r="I158" s="61" t="s">
        <v>517</v>
      </c>
      <c r="J158" s="18"/>
      <c r="K158" s="19" t="s">
        <v>82</v>
      </c>
      <c r="L158" s="18">
        <v>0</v>
      </c>
      <c r="M158" s="19">
        <v>231010000</v>
      </c>
      <c r="N158" s="19" t="s">
        <v>68</v>
      </c>
      <c r="O158" s="18" t="s">
        <v>179</v>
      </c>
      <c r="P158" s="19" t="s">
        <v>68</v>
      </c>
      <c r="Q158" s="19" t="s">
        <v>70</v>
      </c>
      <c r="R158" s="19" t="s">
        <v>84</v>
      </c>
      <c r="S158" s="19" t="s">
        <v>92</v>
      </c>
      <c r="T158" s="21">
        <v>796</v>
      </c>
      <c r="U158" s="19" t="s">
        <v>133</v>
      </c>
      <c r="V158" s="23">
        <v>31</v>
      </c>
      <c r="W158" s="37">
        <v>67742</v>
      </c>
      <c r="X158" s="23">
        <v>0</v>
      </c>
      <c r="Y158" s="23">
        <f t="shared" si="7"/>
        <v>0</v>
      </c>
      <c r="Z158" s="24"/>
      <c r="AA158" s="19" t="s">
        <v>76</v>
      </c>
      <c r="AB158" s="19">
        <v>3.5</v>
      </c>
      <c r="AC158" s="3" t="s">
        <v>420</v>
      </c>
    </row>
    <row r="159" spans="1:29" s="62" customFormat="1" ht="60.75" customHeight="1">
      <c r="A159" s="18" t="s">
        <v>519</v>
      </c>
      <c r="B159" s="19" t="s">
        <v>195</v>
      </c>
      <c r="C159" s="19" t="s">
        <v>62</v>
      </c>
      <c r="D159" s="27" t="s">
        <v>520</v>
      </c>
      <c r="E159" s="19" t="s">
        <v>197</v>
      </c>
      <c r="F159" s="19"/>
      <c r="G159" s="19" t="s">
        <v>521</v>
      </c>
      <c r="H159" s="27"/>
      <c r="I159" s="61" t="s">
        <v>517</v>
      </c>
      <c r="J159" s="18"/>
      <c r="K159" s="19" t="s">
        <v>82</v>
      </c>
      <c r="L159" s="18">
        <v>0</v>
      </c>
      <c r="M159" s="19">
        <v>231010000</v>
      </c>
      <c r="N159" s="19" t="s">
        <v>68</v>
      </c>
      <c r="O159" s="18" t="s">
        <v>179</v>
      </c>
      <c r="P159" s="19" t="s">
        <v>68</v>
      </c>
      <c r="Q159" s="19" t="s">
        <v>70</v>
      </c>
      <c r="R159" s="19" t="s">
        <v>84</v>
      </c>
      <c r="S159" s="19" t="s">
        <v>92</v>
      </c>
      <c r="T159" s="21">
        <v>796</v>
      </c>
      <c r="U159" s="19" t="s">
        <v>133</v>
      </c>
      <c r="V159" s="23">
        <v>31</v>
      </c>
      <c r="W159" s="37">
        <v>67742</v>
      </c>
      <c r="X159" s="23">
        <f>W159*V159</f>
        <v>2100002</v>
      </c>
      <c r="Y159" s="23">
        <f t="shared" si="7"/>
        <v>2352002.24</v>
      </c>
      <c r="Z159" s="24"/>
      <c r="AA159" s="19" t="s">
        <v>76</v>
      </c>
      <c r="AB159" s="19"/>
      <c r="AC159" s="3" t="s">
        <v>420</v>
      </c>
    </row>
    <row r="160" spans="1:29" s="62" customFormat="1" ht="117.75" customHeight="1">
      <c r="A160" s="18" t="s">
        <v>522</v>
      </c>
      <c r="B160" s="19" t="s">
        <v>195</v>
      </c>
      <c r="C160" s="19" t="s">
        <v>62</v>
      </c>
      <c r="D160" s="27" t="s">
        <v>523</v>
      </c>
      <c r="E160" s="19" t="s">
        <v>524</v>
      </c>
      <c r="F160" s="19"/>
      <c r="G160" s="19" t="s">
        <v>525</v>
      </c>
      <c r="H160" s="19"/>
      <c r="I160" s="63" t="s">
        <v>526</v>
      </c>
      <c r="J160" s="19"/>
      <c r="K160" s="19" t="s">
        <v>82</v>
      </c>
      <c r="L160" s="18">
        <v>0</v>
      </c>
      <c r="M160" s="19">
        <v>231010000</v>
      </c>
      <c r="N160" s="19" t="s">
        <v>68</v>
      </c>
      <c r="O160" s="18" t="s">
        <v>83</v>
      </c>
      <c r="P160" s="19" t="s">
        <v>68</v>
      </c>
      <c r="Q160" s="19" t="s">
        <v>70</v>
      </c>
      <c r="R160" s="19" t="s">
        <v>84</v>
      </c>
      <c r="S160" s="19" t="s">
        <v>92</v>
      </c>
      <c r="T160" s="26">
        <v>736</v>
      </c>
      <c r="U160" s="19" t="s">
        <v>527</v>
      </c>
      <c r="V160" s="23">
        <v>100</v>
      </c>
      <c r="W160" s="24">
        <v>115</v>
      </c>
      <c r="X160" s="23">
        <v>0</v>
      </c>
      <c r="Y160" s="23">
        <f>X160*1.12</f>
        <v>0</v>
      </c>
      <c r="Z160" s="24"/>
      <c r="AA160" s="19" t="s">
        <v>76</v>
      </c>
      <c r="AB160" s="19" t="s">
        <v>106</v>
      </c>
      <c r="AC160" s="3" t="s">
        <v>420</v>
      </c>
    </row>
    <row r="161" spans="1:29" s="1" customFormat="1" ht="118.5" customHeight="1">
      <c r="A161" s="18" t="s">
        <v>528</v>
      </c>
      <c r="B161" s="19" t="s">
        <v>195</v>
      </c>
      <c r="C161" s="19" t="s">
        <v>62</v>
      </c>
      <c r="D161" s="27" t="s">
        <v>529</v>
      </c>
      <c r="E161" s="19" t="s">
        <v>530</v>
      </c>
      <c r="F161" s="19"/>
      <c r="G161" s="19" t="s">
        <v>531</v>
      </c>
      <c r="H161" s="19"/>
      <c r="I161" s="63" t="s">
        <v>532</v>
      </c>
      <c r="J161" s="19"/>
      <c r="K161" s="19" t="s">
        <v>82</v>
      </c>
      <c r="L161" s="18">
        <v>0</v>
      </c>
      <c r="M161" s="19">
        <v>231010000</v>
      </c>
      <c r="N161" s="19" t="s">
        <v>68</v>
      </c>
      <c r="O161" s="18" t="s">
        <v>83</v>
      </c>
      <c r="P161" s="19" t="s">
        <v>68</v>
      </c>
      <c r="Q161" s="19" t="s">
        <v>70</v>
      </c>
      <c r="R161" s="19" t="s">
        <v>84</v>
      </c>
      <c r="S161" s="19" t="s">
        <v>92</v>
      </c>
      <c r="T161" s="21" t="s">
        <v>157</v>
      </c>
      <c r="U161" s="19" t="s">
        <v>133</v>
      </c>
      <c r="V161" s="23">
        <v>5</v>
      </c>
      <c r="W161" s="24">
        <v>800</v>
      </c>
      <c r="X161" s="23">
        <f aca="true" t="shared" si="9" ref="X161:X173">W161*V161</f>
        <v>4000</v>
      </c>
      <c r="Y161" s="23">
        <f t="shared" si="7"/>
        <v>4480</v>
      </c>
      <c r="Z161" s="24"/>
      <c r="AA161" s="19" t="s">
        <v>76</v>
      </c>
      <c r="AB161" s="19"/>
      <c r="AC161" s="3" t="s">
        <v>420</v>
      </c>
    </row>
    <row r="162" spans="1:29" s="1" customFormat="1" ht="153" customHeight="1">
      <c r="A162" s="18" t="s">
        <v>533</v>
      </c>
      <c r="B162" s="19" t="s">
        <v>195</v>
      </c>
      <c r="C162" s="19" t="s">
        <v>62</v>
      </c>
      <c r="D162" s="27" t="s">
        <v>534</v>
      </c>
      <c r="E162" s="19" t="s">
        <v>530</v>
      </c>
      <c r="F162" s="19"/>
      <c r="G162" s="19" t="s">
        <v>535</v>
      </c>
      <c r="H162" s="19"/>
      <c r="I162" s="63" t="s">
        <v>536</v>
      </c>
      <c r="J162" s="19"/>
      <c r="K162" s="19" t="s">
        <v>82</v>
      </c>
      <c r="L162" s="18">
        <v>0</v>
      </c>
      <c r="M162" s="19">
        <v>231010000</v>
      </c>
      <c r="N162" s="19" t="s">
        <v>68</v>
      </c>
      <c r="O162" s="18" t="s">
        <v>83</v>
      </c>
      <c r="P162" s="19" t="s">
        <v>68</v>
      </c>
      <c r="Q162" s="19" t="s">
        <v>70</v>
      </c>
      <c r="R162" s="19" t="s">
        <v>84</v>
      </c>
      <c r="S162" s="19" t="s">
        <v>92</v>
      </c>
      <c r="T162" s="21" t="s">
        <v>157</v>
      </c>
      <c r="U162" s="19" t="s">
        <v>133</v>
      </c>
      <c r="V162" s="23">
        <v>10</v>
      </c>
      <c r="W162" s="24">
        <v>10000</v>
      </c>
      <c r="X162" s="23">
        <f t="shared" si="9"/>
        <v>100000</v>
      </c>
      <c r="Y162" s="23">
        <f t="shared" si="7"/>
        <v>112000.00000000001</v>
      </c>
      <c r="Z162" s="24"/>
      <c r="AA162" s="19" t="s">
        <v>76</v>
      </c>
      <c r="AB162" s="19"/>
      <c r="AC162" s="3" t="s">
        <v>420</v>
      </c>
    </row>
    <row r="163" spans="1:29" s="1" customFormat="1" ht="140.25" customHeight="1">
      <c r="A163" s="18" t="s">
        <v>537</v>
      </c>
      <c r="B163" s="19" t="s">
        <v>195</v>
      </c>
      <c r="C163" s="19" t="s">
        <v>62</v>
      </c>
      <c r="D163" s="27" t="s">
        <v>538</v>
      </c>
      <c r="E163" s="19" t="s">
        <v>539</v>
      </c>
      <c r="F163" s="19"/>
      <c r="G163" s="19" t="s">
        <v>540</v>
      </c>
      <c r="H163" s="19"/>
      <c r="I163" s="61" t="s">
        <v>541</v>
      </c>
      <c r="J163" s="18"/>
      <c r="K163" s="19" t="s">
        <v>82</v>
      </c>
      <c r="L163" s="19">
        <v>0</v>
      </c>
      <c r="M163" s="19">
        <v>231010000</v>
      </c>
      <c r="N163" s="19" t="s">
        <v>68</v>
      </c>
      <c r="O163" s="18" t="s">
        <v>83</v>
      </c>
      <c r="P163" s="19" t="s">
        <v>68</v>
      </c>
      <c r="Q163" s="19" t="s">
        <v>70</v>
      </c>
      <c r="R163" s="19" t="s">
        <v>84</v>
      </c>
      <c r="S163" s="19" t="s">
        <v>92</v>
      </c>
      <c r="T163" s="21" t="s">
        <v>157</v>
      </c>
      <c r="U163" s="19" t="s">
        <v>133</v>
      </c>
      <c r="V163" s="23">
        <v>2</v>
      </c>
      <c r="W163" s="24">
        <v>5500</v>
      </c>
      <c r="X163" s="23">
        <f t="shared" si="9"/>
        <v>11000</v>
      </c>
      <c r="Y163" s="23">
        <f t="shared" si="7"/>
        <v>12320.000000000002</v>
      </c>
      <c r="Z163" s="24"/>
      <c r="AA163" s="19" t="s">
        <v>76</v>
      </c>
      <c r="AB163" s="19"/>
      <c r="AC163" s="3" t="s">
        <v>420</v>
      </c>
    </row>
    <row r="164" spans="1:29" s="1" customFormat="1" ht="181.5" customHeight="1">
      <c r="A164" s="18" t="s">
        <v>542</v>
      </c>
      <c r="B164" s="19" t="s">
        <v>195</v>
      </c>
      <c r="C164" s="19" t="s">
        <v>62</v>
      </c>
      <c r="D164" s="27" t="s">
        <v>543</v>
      </c>
      <c r="E164" s="19" t="s">
        <v>539</v>
      </c>
      <c r="F164" s="19"/>
      <c r="G164" s="19" t="s">
        <v>544</v>
      </c>
      <c r="H164" s="18"/>
      <c r="I164" s="61" t="s">
        <v>545</v>
      </c>
      <c r="J164" s="18"/>
      <c r="K164" s="19" t="s">
        <v>82</v>
      </c>
      <c r="L164" s="19">
        <v>0</v>
      </c>
      <c r="M164" s="19">
        <v>231010000</v>
      </c>
      <c r="N164" s="19" t="s">
        <v>68</v>
      </c>
      <c r="O164" s="18" t="s">
        <v>112</v>
      </c>
      <c r="P164" s="19" t="s">
        <v>68</v>
      </c>
      <c r="Q164" s="19" t="s">
        <v>70</v>
      </c>
      <c r="R164" s="19" t="s">
        <v>84</v>
      </c>
      <c r="S164" s="19" t="s">
        <v>92</v>
      </c>
      <c r="T164" s="21" t="s">
        <v>157</v>
      </c>
      <c r="U164" s="19" t="s">
        <v>133</v>
      </c>
      <c r="V164" s="23">
        <v>2</v>
      </c>
      <c r="W164" s="24">
        <v>1250</v>
      </c>
      <c r="X164" s="23">
        <f t="shared" si="9"/>
        <v>2500</v>
      </c>
      <c r="Y164" s="23">
        <f t="shared" si="7"/>
        <v>2800.0000000000005</v>
      </c>
      <c r="Z164" s="24"/>
      <c r="AA164" s="19" t="s">
        <v>76</v>
      </c>
      <c r="AB164" s="19"/>
      <c r="AC164" s="3" t="s">
        <v>420</v>
      </c>
    </row>
    <row r="165" spans="1:29" s="1" customFormat="1" ht="181.5" customHeight="1">
      <c r="A165" s="18" t="s">
        <v>546</v>
      </c>
      <c r="B165" s="19" t="s">
        <v>195</v>
      </c>
      <c r="C165" s="19" t="s">
        <v>62</v>
      </c>
      <c r="D165" s="27" t="s">
        <v>547</v>
      </c>
      <c r="E165" s="19" t="s">
        <v>548</v>
      </c>
      <c r="F165" s="19"/>
      <c r="G165" s="19" t="s">
        <v>549</v>
      </c>
      <c r="H165" s="18"/>
      <c r="I165" s="61" t="s">
        <v>550</v>
      </c>
      <c r="J165" s="18"/>
      <c r="K165" s="19" t="s">
        <v>82</v>
      </c>
      <c r="L165" s="19">
        <v>0</v>
      </c>
      <c r="M165" s="19">
        <v>231010000</v>
      </c>
      <c r="N165" s="19" t="s">
        <v>68</v>
      </c>
      <c r="O165" s="18" t="s">
        <v>112</v>
      </c>
      <c r="P165" s="19" t="s">
        <v>68</v>
      </c>
      <c r="Q165" s="19" t="s">
        <v>70</v>
      </c>
      <c r="R165" s="19" t="s">
        <v>84</v>
      </c>
      <c r="S165" s="19" t="s">
        <v>92</v>
      </c>
      <c r="T165" s="21" t="s">
        <v>157</v>
      </c>
      <c r="U165" s="19" t="s">
        <v>133</v>
      </c>
      <c r="V165" s="23">
        <v>2</v>
      </c>
      <c r="W165" s="24">
        <v>88000</v>
      </c>
      <c r="X165" s="23">
        <f t="shared" si="9"/>
        <v>176000</v>
      </c>
      <c r="Y165" s="23">
        <f t="shared" si="7"/>
        <v>197120.00000000003</v>
      </c>
      <c r="Z165" s="24"/>
      <c r="AA165" s="19" t="s">
        <v>76</v>
      </c>
      <c r="AB165" s="19"/>
      <c r="AC165" s="3" t="s">
        <v>420</v>
      </c>
    </row>
    <row r="166" spans="1:29" s="62" customFormat="1" ht="177" customHeight="1">
      <c r="A166" s="18" t="s">
        <v>551</v>
      </c>
      <c r="B166" s="19" t="s">
        <v>195</v>
      </c>
      <c r="C166" s="19" t="s">
        <v>62</v>
      </c>
      <c r="D166" s="27" t="s">
        <v>547</v>
      </c>
      <c r="E166" s="19" t="s">
        <v>548</v>
      </c>
      <c r="F166" s="19"/>
      <c r="G166" s="19" t="s">
        <v>549</v>
      </c>
      <c r="H166" s="18"/>
      <c r="I166" s="61" t="s">
        <v>552</v>
      </c>
      <c r="J166" s="18"/>
      <c r="K166" s="19" t="s">
        <v>82</v>
      </c>
      <c r="L166" s="19">
        <v>0</v>
      </c>
      <c r="M166" s="19">
        <v>231010000</v>
      </c>
      <c r="N166" s="19" t="s">
        <v>68</v>
      </c>
      <c r="O166" s="18" t="s">
        <v>112</v>
      </c>
      <c r="P166" s="19" t="s">
        <v>68</v>
      </c>
      <c r="Q166" s="19" t="s">
        <v>70</v>
      </c>
      <c r="R166" s="19" t="s">
        <v>84</v>
      </c>
      <c r="S166" s="19" t="s">
        <v>92</v>
      </c>
      <c r="T166" s="21" t="s">
        <v>157</v>
      </c>
      <c r="U166" s="19" t="s">
        <v>133</v>
      </c>
      <c r="V166" s="23">
        <v>2</v>
      </c>
      <c r="W166" s="24">
        <v>80000</v>
      </c>
      <c r="X166" s="23">
        <f t="shared" si="9"/>
        <v>160000</v>
      </c>
      <c r="Y166" s="23">
        <f t="shared" si="7"/>
        <v>179200.00000000003</v>
      </c>
      <c r="Z166" s="24"/>
      <c r="AA166" s="19" t="s">
        <v>76</v>
      </c>
      <c r="AB166" s="19"/>
      <c r="AC166" s="3" t="s">
        <v>420</v>
      </c>
    </row>
    <row r="167" spans="1:29" s="62" customFormat="1" ht="177.75" customHeight="1">
      <c r="A167" s="18" t="s">
        <v>553</v>
      </c>
      <c r="B167" s="19" t="s">
        <v>195</v>
      </c>
      <c r="C167" s="19" t="s">
        <v>62</v>
      </c>
      <c r="D167" s="27" t="s">
        <v>547</v>
      </c>
      <c r="E167" s="19" t="s">
        <v>548</v>
      </c>
      <c r="F167" s="19"/>
      <c r="G167" s="19" t="s">
        <v>549</v>
      </c>
      <c r="H167" s="18"/>
      <c r="I167" s="64" t="s">
        <v>554</v>
      </c>
      <c r="J167" s="26"/>
      <c r="K167" s="19" t="s">
        <v>82</v>
      </c>
      <c r="L167" s="19">
        <v>0</v>
      </c>
      <c r="M167" s="19">
        <v>231010000</v>
      </c>
      <c r="N167" s="19" t="s">
        <v>68</v>
      </c>
      <c r="O167" s="18" t="s">
        <v>112</v>
      </c>
      <c r="P167" s="19" t="s">
        <v>68</v>
      </c>
      <c r="Q167" s="19" t="s">
        <v>70</v>
      </c>
      <c r="R167" s="19" t="s">
        <v>84</v>
      </c>
      <c r="S167" s="19" t="s">
        <v>92</v>
      </c>
      <c r="T167" s="21" t="s">
        <v>157</v>
      </c>
      <c r="U167" s="19" t="s">
        <v>133</v>
      </c>
      <c r="V167" s="23">
        <v>2</v>
      </c>
      <c r="W167" s="24">
        <v>56000</v>
      </c>
      <c r="X167" s="23">
        <f t="shared" si="9"/>
        <v>112000</v>
      </c>
      <c r="Y167" s="23">
        <f t="shared" si="7"/>
        <v>125440.00000000001</v>
      </c>
      <c r="Z167" s="24"/>
      <c r="AA167" s="19" t="s">
        <v>76</v>
      </c>
      <c r="AB167" s="19"/>
      <c r="AC167" s="3" t="s">
        <v>420</v>
      </c>
    </row>
    <row r="168" spans="1:29" s="62" customFormat="1" ht="186" customHeight="1">
      <c r="A168" s="18" t="s">
        <v>555</v>
      </c>
      <c r="B168" s="19" t="s">
        <v>195</v>
      </c>
      <c r="C168" s="19" t="s">
        <v>62</v>
      </c>
      <c r="D168" s="27" t="s">
        <v>547</v>
      </c>
      <c r="E168" s="19" t="s">
        <v>548</v>
      </c>
      <c r="F168" s="19"/>
      <c r="G168" s="19" t="s">
        <v>549</v>
      </c>
      <c r="H168" s="18"/>
      <c r="I168" s="64" t="s">
        <v>556</v>
      </c>
      <c r="J168" s="26"/>
      <c r="K168" s="19" t="s">
        <v>82</v>
      </c>
      <c r="L168" s="19">
        <v>0</v>
      </c>
      <c r="M168" s="19">
        <v>231010000</v>
      </c>
      <c r="N168" s="19" t="s">
        <v>68</v>
      </c>
      <c r="O168" s="18" t="s">
        <v>112</v>
      </c>
      <c r="P168" s="19" t="s">
        <v>68</v>
      </c>
      <c r="Q168" s="19" t="s">
        <v>70</v>
      </c>
      <c r="R168" s="19" t="s">
        <v>84</v>
      </c>
      <c r="S168" s="19" t="s">
        <v>92</v>
      </c>
      <c r="T168" s="21" t="s">
        <v>157</v>
      </c>
      <c r="U168" s="19" t="s">
        <v>133</v>
      </c>
      <c r="V168" s="23">
        <v>2</v>
      </c>
      <c r="W168" s="24">
        <v>52000</v>
      </c>
      <c r="X168" s="23">
        <f t="shared" si="9"/>
        <v>104000</v>
      </c>
      <c r="Y168" s="23">
        <f t="shared" si="7"/>
        <v>116480.00000000001</v>
      </c>
      <c r="Z168" s="24"/>
      <c r="AA168" s="19" t="s">
        <v>76</v>
      </c>
      <c r="AB168" s="19"/>
      <c r="AC168" s="3" t="s">
        <v>420</v>
      </c>
    </row>
    <row r="169" spans="1:29" s="62" customFormat="1" ht="141" customHeight="1">
      <c r="A169" s="18" t="s">
        <v>557</v>
      </c>
      <c r="B169" s="19" t="s">
        <v>195</v>
      </c>
      <c r="C169" s="19" t="s">
        <v>62</v>
      </c>
      <c r="D169" s="66" t="s">
        <v>558</v>
      </c>
      <c r="E169" s="33" t="s">
        <v>559</v>
      </c>
      <c r="F169" s="33"/>
      <c r="G169" s="18" t="s">
        <v>560</v>
      </c>
      <c r="H169" s="27"/>
      <c r="I169" s="65" t="s">
        <v>561</v>
      </c>
      <c r="J169" s="18"/>
      <c r="K169" s="19" t="s">
        <v>82</v>
      </c>
      <c r="L169" s="18">
        <v>0</v>
      </c>
      <c r="M169" s="19">
        <v>231010000</v>
      </c>
      <c r="N169" s="19" t="s">
        <v>68</v>
      </c>
      <c r="O169" s="18" t="s">
        <v>83</v>
      </c>
      <c r="P169" s="19" t="s">
        <v>68</v>
      </c>
      <c r="Q169" s="19" t="s">
        <v>70</v>
      </c>
      <c r="R169" s="19" t="s">
        <v>84</v>
      </c>
      <c r="S169" s="19" t="s">
        <v>92</v>
      </c>
      <c r="T169" s="21" t="s">
        <v>157</v>
      </c>
      <c r="U169" s="19" t="s">
        <v>133</v>
      </c>
      <c r="V169" s="23">
        <v>10</v>
      </c>
      <c r="W169" s="37">
        <v>350</v>
      </c>
      <c r="X169" s="23">
        <f t="shared" si="9"/>
        <v>3500</v>
      </c>
      <c r="Y169" s="23">
        <f t="shared" si="7"/>
        <v>3920.0000000000005</v>
      </c>
      <c r="Z169" s="24"/>
      <c r="AA169" s="19"/>
      <c r="AB169" s="19"/>
      <c r="AC169" s="3" t="s">
        <v>420</v>
      </c>
    </row>
    <row r="170" spans="1:29" s="62" customFormat="1" ht="117" customHeight="1">
      <c r="A170" s="18" t="s">
        <v>562</v>
      </c>
      <c r="B170" s="19" t="s">
        <v>195</v>
      </c>
      <c r="C170" s="19" t="s">
        <v>62</v>
      </c>
      <c r="D170" s="66" t="s">
        <v>558</v>
      </c>
      <c r="E170" s="33" t="s">
        <v>563</v>
      </c>
      <c r="F170" s="33"/>
      <c r="G170" s="18" t="s">
        <v>560</v>
      </c>
      <c r="H170" s="27"/>
      <c r="I170" s="65" t="s">
        <v>564</v>
      </c>
      <c r="J170" s="18"/>
      <c r="K170" s="19" t="s">
        <v>82</v>
      </c>
      <c r="L170" s="18">
        <v>0</v>
      </c>
      <c r="M170" s="19">
        <v>231010000</v>
      </c>
      <c r="N170" s="19" t="s">
        <v>68</v>
      </c>
      <c r="O170" s="18" t="s">
        <v>83</v>
      </c>
      <c r="P170" s="19" t="s">
        <v>68</v>
      </c>
      <c r="Q170" s="19" t="s">
        <v>70</v>
      </c>
      <c r="R170" s="19" t="s">
        <v>84</v>
      </c>
      <c r="S170" s="19" t="s">
        <v>92</v>
      </c>
      <c r="T170" s="21" t="s">
        <v>157</v>
      </c>
      <c r="U170" s="19" t="s">
        <v>133</v>
      </c>
      <c r="V170" s="23">
        <v>5</v>
      </c>
      <c r="W170" s="37">
        <v>350</v>
      </c>
      <c r="X170" s="23">
        <f t="shared" si="9"/>
        <v>1750</v>
      </c>
      <c r="Y170" s="23">
        <f t="shared" si="7"/>
        <v>1960.0000000000002</v>
      </c>
      <c r="Z170" s="24"/>
      <c r="AA170" s="19"/>
      <c r="AB170" s="19"/>
      <c r="AC170" s="3" t="s">
        <v>420</v>
      </c>
    </row>
    <row r="171" spans="1:29" s="62" customFormat="1" ht="117.75" customHeight="1">
      <c r="A171" s="18" t="s">
        <v>565</v>
      </c>
      <c r="B171" s="19" t="s">
        <v>195</v>
      </c>
      <c r="C171" s="19" t="s">
        <v>62</v>
      </c>
      <c r="D171" s="66" t="s">
        <v>566</v>
      </c>
      <c r="E171" s="33" t="s">
        <v>289</v>
      </c>
      <c r="F171" s="33"/>
      <c r="G171" s="18" t="s">
        <v>567</v>
      </c>
      <c r="H171" s="33"/>
      <c r="I171" s="61" t="s">
        <v>568</v>
      </c>
      <c r="J171" s="18"/>
      <c r="K171" s="19" t="s">
        <v>82</v>
      </c>
      <c r="L171" s="18">
        <v>0</v>
      </c>
      <c r="M171" s="19">
        <v>231010000</v>
      </c>
      <c r="N171" s="19" t="s">
        <v>68</v>
      </c>
      <c r="O171" s="18" t="s">
        <v>83</v>
      </c>
      <c r="P171" s="19" t="s">
        <v>68</v>
      </c>
      <c r="Q171" s="19" t="s">
        <v>70</v>
      </c>
      <c r="R171" s="19" t="s">
        <v>84</v>
      </c>
      <c r="S171" s="19" t="s">
        <v>92</v>
      </c>
      <c r="T171" s="21">
        <v>796</v>
      </c>
      <c r="U171" s="19" t="s">
        <v>133</v>
      </c>
      <c r="V171" s="23">
        <v>10</v>
      </c>
      <c r="W171" s="24">
        <v>2500</v>
      </c>
      <c r="X171" s="23">
        <f t="shared" si="9"/>
        <v>25000</v>
      </c>
      <c r="Y171" s="23">
        <f t="shared" si="7"/>
        <v>28000.000000000004</v>
      </c>
      <c r="Z171" s="19"/>
      <c r="AA171" s="19" t="s">
        <v>76</v>
      </c>
      <c r="AB171" s="19"/>
      <c r="AC171" s="3" t="s">
        <v>420</v>
      </c>
    </row>
    <row r="172" spans="1:29" s="62" customFormat="1" ht="114" customHeight="1">
      <c r="A172" s="18" t="s">
        <v>569</v>
      </c>
      <c r="B172" s="19" t="s">
        <v>195</v>
      </c>
      <c r="C172" s="66" t="s">
        <v>62</v>
      </c>
      <c r="D172" s="66" t="s">
        <v>570</v>
      </c>
      <c r="E172" s="66" t="s">
        <v>571</v>
      </c>
      <c r="F172" s="66"/>
      <c r="G172" s="66" t="s">
        <v>572</v>
      </c>
      <c r="H172" s="66"/>
      <c r="I172" s="67" t="s">
        <v>573</v>
      </c>
      <c r="J172" s="66"/>
      <c r="K172" s="19" t="s">
        <v>82</v>
      </c>
      <c r="L172" s="18">
        <v>0</v>
      </c>
      <c r="M172" s="19">
        <v>231010000</v>
      </c>
      <c r="N172" s="19" t="s">
        <v>68</v>
      </c>
      <c r="O172" s="18" t="s">
        <v>83</v>
      </c>
      <c r="P172" s="19" t="s">
        <v>68</v>
      </c>
      <c r="Q172" s="19" t="s">
        <v>70</v>
      </c>
      <c r="R172" s="19" t="s">
        <v>84</v>
      </c>
      <c r="S172" s="19" t="s">
        <v>92</v>
      </c>
      <c r="T172" s="21">
        <v>715</v>
      </c>
      <c r="U172" s="19" t="s">
        <v>574</v>
      </c>
      <c r="V172" s="23">
        <v>4</v>
      </c>
      <c r="W172" s="24">
        <v>2500</v>
      </c>
      <c r="X172" s="23">
        <f t="shared" si="9"/>
        <v>10000</v>
      </c>
      <c r="Y172" s="23">
        <f t="shared" si="7"/>
        <v>11200.000000000002</v>
      </c>
      <c r="Z172" s="19"/>
      <c r="AA172" s="19" t="s">
        <v>76</v>
      </c>
      <c r="AB172" s="19"/>
      <c r="AC172" s="3" t="s">
        <v>420</v>
      </c>
    </row>
    <row r="173" spans="1:29" s="62" customFormat="1" ht="114" customHeight="1">
      <c r="A173" s="18" t="s">
        <v>575</v>
      </c>
      <c r="B173" s="19" t="s">
        <v>195</v>
      </c>
      <c r="C173" s="66" t="s">
        <v>62</v>
      </c>
      <c r="D173" s="66" t="s">
        <v>576</v>
      </c>
      <c r="E173" s="66" t="s">
        <v>577</v>
      </c>
      <c r="F173" s="66"/>
      <c r="G173" s="66" t="s">
        <v>578</v>
      </c>
      <c r="H173" s="66"/>
      <c r="I173" s="67" t="s">
        <v>579</v>
      </c>
      <c r="J173" s="66"/>
      <c r="K173" s="19" t="s">
        <v>82</v>
      </c>
      <c r="L173" s="18">
        <v>0</v>
      </c>
      <c r="M173" s="19">
        <v>231010000</v>
      </c>
      <c r="N173" s="19" t="s">
        <v>68</v>
      </c>
      <c r="O173" s="18" t="s">
        <v>83</v>
      </c>
      <c r="P173" s="19" t="s">
        <v>68</v>
      </c>
      <c r="Q173" s="19" t="s">
        <v>70</v>
      </c>
      <c r="R173" s="19" t="s">
        <v>84</v>
      </c>
      <c r="S173" s="19" t="s">
        <v>92</v>
      </c>
      <c r="T173" s="21" t="s">
        <v>157</v>
      </c>
      <c r="U173" s="19" t="s">
        <v>133</v>
      </c>
      <c r="V173" s="23">
        <v>10</v>
      </c>
      <c r="W173" s="24">
        <v>4000</v>
      </c>
      <c r="X173" s="23">
        <f t="shared" si="9"/>
        <v>40000</v>
      </c>
      <c r="Y173" s="23">
        <f t="shared" si="7"/>
        <v>44800.00000000001</v>
      </c>
      <c r="Z173" s="19"/>
      <c r="AA173" s="19"/>
      <c r="AB173" s="19"/>
      <c r="AC173" s="3" t="s">
        <v>420</v>
      </c>
    </row>
    <row r="174" spans="1:29" s="62" customFormat="1" ht="102" customHeight="1">
      <c r="A174" s="18" t="s">
        <v>580</v>
      </c>
      <c r="B174" s="19" t="s">
        <v>195</v>
      </c>
      <c r="C174" s="19" t="s">
        <v>62</v>
      </c>
      <c r="D174" s="66" t="s">
        <v>581</v>
      </c>
      <c r="E174" s="66" t="s">
        <v>559</v>
      </c>
      <c r="F174" s="66"/>
      <c r="G174" s="66" t="s">
        <v>582</v>
      </c>
      <c r="H174" s="19"/>
      <c r="I174" s="61" t="s">
        <v>583</v>
      </c>
      <c r="J174" s="18"/>
      <c r="K174" s="19" t="s">
        <v>82</v>
      </c>
      <c r="L174" s="18">
        <v>0</v>
      </c>
      <c r="M174" s="19">
        <v>231010000</v>
      </c>
      <c r="N174" s="19" t="s">
        <v>68</v>
      </c>
      <c r="O174" s="18" t="s">
        <v>170</v>
      </c>
      <c r="P174" s="19" t="s">
        <v>68</v>
      </c>
      <c r="Q174" s="19" t="s">
        <v>70</v>
      </c>
      <c r="R174" s="19" t="s">
        <v>84</v>
      </c>
      <c r="S174" s="19" t="s">
        <v>92</v>
      </c>
      <c r="T174" s="21" t="s">
        <v>157</v>
      </c>
      <c r="U174" s="19" t="s">
        <v>133</v>
      </c>
      <c r="V174" s="23">
        <v>5</v>
      </c>
      <c r="W174" s="24">
        <v>350</v>
      </c>
      <c r="X174" s="23">
        <v>0</v>
      </c>
      <c r="Y174" s="23">
        <f t="shared" si="7"/>
        <v>0</v>
      </c>
      <c r="Z174" s="24"/>
      <c r="AA174" s="19" t="s">
        <v>76</v>
      </c>
      <c r="AB174" s="19">
        <v>11</v>
      </c>
      <c r="AC174" s="3" t="s">
        <v>420</v>
      </c>
    </row>
    <row r="175" spans="1:29" s="62" customFormat="1" ht="102" customHeight="1">
      <c r="A175" s="18" t="s">
        <v>584</v>
      </c>
      <c r="B175" s="19" t="s">
        <v>195</v>
      </c>
      <c r="C175" s="19" t="s">
        <v>62</v>
      </c>
      <c r="D175" s="66" t="s">
        <v>581</v>
      </c>
      <c r="E175" s="66" t="s">
        <v>559</v>
      </c>
      <c r="F175" s="66"/>
      <c r="G175" s="66" t="s">
        <v>582</v>
      </c>
      <c r="H175" s="19"/>
      <c r="I175" s="61" t="s">
        <v>583</v>
      </c>
      <c r="J175" s="18"/>
      <c r="K175" s="19" t="s">
        <v>82</v>
      </c>
      <c r="L175" s="18">
        <v>0</v>
      </c>
      <c r="M175" s="19">
        <v>231010000</v>
      </c>
      <c r="N175" s="19" t="s">
        <v>68</v>
      </c>
      <c r="O175" s="18" t="s">
        <v>191</v>
      </c>
      <c r="P175" s="19" t="s">
        <v>68</v>
      </c>
      <c r="Q175" s="19" t="s">
        <v>70</v>
      </c>
      <c r="R175" s="19" t="s">
        <v>84</v>
      </c>
      <c r="S175" s="19" t="s">
        <v>92</v>
      </c>
      <c r="T175" s="21" t="s">
        <v>157</v>
      </c>
      <c r="U175" s="19" t="s">
        <v>133</v>
      </c>
      <c r="V175" s="23">
        <v>5</v>
      </c>
      <c r="W175" s="24">
        <v>350</v>
      </c>
      <c r="X175" s="23">
        <f>W175*V175</f>
        <v>1750</v>
      </c>
      <c r="Y175" s="23">
        <f t="shared" si="7"/>
        <v>1960.0000000000002</v>
      </c>
      <c r="Z175" s="24"/>
      <c r="AA175" s="19" t="s">
        <v>76</v>
      </c>
      <c r="AB175" s="19"/>
      <c r="AC175" s="3" t="s">
        <v>420</v>
      </c>
    </row>
    <row r="176" spans="1:29" s="62" customFormat="1" ht="84" customHeight="1">
      <c r="A176" s="18" t="s">
        <v>585</v>
      </c>
      <c r="B176" s="19" t="s">
        <v>195</v>
      </c>
      <c r="C176" s="19" t="s">
        <v>62</v>
      </c>
      <c r="D176" s="66" t="s">
        <v>586</v>
      </c>
      <c r="E176" s="66" t="s">
        <v>559</v>
      </c>
      <c r="F176" s="66"/>
      <c r="G176" s="66" t="s">
        <v>587</v>
      </c>
      <c r="H176" s="19"/>
      <c r="I176" s="61" t="s">
        <v>588</v>
      </c>
      <c r="J176" s="18"/>
      <c r="K176" s="19" t="s">
        <v>82</v>
      </c>
      <c r="L176" s="18">
        <v>0</v>
      </c>
      <c r="M176" s="19">
        <v>231010000</v>
      </c>
      <c r="N176" s="19" t="s">
        <v>68</v>
      </c>
      <c r="O176" s="18" t="s">
        <v>170</v>
      </c>
      <c r="P176" s="19" t="s">
        <v>68</v>
      </c>
      <c r="Q176" s="19" t="s">
        <v>70</v>
      </c>
      <c r="R176" s="19" t="s">
        <v>84</v>
      </c>
      <c r="S176" s="19" t="s">
        <v>92</v>
      </c>
      <c r="T176" s="21" t="s">
        <v>157</v>
      </c>
      <c r="U176" s="19" t="s">
        <v>133</v>
      </c>
      <c r="V176" s="23">
        <v>5</v>
      </c>
      <c r="W176" s="24">
        <v>400</v>
      </c>
      <c r="X176" s="23">
        <v>0</v>
      </c>
      <c r="Y176" s="23">
        <f t="shared" si="7"/>
        <v>0</v>
      </c>
      <c r="Z176" s="24"/>
      <c r="AA176" s="19" t="s">
        <v>76</v>
      </c>
      <c r="AB176" s="19">
        <v>11</v>
      </c>
      <c r="AC176" s="3" t="s">
        <v>420</v>
      </c>
    </row>
    <row r="177" spans="1:29" s="62" customFormat="1" ht="84" customHeight="1">
      <c r="A177" s="18" t="s">
        <v>589</v>
      </c>
      <c r="B177" s="19" t="s">
        <v>195</v>
      </c>
      <c r="C177" s="19" t="s">
        <v>62</v>
      </c>
      <c r="D177" s="66" t="s">
        <v>586</v>
      </c>
      <c r="E177" s="66" t="s">
        <v>559</v>
      </c>
      <c r="F177" s="66"/>
      <c r="G177" s="66" t="s">
        <v>587</v>
      </c>
      <c r="H177" s="19"/>
      <c r="I177" s="61" t="s">
        <v>588</v>
      </c>
      <c r="J177" s="18"/>
      <c r="K177" s="19" t="s">
        <v>82</v>
      </c>
      <c r="L177" s="18">
        <v>0</v>
      </c>
      <c r="M177" s="19">
        <v>231010000</v>
      </c>
      <c r="N177" s="19" t="s">
        <v>68</v>
      </c>
      <c r="O177" s="18" t="s">
        <v>191</v>
      </c>
      <c r="P177" s="19" t="s">
        <v>68</v>
      </c>
      <c r="Q177" s="19" t="s">
        <v>70</v>
      </c>
      <c r="R177" s="19" t="s">
        <v>84</v>
      </c>
      <c r="S177" s="19" t="s">
        <v>92</v>
      </c>
      <c r="T177" s="21" t="s">
        <v>157</v>
      </c>
      <c r="U177" s="19" t="s">
        <v>133</v>
      </c>
      <c r="V177" s="23">
        <v>5</v>
      </c>
      <c r="W177" s="24">
        <v>400</v>
      </c>
      <c r="X177" s="23">
        <f>W177*V177</f>
        <v>2000</v>
      </c>
      <c r="Y177" s="23">
        <f t="shared" si="7"/>
        <v>2240</v>
      </c>
      <c r="Z177" s="24"/>
      <c r="AA177" s="19" t="s">
        <v>76</v>
      </c>
      <c r="AB177" s="19"/>
      <c r="AC177" s="3" t="s">
        <v>420</v>
      </c>
    </row>
    <row r="178" spans="1:29" s="62" customFormat="1" ht="139.5" customHeight="1">
      <c r="A178" s="18" t="s">
        <v>590</v>
      </c>
      <c r="B178" s="19" t="s">
        <v>195</v>
      </c>
      <c r="C178" s="19" t="s">
        <v>62</v>
      </c>
      <c r="D178" s="66" t="s">
        <v>591</v>
      </c>
      <c r="E178" s="66" t="s">
        <v>559</v>
      </c>
      <c r="F178" s="66"/>
      <c r="G178" s="66" t="s">
        <v>592</v>
      </c>
      <c r="H178" s="19"/>
      <c r="I178" s="61" t="s">
        <v>593</v>
      </c>
      <c r="J178" s="18"/>
      <c r="K178" s="19" t="s">
        <v>82</v>
      </c>
      <c r="L178" s="18">
        <v>0</v>
      </c>
      <c r="M178" s="19">
        <v>231010000</v>
      </c>
      <c r="N178" s="19" t="s">
        <v>68</v>
      </c>
      <c r="O178" s="18" t="s">
        <v>170</v>
      </c>
      <c r="P178" s="19" t="s">
        <v>68</v>
      </c>
      <c r="Q178" s="19" t="s">
        <v>70</v>
      </c>
      <c r="R178" s="19" t="s">
        <v>84</v>
      </c>
      <c r="S178" s="19" t="s">
        <v>92</v>
      </c>
      <c r="T178" s="21" t="s">
        <v>157</v>
      </c>
      <c r="U178" s="19" t="s">
        <v>133</v>
      </c>
      <c r="V178" s="23">
        <v>5</v>
      </c>
      <c r="W178" s="24">
        <v>450</v>
      </c>
      <c r="X178" s="23">
        <v>0</v>
      </c>
      <c r="Y178" s="23">
        <f t="shared" si="7"/>
        <v>0</v>
      </c>
      <c r="Z178" s="24"/>
      <c r="AA178" s="19" t="s">
        <v>76</v>
      </c>
      <c r="AB178" s="19">
        <v>11</v>
      </c>
      <c r="AC178" s="3" t="s">
        <v>420</v>
      </c>
    </row>
    <row r="179" spans="1:29" s="62" customFormat="1" ht="139.5" customHeight="1">
      <c r="A179" s="18" t="s">
        <v>594</v>
      </c>
      <c r="B179" s="19" t="s">
        <v>195</v>
      </c>
      <c r="C179" s="19" t="s">
        <v>62</v>
      </c>
      <c r="D179" s="66" t="s">
        <v>591</v>
      </c>
      <c r="E179" s="66" t="s">
        <v>559</v>
      </c>
      <c r="F179" s="66"/>
      <c r="G179" s="66" t="s">
        <v>592</v>
      </c>
      <c r="H179" s="19"/>
      <c r="I179" s="61" t="s">
        <v>593</v>
      </c>
      <c r="J179" s="18"/>
      <c r="K179" s="19" t="s">
        <v>82</v>
      </c>
      <c r="L179" s="18">
        <v>0</v>
      </c>
      <c r="M179" s="19">
        <v>231010000</v>
      </c>
      <c r="N179" s="19" t="s">
        <v>68</v>
      </c>
      <c r="O179" s="18" t="s">
        <v>191</v>
      </c>
      <c r="P179" s="19" t="s">
        <v>68</v>
      </c>
      <c r="Q179" s="19" t="s">
        <v>70</v>
      </c>
      <c r="R179" s="19" t="s">
        <v>84</v>
      </c>
      <c r="S179" s="19" t="s">
        <v>92</v>
      </c>
      <c r="T179" s="21" t="s">
        <v>157</v>
      </c>
      <c r="U179" s="19" t="s">
        <v>133</v>
      </c>
      <c r="V179" s="23">
        <v>5</v>
      </c>
      <c r="W179" s="24">
        <v>450</v>
      </c>
      <c r="X179" s="23">
        <f>W179*V179</f>
        <v>2250</v>
      </c>
      <c r="Y179" s="23">
        <f t="shared" si="7"/>
        <v>2520.0000000000005</v>
      </c>
      <c r="Z179" s="24"/>
      <c r="AA179" s="19" t="s">
        <v>76</v>
      </c>
      <c r="AB179" s="19"/>
      <c r="AC179" s="3" t="s">
        <v>420</v>
      </c>
    </row>
    <row r="180" spans="1:29" s="62" customFormat="1" ht="153" customHeight="1">
      <c r="A180" s="18" t="s">
        <v>595</v>
      </c>
      <c r="B180" s="19" t="s">
        <v>195</v>
      </c>
      <c r="C180" s="19" t="s">
        <v>62</v>
      </c>
      <c r="D180" s="66" t="s">
        <v>596</v>
      </c>
      <c r="E180" s="66" t="s">
        <v>597</v>
      </c>
      <c r="F180" s="66"/>
      <c r="G180" s="66" t="s">
        <v>598</v>
      </c>
      <c r="H180" s="19"/>
      <c r="I180" s="61" t="s">
        <v>599</v>
      </c>
      <c r="J180" s="18"/>
      <c r="K180" s="19" t="s">
        <v>82</v>
      </c>
      <c r="L180" s="18">
        <v>0</v>
      </c>
      <c r="M180" s="19">
        <v>231010000</v>
      </c>
      <c r="N180" s="19" t="s">
        <v>68</v>
      </c>
      <c r="O180" s="18" t="s">
        <v>112</v>
      </c>
      <c r="P180" s="19" t="s">
        <v>68</v>
      </c>
      <c r="Q180" s="19" t="s">
        <v>70</v>
      </c>
      <c r="R180" s="19" t="s">
        <v>84</v>
      </c>
      <c r="S180" s="19" t="s">
        <v>92</v>
      </c>
      <c r="T180" s="56" t="s">
        <v>379</v>
      </c>
      <c r="U180" s="19" t="s">
        <v>600</v>
      </c>
      <c r="V180" s="23">
        <v>200</v>
      </c>
      <c r="W180" s="24">
        <v>134</v>
      </c>
      <c r="X180" s="23">
        <f>W180*V180</f>
        <v>26800</v>
      </c>
      <c r="Y180" s="23">
        <f t="shared" si="7"/>
        <v>30016.000000000004</v>
      </c>
      <c r="Z180" s="24"/>
      <c r="AA180" s="19" t="s">
        <v>76</v>
      </c>
      <c r="AB180" s="19"/>
      <c r="AC180" s="3" t="s">
        <v>420</v>
      </c>
    </row>
    <row r="181" spans="1:29" s="62" customFormat="1" ht="53.25" customHeight="1">
      <c r="A181" s="18" t="s">
        <v>601</v>
      </c>
      <c r="B181" s="19" t="s">
        <v>61</v>
      </c>
      <c r="C181" s="19" t="s">
        <v>62</v>
      </c>
      <c r="D181" s="66" t="s">
        <v>602</v>
      </c>
      <c r="E181" s="66" t="s">
        <v>603</v>
      </c>
      <c r="F181" s="66"/>
      <c r="G181" s="66" t="s">
        <v>604</v>
      </c>
      <c r="H181" s="19"/>
      <c r="I181" s="63" t="s">
        <v>605</v>
      </c>
      <c r="J181" s="19"/>
      <c r="K181" s="19" t="s">
        <v>82</v>
      </c>
      <c r="L181" s="20">
        <v>0</v>
      </c>
      <c r="M181" s="19">
        <v>231010000</v>
      </c>
      <c r="N181" s="19" t="s">
        <v>68</v>
      </c>
      <c r="O181" s="22" t="s">
        <v>378</v>
      </c>
      <c r="P181" s="19" t="s">
        <v>606</v>
      </c>
      <c r="Q181" s="19" t="s">
        <v>70</v>
      </c>
      <c r="R181" s="19" t="s">
        <v>84</v>
      </c>
      <c r="S181" s="19" t="s">
        <v>92</v>
      </c>
      <c r="T181" s="19">
        <v>113</v>
      </c>
      <c r="U181" s="19" t="s">
        <v>607</v>
      </c>
      <c r="V181" s="68">
        <v>3</v>
      </c>
      <c r="W181" s="24">
        <v>50000</v>
      </c>
      <c r="X181" s="23">
        <v>0</v>
      </c>
      <c r="Y181" s="23">
        <f t="shared" si="7"/>
        <v>0</v>
      </c>
      <c r="Z181" s="24"/>
      <c r="AA181" s="19" t="s">
        <v>76</v>
      </c>
      <c r="AB181" s="19" t="s">
        <v>106</v>
      </c>
      <c r="AC181" s="3" t="s">
        <v>420</v>
      </c>
    </row>
    <row r="182" spans="1:29" s="62" customFormat="1" ht="53.25" customHeight="1">
      <c r="A182" s="18" t="s">
        <v>608</v>
      </c>
      <c r="B182" s="19" t="s">
        <v>61</v>
      </c>
      <c r="C182" s="19" t="s">
        <v>62</v>
      </c>
      <c r="D182" s="66" t="s">
        <v>602</v>
      </c>
      <c r="E182" s="66" t="s">
        <v>603</v>
      </c>
      <c r="F182" s="66"/>
      <c r="G182" s="66" t="s">
        <v>604</v>
      </c>
      <c r="H182" s="19"/>
      <c r="I182" s="63" t="s">
        <v>605</v>
      </c>
      <c r="J182" s="19"/>
      <c r="K182" s="19" t="s">
        <v>82</v>
      </c>
      <c r="L182" s="20">
        <v>0</v>
      </c>
      <c r="M182" s="19">
        <v>231010000</v>
      </c>
      <c r="N182" s="19" t="s">
        <v>68</v>
      </c>
      <c r="O182" s="22" t="s">
        <v>378</v>
      </c>
      <c r="P182" s="19" t="s">
        <v>606</v>
      </c>
      <c r="Q182" s="19" t="s">
        <v>70</v>
      </c>
      <c r="R182" s="19" t="s">
        <v>84</v>
      </c>
      <c r="S182" s="19" t="s">
        <v>92</v>
      </c>
      <c r="T182" s="19">
        <v>113</v>
      </c>
      <c r="U182" s="19" t="s">
        <v>607</v>
      </c>
      <c r="V182" s="68">
        <v>3</v>
      </c>
      <c r="W182" s="24">
        <v>50000</v>
      </c>
      <c r="X182" s="23">
        <v>0</v>
      </c>
      <c r="Y182" s="23">
        <f t="shared" si="7"/>
        <v>0</v>
      </c>
      <c r="Z182" s="24"/>
      <c r="AA182" s="19" t="s">
        <v>76</v>
      </c>
      <c r="AB182" s="19"/>
      <c r="AC182" s="3" t="s">
        <v>420</v>
      </c>
    </row>
    <row r="183" spans="1:29" s="62" customFormat="1" ht="47.25" customHeight="1">
      <c r="A183" s="18" t="s">
        <v>609</v>
      </c>
      <c r="B183" s="19" t="s">
        <v>61</v>
      </c>
      <c r="C183" s="19" t="s">
        <v>62</v>
      </c>
      <c r="D183" s="66" t="s">
        <v>602</v>
      </c>
      <c r="E183" s="66" t="s">
        <v>603</v>
      </c>
      <c r="F183" s="66"/>
      <c r="G183" s="66" t="s">
        <v>604</v>
      </c>
      <c r="H183" s="19"/>
      <c r="I183" s="19" t="s">
        <v>610</v>
      </c>
      <c r="J183" s="19"/>
      <c r="K183" s="19" t="s">
        <v>82</v>
      </c>
      <c r="L183" s="20">
        <v>0</v>
      </c>
      <c r="M183" s="19">
        <v>231010000</v>
      </c>
      <c r="N183" s="19" t="s">
        <v>68</v>
      </c>
      <c r="O183" s="22" t="s">
        <v>378</v>
      </c>
      <c r="P183" s="19" t="s">
        <v>606</v>
      </c>
      <c r="Q183" s="19" t="s">
        <v>70</v>
      </c>
      <c r="R183" s="19" t="s">
        <v>84</v>
      </c>
      <c r="S183" s="19" t="s">
        <v>92</v>
      </c>
      <c r="T183" s="19">
        <v>113</v>
      </c>
      <c r="U183" s="19" t="s">
        <v>607</v>
      </c>
      <c r="V183" s="68">
        <v>3</v>
      </c>
      <c r="W183" s="24">
        <v>50000</v>
      </c>
      <c r="X183" s="23">
        <v>0</v>
      </c>
      <c r="Y183" s="23">
        <f t="shared" si="7"/>
        <v>0</v>
      </c>
      <c r="Z183" s="24"/>
      <c r="AA183" s="19" t="s">
        <v>76</v>
      </c>
      <c r="AB183" s="19" t="s">
        <v>106</v>
      </c>
      <c r="AC183" s="3" t="s">
        <v>420</v>
      </c>
    </row>
    <row r="184" spans="1:29" s="62" customFormat="1" ht="47.25" customHeight="1">
      <c r="A184" s="18" t="s">
        <v>611</v>
      </c>
      <c r="B184" s="19" t="s">
        <v>61</v>
      </c>
      <c r="C184" s="19" t="s">
        <v>62</v>
      </c>
      <c r="D184" s="66" t="s">
        <v>602</v>
      </c>
      <c r="E184" s="66" t="s">
        <v>603</v>
      </c>
      <c r="F184" s="66"/>
      <c r="G184" s="66" t="s">
        <v>604</v>
      </c>
      <c r="H184" s="19"/>
      <c r="I184" s="19" t="s">
        <v>610</v>
      </c>
      <c r="J184" s="19"/>
      <c r="K184" s="19" t="s">
        <v>82</v>
      </c>
      <c r="L184" s="20">
        <v>0</v>
      </c>
      <c r="M184" s="19">
        <v>231010000</v>
      </c>
      <c r="N184" s="19" t="s">
        <v>68</v>
      </c>
      <c r="O184" s="22" t="s">
        <v>378</v>
      </c>
      <c r="P184" s="19" t="s">
        <v>606</v>
      </c>
      <c r="Q184" s="19" t="s">
        <v>70</v>
      </c>
      <c r="R184" s="19" t="s">
        <v>84</v>
      </c>
      <c r="S184" s="19" t="s">
        <v>92</v>
      </c>
      <c r="T184" s="19">
        <v>113</v>
      </c>
      <c r="U184" s="19" t="s">
        <v>607</v>
      </c>
      <c r="V184" s="68">
        <v>3</v>
      </c>
      <c r="W184" s="24">
        <v>50000</v>
      </c>
      <c r="X184" s="23">
        <v>0</v>
      </c>
      <c r="Y184" s="23">
        <f t="shared" si="7"/>
        <v>0</v>
      </c>
      <c r="Z184" s="24"/>
      <c r="AA184" s="19" t="s">
        <v>76</v>
      </c>
      <c r="AB184" s="19"/>
      <c r="AC184" s="3" t="s">
        <v>420</v>
      </c>
    </row>
    <row r="185" spans="1:29" s="62" customFormat="1" ht="38.25" customHeight="1">
      <c r="A185" s="18" t="s">
        <v>612</v>
      </c>
      <c r="B185" s="19" t="s">
        <v>61</v>
      </c>
      <c r="C185" s="19" t="s">
        <v>62</v>
      </c>
      <c r="D185" s="66" t="s">
        <v>602</v>
      </c>
      <c r="E185" s="66" t="s">
        <v>603</v>
      </c>
      <c r="F185" s="66"/>
      <c r="G185" s="66" t="s">
        <v>604</v>
      </c>
      <c r="H185" s="19"/>
      <c r="I185" s="19" t="s">
        <v>613</v>
      </c>
      <c r="J185" s="19"/>
      <c r="K185" s="19" t="s">
        <v>82</v>
      </c>
      <c r="L185" s="20">
        <v>0</v>
      </c>
      <c r="M185" s="21" t="s">
        <v>67</v>
      </c>
      <c r="N185" s="19" t="s">
        <v>68</v>
      </c>
      <c r="O185" s="22" t="s">
        <v>378</v>
      </c>
      <c r="P185" s="19" t="s">
        <v>606</v>
      </c>
      <c r="Q185" s="19" t="s">
        <v>70</v>
      </c>
      <c r="R185" s="19" t="s">
        <v>84</v>
      </c>
      <c r="S185" s="19" t="s">
        <v>92</v>
      </c>
      <c r="T185" s="19">
        <v>113</v>
      </c>
      <c r="U185" s="19" t="s">
        <v>607</v>
      </c>
      <c r="V185" s="68">
        <v>1</v>
      </c>
      <c r="W185" s="24">
        <v>50000</v>
      </c>
      <c r="X185" s="23">
        <v>0</v>
      </c>
      <c r="Y185" s="23">
        <f t="shared" si="7"/>
        <v>0</v>
      </c>
      <c r="Z185" s="24"/>
      <c r="AA185" s="19" t="s">
        <v>76</v>
      </c>
      <c r="AB185" s="19" t="s">
        <v>106</v>
      </c>
      <c r="AC185" s="3" t="s">
        <v>420</v>
      </c>
    </row>
    <row r="186" spans="1:29" s="62" customFormat="1" ht="38.25" customHeight="1">
      <c r="A186" s="18" t="s">
        <v>614</v>
      </c>
      <c r="B186" s="19" t="s">
        <v>61</v>
      </c>
      <c r="C186" s="19" t="s">
        <v>62</v>
      </c>
      <c r="D186" s="66" t="s">
        <v>602</v>
      </c>
      <c r="E186" s="66" t="s">
        <v>603</v>
      </c>
      <c r="F186" s="66"/>
      <c r="G186" s="66" t="s">
        <v>604</v>
      </c>
      <c r="H186" s="19"/>
      <c r="I186" s="19" t="s">
        <v>613</v>
      </c>
      <c r="J186" s="19"/>
      <c r="K186" s="19" t="s">
        <v>82</v>
      </c>
      <c r="L186" s="20">
        <v>0</v>
      </c>
      <c r="M186" s="21" t="s">
        <v>67</v>
      </c>
      <c r="N186" s="19" t="s">
        <v>68</v>
      </c>
      <c r="O186" s="22" t="s">
        <v>378</v>
      </c>
      <c r="P186" s="19" t="s">
        <v>606</v>
      </c>
      <c r="Q186" s="19" t="s">
        <v>70</v>
      </c>
      <c r="R186" s="19" t="s">
        <v>84</v>
      </c>
      <c r="S186" s="19" t="s">
        <v>92</v>
      </c>
      <c r="T186" s="19">
        <v>113</v>
      </c>
      <c r="U186" s="19" t="s">
        <v>607</v>
      </c>
      <c r="V186" s="68">
        <v>1</v>
      </c>
      <c r="W186" s="24">
        <v>50000</v>
      </c>
      <c r="X186" s="23">
        <v>0</v>
      </c>
      <c r="Y186" s="23">
        <f t="shared" si="7"/>
        <v>0</v>
      </c>
      <c r="Z186" s="24"/>
      <c r="AA186" s="19" t="s">
        <v>76</v>
      </c>
      <c r="AB186" s="19"/>
      <c r="AC186" s="3" t="s">
        <v>420</v>
      </c>
    </row>
    <row r="187" spans="1:29" s="62" customFormat="1" ht="39.75" customHeight="1">
      <c r="A187" s="18" t="s">
        <v>615</v>
      </c>
      <c r="B187" s="19" t="s">
        <v>61</v>
      </c>
      <c r="C187" s="19" t="s">
        <v>62</v>
      </c>
      <c r="D187" s="66" t="s">
        <v>616</v>
      </c>
      <c r="E187" s="66" t="s">
        <v>617</v>
      </c>
      <c r="F187" s="66"/>
      <c r="G187" s="19" t="s">
        <v>618</v>
      </c>
      <c r="H187" s="19"/>
      <c r="I187" s="63"/>
      <c r="J187" s="19"/>
      <c r="K187" s="19" t="s">
        <v>82</v>
      </c>
      <c r="L187" s="20">
        <v>0</v>
      </c>
      <c r="M187" s="19">
        <v>231010000</v>
      </c>
      <c r="N187" s="19" t="s">
        <v>68</v>
      </c>
      <c r="O187" s="22" t="s">
        <v>378</v>
      </c>
      <c r="P187" s="19" t="s">
        <v>606</v>
      </c>
      <c r="Q187" s="19" t="s">
        <v>70</v>
      </c>
      <c r="R187" s="19" t="s">
        <v>84</v>
      </c>
      <c r="S187" s="19" t="s">
        <v>92</v>
      </c>
      <c r="T187" s="19">
        <v>5108</v>
      </c>
      <c r="U187" s="19" t="s">
        <v>185</v>
      </c>
      <c r="V187" s="68">
        <v>4</v>
      </c>
      <c r="W187" s="24">
        <v>1000</v>
      </c>
      <c r="X187" s="23">
        <v>0</v>
      </c>
      <c r="Y187" s="23">
        <f t="shared" si="7"/>
        <v>0</v>
      </c>
      <c r="Z187" s="24"/>
      <c r="AA187" s="19" t="s">
        <v>76</v>
      </c>
      <c r="AB187" s="19" t="s">
        <v>106</v>
      </c>
      <c r="AC187" s="3" t="s">
        <v>420</v>
      </c>
    </row>
    <row r="188" spans="1:29" s="62" customFormat="1" ht="39.75" customHeight="1">
      <c r="A188" s="18" t="s">
        <v>619</v>
      </c>
      <c r="B188" s="19" t="s">
        <v>61</v>
      </c>
      <c r="C188" s="19" t="s">
        <v>62</v>
      </c>
      <c r="D188" s="66" t="s">
        <v>616</v>
      </c>
      <c r="E188" s="66" t="s">
        <v>617</v>
      </c>
      <c r="F188" s="66"/>
      <c r="G188" s="19" t="s">
        <v>618</v>
      </c>
      <c r="H188" s="19"/>
      <c r="I188" s="63"/>
      <c r="J188" s="19"/>
      <c r="K188" s="19" t="s">
        <v>82</v>
      </c>
      <c r="L188" s="20">
        <v>0</v>
      </c>
      <c r="M188" s="19">
        <v>231010000</v>
      </c>
      <c r="N188" s="19" t="s">
        <v>68</v>
      </c>
      <c r="O188" s="22" t="s">
        <v>378</v>
      </c>
      <c r="P188" s="19" t="s">
        <v>606</v>
      </c>
      <c r="Q188" s="19" t="s">
        <v>70</v>
      </c>
      <c r="R188" s="19" t="s">
        <v>84</v>
      </c>
      <c r="S188" s="19" t="s">
        <v>92</v>
      </c>
      <c r="T188" s="19">
        <v>5108</v>
      </c>
      <c r="U188" s="19" t="s">
        <v>185</v>
      </c>
      <c r="V188" s="68">
        <v>4</v>
      </c>
      <c r="W188" s="24">
        <v>1000</v>
      </c>
      <c r="X188" s="23">
        <v>0</v>
      </c>
      <c r="Y188" s="23">
        <f t="shared" si="7"/>
        <v>0</v>
      </c>
      <c r="Z188" s="24"/>
      <c r="AA188" s="19" t="s">
        <v>76</v>
      </c>
      <c r="AB188" s="19"/>
      <c r="AC188" s="3" t="s">
        <v>420</v>
      </c>
    </row>
    <row r="189" spans="1:29" s="62" customFormat="1" ht="123" customHeight="1">
      <c r="A189" s="18" t="s">
        <v>620</v>
      </c>
      <c r="B189" s="19" t="s">
        <v>61</v>
      </c>
      <c r="C189" s="19" t="s">
        <v>62</v>
      </c>
      <c r="D189" s="52" t="s">
        <v>621</v>
      </c>
      <c r="E189" s="19" t="s">
        <v>336</v>
      </c>
      <c r="F189" s="19"/>
      <c r="G189" s="19" t="s">
        <v>622</v>
      </c>
      <c r="H189" s="19"/>
      <c r="I189" s="63"/>
      <c r="J189" s="19"/>
      <c r="K189" s="19" t="s">
        <v>82</v>
      </c>
      <c r="L189" s="20">
        <v>0</v>
      </c>
      <c r="M189" s="19">
        <v>231010000</v>
      </c>
      <c r="N189" s="19" t="s">
        <v>68</v>
      </c>
      <c r="O189" s="22" t="s">
        <v>378</v>
      </c>
      <c r="P189" s="19" t="s">
        <v>606</v>
      </c>
      <c r="Q189" s="19" t="s">
        <v>70</v>
      </c>
      <c r="R189" s="19" t="s">
        <v>84</v>
      </c>
      <c r="S189" s="19" t="s">
        <v>92</v>
      </c>
      <c r="T189" s="19">
        <v>166</v>
      </c>
      <c r="U189" s="19" t="s">
        <v>98</v>
      </c>
      <c r="V189" s="68">
        <v>15</v>
      </c>
      <c r="W189" s="24">
        <v>200</v>
      </c>
      <c r="X189" s="23">
        <f>W189*V189</f>
        <v>3000</v>
      </c>
      <c r="Y189" s="23">
        <f t="shared" si="7"/>
        <v>3360.0000000000005</v>
      </c>
      <c r="Z189" s="24"/>
      <c r="AA189" s="19" t="s">
        <v>76</v>
      </c>
      <c r="AB189" s="19"/>
      <c r="AC189" s="3" t="s">
        <v>420</v>
      </c>
    </row>
    <row r="190" spans="1:29" s="62" customFormat="1" ht="65.25" customHeight="1">
      <c r="A190" s="18" t="s">
        <v>623</v>
      </c>
      <c r="B190" s="19" t="s">
        <v>61</v>
      </c>
      <c r="C190" s="19" t="s">
        <v>62</v>
      </c>
      <c r="D190" s="52" t="s">
        <v>624</v>
      </c>
      <c r="E190" s="52" t="s">
        <v>625</v>
      </c>
      <c r="F190" s="19"/>
      <c r="G190" s="19" t="s">
        <v>626</v>
      </c>
      <c r="H190" s="19"/>
      <c r="I190" s="19" t="s">
        <v>627</v>
      </c>
      <c r="J190" s="19"/>
      <c r="K190" s="19" t="s">
        <v>82</v>
      </c>
      <c r="L190" s="20">
        <v>0</v>
      </c>
      <c r="M190" s="19">
        <v>231010000</v>
      </c>
      <c r="N190" s="19" t="s">
        <v>68</v>
      </c>
      <c r="O190" s="22" t="s">
        <v>378</v>
      </c>
      <c r="P190" s="19" t="s">
        <v>606</v>
      </c>
      <c r="Q190" s="19" t="s">
        <v>70</v>
      </c>
      <c r="R190" s="19" t="s">
        <v>84</v>
      </c>
      <c r="S190" s="19" t="s">
        <v>92</v>
      </c>
      <c r="T190" s="56" t="s">
        <v>86</v>
      </c>
      <c r="U190" s="19" t="s">
        <v>87</v>
      </c>
      <c r="V190" s="68">
        <v>56</v>
      </c>
      <c r="W190" s="24">
        <v>2000</v>
      </c>
      <c r="X190" s="23">
        <v>0</v>
      </c>
      <c r="Y190" s="23">
        <f t="shared" si="7"/>
        <v>0</v>
      </c>
      <c r="Z190" s="24"/>
      <c r="AA190" s="19" t="s">
        <v>76</v>
      </c>
      <c r="AB190" s="19" t="s">
        <v>106</v>
      </c>
      <c r="AC190" s="3" t="s">
        <v>420</v>
      </c>
    </row>
    <row r="191" spans="1:29" s="62" customFormat="1" ht="65.25" customHeight="1">
      <c r="A191" s="18" t="s">
        <v>628</v>
      </c>
      <c r="B191" s="19" t="s">
        <v>61</v>
      </c>
      <c r="C191" s="19" t="s">
        <v>62</v>
      </c>
      <c r="D191" s="52" t="s">
        <v>624</v>
      </c>
      <c r="E191" s="52" t="s">
        <v>625</v>
      </c>
      <c r="F191" s="19"/>
      <c r="G191" s="19" t="s">
        <v>626</v>
      </c>
      <c r="H191" s="19"/>
      <c r="I191" s="19" t="s">
        <v>627</v>
      </c>
      <c r="J191" s="19"/>
      <c r="K191" s="19" t="s">
        <v>82</v>
      </c>
      <c r="L191" s="20">
        <v>0</v>
      </c>
      <c r="M191" s="19">
        <v>231010000</v>
      </c>
      <c r="N191" s="19" t="s">
        <v>68</v>
      </c>
      <c r="O191" s="22" t="s">
        <v>378</v>
      </c>
      <c r="P191" s="19" t="s">
        <v>606</v>
      </c>
      <c r="Q191" s="19" t="s">
        <v>70</v>
      </c>
      <c r="R191" s="19" t="s">
        <v>84</v>
      </c>
      <c r="S191" s="19" t="s">
        <v>92</v>
      </c>
      <c r="T191" s="56" t="s">
        <v>86</v>
      </c>
      <c r="U191" s="19" t="s">
        <v>87</v>
      </c>
      <c r="V191" s="68">
        <v>56</v>
      </c>
      <c r="W191" s="24">
        <v>2000</v>
      </c>
      <c r="X191" s="23">
        <v>0</v>
      </c>
      <c r="Y191" s="23">
        <f t="shared" si="7"/>
        <v>0</v>
      </c>
      <c r="Z191" s="24"/>
      <c r="AA191" s="19" t="s">
        <v>76</v>
      </c>
      <c r="AB191" s="19"/>
      <c r="AC191" s="3" t="s">
        <v>420</v>
      </c>
    </row>
    <row r="192" spans="1:29" s="62" customFormat="1" ht="39.75" customHeight="1">
      <c r="A192" s="18" t="s">
        <v>629</v>
      </c>
      <c r="B192" s="19" t="s">
        <v>61</v>
      </c>
      <c r="C192" s="19" t="s">
        <v>62</v>
      </c>
      <c r="D192" s="52" t="s">
        <v>630</v>
      </c>
      <c r="E192" s="52" t="s">
        <v>352</v>
      </c>
      <c r="F192" s="19"/>
      <c r="G192" s="19" t="s">
        <v>631</v>
      </c>
      <c r="H192" s="19"/>
      <c r="I192" s="19" t="s">
        <v>632</v>
      </c>
      <c r="J192" s="19"/>
      <c r="K192" s="19" t="s">
        <v>82</v>
      </c>
      <c r="L192" s="20">
        <v>0</v>
      </c>
      <c r="M192" s="21" t="s">
        <v>67</v>
      </c>
      <c r="N192" s="19" t="s">
        <v>68</v>
      </c>
      <c r="O192" s="22" t="s">
        <v>378</v>
      </c>
      <c r="P192" s="19" t="s">
        <v>606</v>
      </c>
      <c r="Q192" s="19" t="s">
        <v>70</v>
      </c>
      <c r="R192" s="19" t="s">
        <v>84</v>
      </c>
      <c r="S192" s="19" t="s">
        <v>92</v>
      </c>
      <c r="T192" s="19">
        <v>796</v>
      </c>
      <c r="U192" s="19" t="s">
        <v>133</v>
      </c>
      <c r="V192" s="68">
        <v>5000</v>
      </c>
      <c r="W192" s="24">
        <v>30</v>
      </c>
      <c r="X192" s="23">
        <v>0</v>
      </c>
      <c r="Y192" s="23">
        <f t="shared" si="7"/>
        <v>0</v>
      </c>
      <c r="Z192" s="24"/>
      <c r="AA192" s="19" t="s">
        <v>76</v>
      </c>
      <c r="AB192" s="19" t="s">
        <v>106</v>
      </c>
      <c r="AC192" s="3" t="s">
        <v>420</v>
      </c>
    </row>
    <row r="193" spans="1:29" s="62" customFormat="1" ht="39.75" customHeight="1">
      <c r="A193" s="18" t="s">
        <v>633</v>
      </c>
      <c r="B193" s="19" t="s">
        <v>61</v>
      </c>
      <c r="C193" s="19" t="s">
        <v>62</v>
      </c>
      <c r="D193" s="52" t="s">
        <v>630</v>
      </c>
      <c r="E193" s="52" t="s">
        <v>352</v>
      </c>
      <c r="F193" s="19"/>
      <c r="G193" s="19" t="s">
        <v>631</v>
      </c>
      <c r="H193" s="19"/>
      <c r="I193" s="19" t="s">
        <v>632</v>
      </c>
      <c r="J193" s="19"/>
      <c r="K193" s="19" t="s">
        <v>82</v>
      </c>
      <c r="L193" s="20">
        <v>0</v>
      </c>
      <c r="M193" s="21" t="s">
        <v>67</v>
      </c>
      <c r="N193" s="19" t="s">
        <v>68</v>
      </c>
      <c r="O193" s="22" t="s">
        <v>378</v>
      </c>
      <c r="P193" s="19" t="s">
        <v>606</v>
      </c>
      <c r="Q193" s="19" t="s">
        <v>70</v>
      </c>
      <c r="R193" s="19" t="s">
        <v>84</v>
      </c>
      <c r="S193" s="19" t="s">
        <v>92</v>
      </c>
      <c r="T193" s="19">
        <v>796</v>
      </c>
      <c r="U193" s="19" t="s">
        <v>133</v>
      </c>
      <c r="V193" s="68">
        <v>5000</v>
      </c>
      <c r="W193" s="24">
        <v>30</v>
      </c>
      <c r="X193" s="23">
        <v>0</v>
      </c>
      <c r="Y193" s="23">
        <f t="shared" si="7"/>
        <v>0</v>
      </c>
      <c r="Z193" s="24"/>
      <c r="AA193" s="19" t="s">
        <v>76</v>
      </c>
      <c r="AB193" s="19"/>
      <c r="AC193" s="3" t="s">
        <v>420</v>
      </c>
    </row>
    <row r="194" spans="1:29" s="62" customFormat="1" ht="79.5" customHeight="1">
      <c r="A194" s="18" t="s">
        <v>634</v>
      </c>
      <c r="B194" s="19" t="s">
        <v>61</v>
      </c>
      <c r="C194" s="19" t="s">
        <v>62</v>
      </c>
      <c r="D194" s="52" t="s">
        <v>635</v>
      </c>
      <c r="E194" s="52" t="s">
        <v>352</v>
      </c>
      <c r="F194" s="19"/>
      <c r="G194" s="19" t="s">
        <v>636</v>
      </c>
      <c r="H194" s="19"/>
      <c r="I194" s="19" t="s">
        <v>637</v>
      </c>
      <c r="J194" s="19"/>
      <c r="K194" s="19" t="s">
        <v>82</v>
      </c>
      <c r="L194" s="20">
        <v>0</v>
      </c>
      <c r="M194" s="19">
        <v>231010000</v>
      </c>
      <c r="N194" s="19" t="s">
        <v>68</v>
      </c>
      <c r="O194" s="22" t="s">
        <v>378</v>
      </c>
      <c r="P194" s="19" t="s">
        <v>606</v>
      </c>
      <c r="Q194" s="19" t="s">
        <v>70</v>
      </c>
      <c r="R194" s="19" t="s">
        <v>84</v>
      </c>
      <c r="S194" s="19" t="s">
        <v>92</v>
      </c>
      <c r="T194" s="19">
        <v>798</v>
      </c>
      <c r="U194" s="19" t="s">
        <v>638</v>
      </c>
      <c r="V194" s="68">
        <v>5</v>
      </c>
      <c r="W194" s="24">
        <v>30</v>
      </c>
      <c r="X194" s="23">
        <v>0</v>
      </c>
      <c r="Y194" s="23">
        <f t="shared" si="7"/>
        <v>0</v>
      </c>
      <c r="Z194" s="24"/>
      <c r="AA194" s="19" t="s">
        <v>76</v>
      </c>
      <c r="AB194" s="19" t="s">
        <v>106</v>
      </c>
      <c r="AC194" s="3" t="s">
        <v>420</v>
      </c>
    </row>
    <row r="195" spans="1:29" s="62" customFormat="1" ht="79.5" customHeight="1">
      <c r="A195" s="18" t="s">
        <v>639</v>
      </c>
      <c r="B195" s="19" t="s">
        <v>61</v>
      </c>
      <c r="C195" s="19" t="s">
        <v>62</v>
      </c>
      <c r="D195" s="52" t="s">
        <v>635</v>
      </c>
      <c r="E195" s="52" t="s">
        <v>352</v>
      </c>
      <c r="F195" s="19"/>
      <c r="G195" s="19" t="s">
        <v>636</v>
      </c>
      <c r="H195" s="19"/>
      <c r="I195" s="19" t="s">
        <v>637</v>
      </c>
      <c r="J195" s="19"/>
      <c r="K195" s="19" t="s">
        <v>82</v>
      </c>
      <c r="L195" s="20">
        <v>0</v>
      </c>
      <c r="M195" s="19">
        <v>231010000</v>
      </c>
      <c r="N195" s="19" t="s">
        <v>68</v>
      </c>
      <c r="O195" s="22" t="s">
        <v>378</v>
      </c>
      <c r="P195" s="19" t="s">
        <v>606</v>
      </c>
      <c r="Q195" s="19" t="s">
        <v>70</v>
      </c>
      <c r="R195" s="19" t="s">
        <v>84</v>
      </c>
      <c r="S195" s="19" t="s">
        <v>92</v>
      </c>
      <c r="T195" s="19">
        <v>798</v>
      </c>
      <c r="U195" s="19" t="s">
        <v>638</v>
      </c>
      <c r="V195" s="68">
        <v>5</v>
      </c>
      <c r="W195" s="24">
        <v>30</v>
      </c>
      <c r="X195" s="23">
        <v>0</v>
      </c>
      <c r="Y195" s="23">
        <f t="shared" si="7"/>
        <v>0</v>
      </c>
      <c r="Z195" s="24"/>
      <c r="AA195" s="19" t="s">
        <v>76</v>
      </c>
      <c r="AB195" s="19"/>
      <c r="AC195" s="3" t="s">
        <v>420</v>
      </c>
    </row>
    <row r="196" spans="1:29" s="8" customFormat="1" ht="89.25" customHeight="1">
      <c r="A196" s="18" t="s">
        <v>640</v>
      </c>
      <c r="B196" s="19" t="s">
        <v>61</v>
      </c>
      <c r="C196" s="19" t="s">
        <v>62</v>
      </c>
      <c r="D196" s="52" t="s">
        <v>641</v>
      </c>
      <c r="E196" s="52" t="s">
        <v>642</v>
      </c>
      <c r="F196" s="19"/>
      <c r="G196" s="19" t="s">
        <v>643</v>
      </c>
      <c r="H196" s="19"/>
      <c r="I196" s="19" t="s">
        <v>644</v>
      </c>
      <c r="J196" s="19"/>
      <c r="K196" s="19" t="s">
        <v>82</v>
      </c>
      <c r="L196" s="20">
        <v>0</v>
      </c>
      <c r="M196" s="19">
        <v>231010000</v>
      </c>
      <c r="N196" s="19" t="s">
        <v>68</v>
      </c>
      <c r="O196" s="22" t="s">
        <v>378</v>
      </c>
      <c r="P196" s="19" t="s">
        <v>606</v>
      </c>
      <c r="Q196" s="19" t="s">
        <v>70</v>
      </c>
      <c r="R196" s="19" t="s">
        <v>84</v>
      </c>
      <c r="S196" s="19" t="s">
        <v>92</v>
      </c>
      <c r="T196" s="19">
        <v>796</v>
      </c>
      <c r="U196" s="19" t="s">
        <v>133</v>
      </c>
      <c r="V196" s="68">
        <v>100</v>
      </c>
      <c r="W196" s="24">
        <v>400</v>
      </c>
      <c r="X196" s="23">
        <v>0</v>
      </c>
      <c r="Y196" s="23">
        <f t="shared" si="7"/>
        <v>0</v>
      </c>
      <c r="Z196" s="24"/>
      <c r="AA196" s="19" t="s">
        <v>76</v>
      </c>
      <c r="AB196" s="41" t="s">
        <v>106</v>
      </c>
      <c r="AC196" s="3" t="s">
        <v>420</v>
      </c>
    </row>
    <row r="197" spans="1:29" s="62" customFormat="1" ht="75.75" customHeight="1">
      <c r="A197" s="18" t="s">
        <v>645</v>
      </c>
      <c r="B197" s="19" t="s">
        <v>61</v>
      </c>
      <c r="C197" s="19" t="s">
        <v>62</v>
      </c>
      <c r="D197" s="52" t="s">
        <v>646</v>
      </c>
      <c r="E197" s="52" t="s">
        <v>647</v>
      </c>
      <c r="F197" s="19"/>
      <c r="G197" s="19" t="s">
        <v>648</v>
      </c>
      <c r="H197" s="19"/>
      <c r="I197" s="19" t="s">
        <v>649</v>
      </c>
      <c r="J197" s="19"/>
      <c r="K197" s="19" t="s">
        <v>82</v>
      </c>
      <c r="L197" s="20">
        <v>0</v>
      </c>
      <c r="M197" s="21" t="s">
        <v>67</v>
      </c>
      <c r="N197" s="19" t="s">
        <v>68</v>
      </c>
      <c r="O197" s="22" t="s">
        <v>378</v>
      </c>
      <c r="P197" s="19" t="s">
        <v>606</v>
      </c>
      <c r="Q197" s="19" t="s">
        <v>70</v>
      </c>
      <c r="R197" s="19" t="s">
        <v>84</v>
      </c>
      <c r="S197" s="19" t="s">
        <v>92</v>
      </c>
      <c r="T197" s="19">
        <v>796</v>
      </c>
      <c r="U197" s="19" t="s">
        <v>133</v>
      </c>
      <c r="V197" s="68">
        <v>10</v>
      </c>
      <c r="W197" s="24">
        <v>200</v>
      </c>
      <c r="X197" s="23">
        <v>0</v>
      </c>
      <c r="Y197" s="23">
        <f t="shared" si="7"/>
        <v>0</v>
      </c>
      <c r="Z197" s="24"/>
      <c r="AA197" s="19" t="s">
        <v>76</v>
      </c>
      <c r="AB197" s="19" t="s">
        <v>106</v>
      </c>
      <c r="AC197" s="3" t="s">
        <v>420</v>
      </c>
    </row>
    <row r="198" spans="1:29" s="62" customFormat="1" ht="75.75" customHeight="1">
      <c r="A198" s="18" t="s">
        <v>650</v>
      </c>
      <c r="B198" s="19" t="s">
        <v>61</v>
      </c>
      <c r="C198" s="19" t="s">
        <v>62</v>
      </c>
      <c r="D198" s="52" t="s">
        <v>646</v>
      </c>
      <c r="E198" s="52" t="s">
        <v>647</v>
      </c>
      <c r="F198" s="19"/>
      <c r="G198" s="19" t="s">
        <v>648</v>
      </c>
      <c r="H198" s="19"/>
      <c r="I198" s="19" t="s">
        <v>649</v>
      </c>
      <c r="J198" s="19"/>
      <c r="K198" s="19" t="s">
        <v>82</v>
      </c>
      <c r="L198" s="20">
        <v>0</v>
      </c>
      <c r="M198" s="21" t="s">
        <v>67</v>
      </c>
      <c r="N198" s="19" t="s">
        <v>68</v>
      </c>
      <c r="O198" s="22" t="s">
        <v>378</v>
      </c>
      <c r="P198" s="19" t="s">
        <v>606</v>
      </c>
      <c r="Q198" s="19" t="s">
        <v>70</v>
      </c>
      <c r="R198" s="19" t="s">
        <v>84</v>
      </c>
      <c r="S198" s="19" t="s">
        <v>92</v>
      </c>
      <c r="T198" s="19">
        <v>796</v>
      </c>
      <c r="U198" s="19" t="s">
        <v>133</v>
      </c>
      <c r="V198" s="68">
        <v>10</v>
      </c>
      <c r="W198" s="24">
        <v>200</v>
      </c>
      <c r="X198" s="23">
        <v>0</v>
      </c>
      <c r="Y198" s="23">
        <f t="shared" si="7"/>
        <v>0</v>
      </c>
      <c r="Z198" s="24"/>
      <c r="AA198" s="19" t="s">
        <v>76</v>
      </c>
      <c r="AB198" s="19"/>
      <c r="AC198" s="3" t="s">
        <v>420</v>
      </c>
    </row>
    <row r="199" spans="1:29" s="8" customFormat="1" ht="89.25" customHeight="1">
      <c r="A199" s="18" t="s">
        <v>651</v>
      </c>
      <c r="B199" s="19" t="s">
        <v>61</v>
      </c>
      <c r="C199" s="19" t="s">
        <v>62</v>
      </c>
      <c r="D199" s="52" t="s">
        <v>652</v>
      </c>
      <c r="E199" s="52" t="s">
        <v>653</v>
      </c>
      <c r="F199" s="19"/>
      <c r="G199" s="19" t="s">
        <v>654</v>
      </c>
      <c r="H199" s="19"/>
      <c r="I199" s="19"/>
      <c r="J199" s="19"/>
      <c r="K199" s="19" t="s">
        <v>82</v>
      </c>
      <c r="L199" s="20">
        <v>0</v>
      </c>
      <c r="M199" s="19">
        <v>231010000</v>
      </c>
      <c r="N199" s="19" t="s">
        <v>68</v>
      </c>
      <c r="O199" s="22" t="s">
        <v>378</v>
      </c>
      <c r="P199" s="19" t="s">
        <v>606</v>
      </c>
      <c r="Q199" s="19" t="s">
        <v>70</v>
      </c>
      <c r="R199" s="19" t="s">
        <v>84</v>
      </c>
      <c r="S199" s="19" t="s">
        <v>92</v>
      </c>
      <c r="T199" s="56" t="s">
        <v>86</v>
      </c>
      <c r="U199" s="19" t="s">
        <v>87</v>
      </c>
      <c r="V199" s="68">
        <v>50</v>
      </c>
      <c r="W199" s="24">
        <v>200</v>
      </c>
      <c r="X199" s="23">
        <v>0</v>
      </c>
      <c r="Y199" s="23">
        <f t="shared" si="7"/>
        <v>0</v>
      </c>
      <c r="Z199" s="24"/>
      <c r="AA199" s="19" t="s">
        <v>76</v>
      </c>
      <c r="AB199" s="41" t="s">
        <v>106</v>
      </c>
      <c r="AC199" s="3" t="s">
        <v>420</v>
      </c>
    </row>
    <row r="200" spans="1:29" s="62" customFormat="1" ht="63" customHeight="1">
      <c r="A200" s="18" t="s">
        <v>655</v>
      </c>
      <c r="B200" s="19" t="s">
        <v>61</v>
      </c>
      <c r="C200" s="19" t="s">
        <v>62</v>
      </c>
      <c r="D200" s="52" t="s">
        <v>656</v>
      </c>
      <c r="E200" s="52" t="s">
        <v>657</v>
      </c>
      <c r="F200" s="19"/>
      <c r="G200" s="19" t="s">
        <v>658</v>
      </c>
      <c r="H200" s="19"/>
      <c r="I200" s="19" t="s">
        <v>659</v>
      </c>
      <c r="J200" s="19"/>
      <c r="K200" s="19" t="s">
        <v>82</v>
      </c>
      <c r="L200" s="20">
        <v>0</v>
      </c>
      <c r="M200" s="19">
        <v>231010000</v>
      </c>
      <c r="N200" s="19" t="s">
        <v>68</v>
      </c>
      <c r="O200" s="22" t="s">
        <v>378</v>
      </c>
      <c r="P200" s="19" t="s">
        <v>606</v>
      </c>
      <c r="Q200" s="19" t="s">
        <v>70</v>
      </c>
      <c r="R200" s="19" t="s">
        <v>84</v>
      </c>
      <c r="S200" s="19" t="s">
        <v>92</v>
      </c>
      <c r="T200" s="56">
        <v>169</v>
      </c>
      <c r="U200" s="19" t="s">
        <v>660</v>
      </c>
      <c r="V200" s="68">
        <v>0.5</v>
      </c>
      <c r="W200" s="24">
        <v>200000</v>
      </c>
      <c r="X200" s="23">
        <v>0</v>
      </c>
      <c r="Y200" s="23">
        <f t="shared" si="7"/>
        <v>0</v>
      </c>
      <c r="Z200" s="24"/>
      <c r="AA200" s="19" t="s">
        <v>76</v>
      </c>
      <c r="AB200" s="19" t="s">
        <v>106</v>
      </c>
      <c r="AC200" s="3" t="s">
        <v>420</v>
      </c>
    </row>
    <row r="201" spans="1:29" s="62" customFormat="1" ht="63" customHeight="1">
      <c r="A201" s="18" t="s">
        <v>661</v>
      </c>
      <c r="B201" s="19" t="s">
        <v>61</v>
      </c>
      <c r="C201" s="19" t="s">
        <v>62</v>
      </c>
      <c r="D201" s="52" t="s">
        <v>656</v>
      </c>
      <c r="E201" s="52" t="s">
        <v>657</v>
      </c>
      <c r="F201" s="19"/>
      <c r="G201" s="19" t="s">
        <v>658</v>
      </c>
      <c r="H201" s="19"/>
      <c r="I201" s="19" t="s">
        <v>659</v>
      </c>
      <c r="J201" s="19"/>
      <c r="K201" s="19" t="s">
        <v>82</v>
      </c>
      <c r="L201" s="20">
        <v>0</v>
      </c>
      <c r="M201" s="19">
        <v>231010000</v>
      </c>
      <c r="N201" s="19" t="s">
        <v>68</v>
      </c>
      <c r="O201" s="22" t="s">
        <v>378</v>
      </c>
      <c r="P201" s="19" t="s">
        <v>606</v>
      </c>
      <c r="Q201" s="19" t="s">
        <v>70</v>
      </c>
      <c r="R201" s="19" t="s">
        <v>84</v>
      </c>
      <c r="S201" s="19" t="s">
        <v>92</v>
      </c>
      <c r="T201" s="56">
        <v>169</v>
      </c>
      <c r="U201" s="19" t="s">
        <v>660</v>
      </c>
      <c r="V201" s="68">
        <v>0.5</v>
      </c>
      <c r="W201" s="24">
        <v>200000</v>
      </c>
      <c r="X201" s="23">
        <v>0</v>
      </c>
      <c r="Y201" s="23">
        <f t="shared" si="7"/>
        <v>0</v>
      </c>
      <c r="Z201" s="24"/>
      <c r="AA201" s="19" t="s">
        <v>76</v>
      </c>
      <c r="AB201" s="19"/>
      <c r="AC201" s="3" t="s">
        <v>420</v>
      </c>
    </row>
    <row r="202" spans="1:29" s="62" customFormat="1" ht="54.75" customHeight="1">
      <c r="A202" s="18" t="s">
        <v>662</v>
      </c>
      <c r="B202" s="19" t="s">
        <v>61</v>
      </c>
      <c r="C202" s="19" t="s">
        <v>62</v>
      </c>
      <c r="D202" s="52" t="s">
        <v>663</v>
      </c>
      <c r="E202" s="52" t="s">
        <v>162</v>
      </c>
      <c r="F202" s="19"/>
      <c r="G202" s="19" t="s">
        <v>664</v>
      </c>
      <c r="H202" s="19"/>
      <c r="I202" s="19" t="s">
        <v>665</v>
      </c>
      <c r="J202" s="19"/>
      <c r="K202" s="19" t="s">
        <v>82</v>
      </c>
      <c r="L202" s="20">
        <v>0</v>
      </c>
      <c r="M202" s="21" t="s">
        <v>67</v>
      </c>
      <c r="N202" s="19" t="s">
        <v>68</v>
      </c>
      <c r="O202" s="22" t="s">
        <v>378</v>
      </c>
      <c r="P202" s="19" t="s">
        <v>606</v>
      </c>
      <c r="Q202" s="19" t="s">
        <v>70</v>
      </c>
      <c r="R202" s="19" t="s">
        <v>84</v>
      </c>
      <c r="S202" s="19" t="s">
        <v>92</v>
      </c>
      <c r="T202" s="56">
        <v>168</v>
      </c>
      <c r="U202" s="19" t="s">
        <v>666</v>
      </c>
      <c r="V202" s="68">
        <v>1</v>
      </c>
      <c r="W202" s="24">
        <v>150000</v>
      </c>
      <c r="X202" s="23">
        <v>0</v>
      </c>
      <c r="Y202" s="23">
        <f t="shared" si="7"/>
        <v>0</v>
      </c>
      <c r="Z202" s="24"/>
      <c r="AA202" s="19" t="s">
        <v>76</v>
      </c>
      <c r="AB202" s="19" t="s">
        <v>106</v>
      </c>
      <c r="AC202" s="3" t="s">
        <v>420</v>
      </c>
    </row>
    <row r="203" spans="1:29" s="62" customFormat="1" ht="54.75" customHeight="1">
      <c r="A203" s="18" t="s">
        <v>667</v>
      </c>
      <c r="B203" s="19" t="s">
        <v>61</v>
      </c>
      <c r="C203" s="19" t="s">
        <v>62</v>
      </c>
      <c r="D203" s="52" t="s">
        <v>663</v>
      </c>
      <c r="E203" s="52" t="s">
        <v>162</v>
      </c>
      <c r="F203" s="19"/>
      <c r="G203" s="19" t="s">
        <v>664</v>
      </c>
      <c r="H203" s="19"/>
      <c r="I203" s="19" t="s">
        <v>665</v>
      </c>
      <c r="J203" s="19"/>
      <c r="K203" s="19" t="s">
        <v>82</v>
      </c>
      <c r="L203" s="20">
        <v>0</v>
      </c>
      <c r="M203" s="21" t="s">
        <v>67</v>
      </c>
      <c r="N203" s="19" t="s">
        <v>68</v>
      </c>
      <c r="O203" s="22" t="s">
        <v>378</v>
      </c>
      <c r="P203" s="19" t="s">
        <v>606</v>
      </c>
      <c r="Q203" s="19" t="s">
        <v>70</v>
      </c>
      <c r="R203" s="19" t="s">
        <v>84</v>
      </c>
      <c r="S203" s="19" t="s">
        <v>92</v>
      </c>
      <c r="T203" s="56">
        <v>168</v>
      </c>
      <c r="U203" s="19" t="s">
        <v>666</v>
      </c>
      <c r="V203" s="68">
        <v>1</v>
      </c>
      <c r="W203" s="24">
        <v>150000</v>
      </c>
      <c r="X203" s="23">
        <v>0</v>
      </c>
      <c r="Y203" s="23">
        <f t="shared" si="7"/>
        <v>0</v>
      </c>
      <c r="Z203" s="24"/>
      <c r="AA203" s="19" t="s">
        <v>76</v>
      </c>
      <c r="AB203" s="19"/>
      <c r="AC203" s="3" t="s">
        <v>420</v>
      </c>
    </row>
    <row r="204" spans="1:29" s="62" customFormat="1" ht="66" customHeight="1">
      <c r="A204" s="18" t="s">
        <v>668</v>
      </c>
      <c r="B204" s="19" t="s">
        <v>61</v>
      </c>
      <c r="C204" s="19" t="s">
        <v>62</v>
      </c>
      <c r="D204" s="52" t="s">
        <v>669</v>
      </c>
      <c r="E204" s="52" t="s">
        <v>670</v>
      </c>
      <c r="F204" s="19"/>
      <c r="G204" s="19" t="s">
        <v>671</v>
      </c>
      <c r="H204" s="19"/>
      <c r="I204" s="19"/>
      <c r="J204" s="19"/>
      <c r="K204" s="19" t="s">
        <v>82</v>
      </c>
      <c r="L204" s="20">
        <v>0</v>
      </c>
      <c r="M204" s="19">
        <v>231010000</v>
      </c>
      <c r="N204" s="19" t="s">
        <v>68</v>
      </c>
      <c r="O204" s="22" t="s">
        <v>378</v>
      </c>
      <c r="P204" s="19" t="s">
        <v>606</v>
      </c>
      <c r="Q204" s="19" t="s">
        <v>70</v>
      </c>
      <c r="R204" s="19" t="s">
        <v>84</v>
      </c>
      <c r="S204" s="19" t="s">
        <v>92</v>
      </c>
      <c r="T204" s="56">
        <v>796</v>
      </c>
      <c r="U204" s="19" t="s">
        <v>133</v>
      </c>
      <c r="V204" s="68">
        <v>18</v>
      </c>
      <c r="W204" s="24">
        <v>2000</v>
      </c>
      <c r="X204" s="23">
        <v>0</v>
      </c>
      <c r="Y204" s="23">
        <f t="shared" si="7"/>
        <v>0</v>
      </c>
      <c r="Z204" s="24"/>
      <c r="AA204" s="19" t="s">
        <v>76</v>
      </c>
      <c r="AB204" s="19" t="s">
        <v>106</v>
      </c>
      <c r="AC204" s="3" t="s">
        <v>420</v>
      </c>
    </row>
    <row r="205" spans="1:29" s="62" customFormat="1" ht="66" customHeight="1">
      <c r="A205" s="18" t="s">
        <v>672</v>
      </c>
      <c r="B205" s="19" t="s">
        <v>61</v>
      </c>
      <c r="C205" s="19" t="s">
        <v>62</v>
      </c>
      <c r="D205" s="52" t="s">
        <v>669</v>
      </c>
      <c r="E205" s="52" t="s">
        <v>670</v>
      </c>
      <c r="F205" s="19"/>
      <c r="G205" s="19" t="s">
        <v>671</v>
      </c>
      <c r="H205" s="19"/>
      <c r="I205" s="19"/>
      <c r="J205" s="19"/>
      <c r="K205" s="19" t="s">
        <v>82</v>
      </c>
      <c r="L205" s="20">
        <v>0</v>
      </c>
      <c r="M205" s="19">
        <v>231010000</v>
      </c>
      <c r="N205" s="19" t="s">
        <v>68</v>
      </c>
      <c r="O205" s="22" t="s">
        <v>378</v>
      </c>
      <c r="P205" s="19" t="s">
        <v>606</v>
      </c>
      <c r="Q205" s="19" t="s">
        <v>70</v>
      </c>
      <c r="R205" s="19" t="s">
        <v>84</v>
      </c>
      <c r="S205" s="19" t="s">
        <v>92</v>
      </c>
      <c r="T205" s="56">
        <v>796</v>
      </c>
      <c r="U205" s="19" t="s">
        <v>133</v>
      </c>
      <c r="V205" s="68">
        <v>18</v>
      </c>
      <c r="W205" s="24">
        <v>2000</v>
      </c>
      <c r="X205" s="23">
        <v>0</v>
      </c>
      <c r="Y205" s="23">
        <f t="shared" si="7"/>
        <v>0</v>
      </c>
      <c r="Z205" s="24"/>
      <c r="AA205" s="19" t="s">
        <v>76</v>
      </c>
      <c r="AB205" s="19"/>
      <c r="AC205" s="3" t="s">
        <v>420</v>
      </c>
    </row>
    <row r="206" spans="1:29" s="62" customFormat="1" ht="72.75" customHeight="1">
      <c r="A206" s="18" t="s">
        <v>673</v>
      </c>
      <c r="B206" s="19" t="s">
        <v>61</v>
      </c>
      <c r="C206" s="19" t="s">
        <v>62</v>
      </c>
      <c r="D206" s="52" t="s">
        <v>674</v>
      </c>
      <c r="E206" s="52" t="s">
        <v>675</v>
      </c>
      <c r="F206" s="19"/>
      <c r="G206" s="19" t="s">
        <v>676</v>
      </c>
      <c r="H206" s="19"/>
      <c r="I206" s="19"/>
      <c r="J206" s="19"/>
      <c r="K206" s="19" t="s">
        <v>82</v>
      </c>
      <c r="L206" s="20">
        <v>0</v>
      </c>
      <c r="M206" s="19">
        <v>231010000</v>
      </c>
      <c r="N206" s="19" t="s">
        <v>68</v>
      </c>
      <c r="O206" s="22" t="s">
        <v>378</v>
      </c>
      <c r="P206" s="19" t="s">
        <v>606</v>
      </c>
      <c r="Q206" s="19" t="s">
        <v>70</v>
      </c>
      <c r="R206" s="19" t="s">
        <v>84</v>
      </c>
      <c r="S206" s="19" t="s">
        <v>92</v>
      </c>
      <c r="T206" s="56">
        <v>796</v>
      </c>
      <c r="U206" s="19" t="s">
        <v>133</v>
      </c>
      <c r="V206" s="68">
        <v>3</v>
      </c>
      <c r="W206" s="24">
        <v>70000</v>
      </c>
      <c r="X206" s="23">
        <v>0</v>
      </c>
      <c r="Y206" s="23">
        <f t="shared" si="7"/>
        <v>0</v>
      </c>
      <c r="Z206" s="24"/>
      <c r="AA206" s="19" t="s">
        <v>76</v>
      </c>
      <c r="AB206" s="19" t="s">
        <v>106</v>
      </c>
      <c r="AC206" s="3" t="s">
        <v>420</v>
      </c>
    </row>
    <row r="207" spans="1:29" s="62" customFormat="1" ht="72.75" customHeight="1">
      <c r="A207" s="18" t="s">
        <v>677</v>
      </c>
      <c r="B207" s="19" t="s">
        <v>61</v>
      </c>
      <c r="C207" s="19" t="s">
        <v>62</v>
      </c>
      <c r="D207" s="52" t="s">
        <v>674</v>
      </c>
      <c r="E207" s="52" t="s">
        <v>675</v>
      </c>
      <c r="F207" s="19"/>
      <c r="G207" s="19" t="s">
        <v>676</v>
      </c>
      <c r="H207" s="19"/>
      <c r="I207" s="19"/>
      <c r="J207" s="19"/>
      <c r="K207" s="19" t="s">
        <v>82</v>
      </c>
      <c r="L207" s="20">
        <v>0</v>
      </c>
      <c r="M207" s="19">
        <v>231010000</v>
      </c>
      <c r="N207" s="19" t="s">
        <v>68</v>
      </c>
      <c r="O207" s="22" t="s">
        <v>378</v>
      </c>
      <c r="P207" s="19" t="s">
        <v>606</v>
      </c>
      <c r="Q207" s="19" t="s">
        <v>70</v>
      </c>
      <c r="R207" s="19" t="s">
        <v>84</v>
      </c>
      <c r="S207" s="19" t="s">
        <v>92</v>
      </c>
      <c r="T207" s="56">
        <v>796</v>
      </c>
      <c r="U207" s="19" t="s">
        <v>133</v>
      </c>
      <c r="V207" s="68">
        <v>3</v>
      </c>
      <c r="W207" s="24">
        <v>70000</v>
      </c>
      <c r="X207" s="23">
        <v>0</v>
      </c>
      <c r="Y207" s="23">
        <f t="shared" si="7"/>
        <v>0</v>
      </c>
      <c r="Z207" s="24"/>
      <c r="AA207" s="19" t="s">
        <v>76</v>
      </c>
      <c r="AB207" s="19"/>
      <c r="AC207" s="3" t="s">
        <v>420</v>
      </c>
    </row>
    <row r="208" spans="1:29" s="62" customFormat="1" ht="69.75" customHeight="1">
      <c r="A208" s="18" t="s">
        <v>678</v>
      </c>
      <c r="B208" s="19" t="s">
        <v>61</v>
      </c>
      <c r="C208" s="19" t="s">
        <v>62</v>
      </c>
      <c r="D208" s="52" t="s">
        <v>679</v>
      </c>
      <c r="E208" s="52" t="s">
        <v>680</v>
      </c>
      <c r="F208" s="19"/>
      <c r="G208" s="19" t="s">
        <v>681</v>
      </c>
      <c r="H208" s="19"/>
      <c r="I208" s="19"/>
      <c r="J208" s="19"/>
      <c r="K208" s="19" t="s">
        <v>82</v>
      </c>
      <c r="L208" s="20">
        <v>0</v>
      </c>
      <c r="M208" s="21" t="s">
        <v>67</v>
      </c>
      <c r="N208" s="19" t="s">
        <v>68</v>
      </c>
      <c r="O208" s="22" t="s">
        <v>378</v>
      </c>
      <c r="P208" s="19" t="s">
        <v>606</v>
      </c>
      <c r="Q208" s="19" t="s">
        <v>70</v>
      </c>
      <c r="R208" s="19" t="s">
        <v>84</v>
      </c>
      <c r="S208" s="19" t="s">
        <v>92</v>
      </c>
      <c r="T208" s="56">
        <v>168</v>
      </c>
      <c r="U208" s="19" t="s">
        <v>666</v>
      </c>
      <c r="V208" s="68">
        <v>6</v>
      </c>
      <c r="W208" s="24">
        <v>20000</v>
      </c>
      <c r="X208" s="23">
        <v>0</v>
      </c>
      <c r="Y208" s="23">
        <f t="shared" si="7"/>
        <v>0</v>
      </c>
      <c r="Z208" s="24"/>
      <c r="AA208" s="19" t="s">
        <v>76</v>
      </c>
      <c r="AB208" s="19" t="s">
        <v>106</v>
      </c>
      <c r="AC208" s="3" t="s">
        <v>420</v>
      </c>
    </row>
    <row r="209" spans="1:29" s="62" customFormat="1" ht="69.75" customHeight="1">
      <c r="A209" s="18" t="s">
        <v>682</v>
      </c>
      <c r="B209" s="19" t="s">
        <v>61</v>
      </c>
      <c r="C209" s="19" t="s">
        <v>62</v>
      </c>
      <c r="D209" s="52" t="s">
        <v>679</v>
      </c>
      <c r="E209" s="52" t="s">
        <v>680</v>
      </c>
      <c r="F209" s="19"/>
      <c r="G209" s="19" t="s">
        <v>681</v>
      </c>
      <c r="H209" s="19"/>
      <c r="I209" s="19"/>
      <c r="J209" s="19"/>
      <c r="K209" s="19" t="s">
        <v>82</v>
      </c>
      <c r="L209" s="20">
        <v>0</v>
      </c>
      <c r="M209" s="21" t="s">
        <v>67</v>
      </c>
      <c r="N209" s="19" t="s">
        <v>68</v>
      </c>
      <c r="O209" s="22" t="s">
        <v>378</v>
      </c>
      <c r="P209" s="19" t="s">
        <v>606</v>
      </c>
      <c r="Q209" s="19" t="s">
        <v>70</v>
      </c>
      <c r="R209" s="19" t="s">
        <v>84</v>
      </c>
      <c r="S209" s="19" t="s">
        <v>92</v>
      </c>
      <c r="T209" s="56">
        <v>168</v>
      </c>
      <c r="U209" s="19" t="s">
        <v>666</v>
      </c>
      <c r="V209" s="68">
        <v>6</v>
      </c>
      <c r="W209" s="24">
        <v>20000</v>
      </c>
      <c r="X209" s="23">
        <v>0</v>
      </c>
      <c r="Y209" s="23">
        <f t="shared" si="7"/>
        <v>0</v>
      </c>
      <c r="Z209" s="24"/>
      <c r="AA209" s="19" t="s">
        <v>76</v>
      </c>
      <c r="AB209" s="19"/>
      <c r="AC209" s="3" t="s">
        <v>420</v>
      </c>
    </row>
    <row r="210" spans="1:29" s="62" customFormat="1" ht="77.25" customHeight="1">
      <c r="A210" s="18" t="s">
        <v>683</v>
      </c>
      <c r="B210" s="19" t="s">
        <v>61</v>
      </c>
      <c r="C210" s="19" t="s">
        <v>62</v>
      </c>
      <c r="D210" s="52" t="s">
        <v>684</v>
      </c>
      <c r="E210" s="52" t="s">
        <v>685</v>
      </c>
      <c r="F210" s="19"/>
      <c r="G210" s="19" t="s">
        <v>686</v>
      </c>
      <c r="H210" s="19"/>
      <c r="I210" s="19"/>
      <c r="J210" s="19"/>
      <c r="K210" s="19" t="s">
        <v>82</v>
      </c>
      <c r="L210" s="20">
        <v>0</v>
      </c>
      <c r="M210" s="19">
        <v>231010000</v>
      </c>
      <c r="N210" s="19" t="s">
        <v>68</v>
      </c>
      <c r="O210" s="22" t="s">
        <v>378</v>
      </c>
      <c r="P210" s="19" t="s">
        <v>606</v>
      </c>
      <c r="Q210" s="19" t="s">
        <v>70</v>
      </c>
      <c r="R210" s="19" t="s">
        <v>84</v>
      </c>
      <c r="S210" s="19" t="s">
        <v>92</v>
      </c>
      <c r="T210" s="56">
        <v>113</v>
      </c>
      <c r="U210" s="19" t="s">
        <v>607</v>
      </c>
      <c r="V210" s="68">
        <f>1.5+9</f>
        <v>10.5</v>
      </c>
      <c r="W210" s="24">
        <v>7857</v>
      </c>
      <c r="X210" s="23">
        <v>0</v>
      </c>
      <c r="Y210" s="23">
        <f t="shared" si="7"/>
        <v>0</v>
      </c>
      <c r="Z210" s="24"/>
      <c r="AA210" s="19" t="s">
        <v>76</v>
      </c>
      <c r="AB210" s="19" t="s">
        <v>106</v>
      </c>
      <c r="AC210" s="3" t="s">
        <v>420</v>
      </c>
    </row>
    <row r="211" spans="1:29" s="62" customFormat="1" ht="77.25" customHeight="1">
      <c r="A211" s="18" t="s">
        <v>687</v>
      </c>
      <c r="B211" s="19" t="s">
        <v>61</v>
      </c>
      <c r="C211" s="19" t="s">
        <v>62</v>
      </c>
      <c r="D211" s="52" t="s">
        <v>684</v>
      </c>
      <c r="E211" s="52" t="s">
        <v>685</v>
      </c>
      <c r="F211" s="19"/>
      <c r="G211" s="19" t="s">
        <v>686</v>
      </c>
      <c r="H211" s="19"/>
      <c r="I211" s="19"/>
      <c r="J211" s="19"/>
      <c r="K211" s="19" t="s">
        <v>82</v>
      </c>
      <c r="L211" s="20">
        <v>0</v>
      </c>
      <c r="M211" s="19">
        <v>231010000</v>
      </c>
      <c r="N211" s="19" t="s">
        <v>68</v>
      </c>
      <c r="O211" s="22" t="s">
        <v>378</v>
      </c>
      <c r="P211" s="19" t="s">
        <v>606</v>
      </c>
      <c r="Q211" s="19" t="s">
        <v>70</v>
      </c>
      <c r="R211" s="19" t="s">
        <v>84</v>
      </c>
      <c r="S211" s="19" t="s">
        <v>92</v>
      </c>
      <c r="T211" s="56">
        <v>113</v>
      </c>
      <c r="U211" s="19" t="s">
        <v>607</v>
      </c>
      <c r="V211" s="68">
        <f>1.5+9</f>
        <v>10.5</v>
      </c>
      <c r="W211" s="24">
        <v>7857</v>
      </c>
      <c r="X211" s="23">
        <v>0</v>
      </c>
      <c r="Y211" s="23">
        <f t="shared" si="7"/>
        <v>0</v>
      </c>
      <c r="Z211" s="24"/>
      <c r="AA211" s="19" t="s">
        <v>76</v>
      </c>
      <c r="AB211" s="19"/>
      <c r="AC211" s="3" t="s">
        <v>420</v>
      </c>
    </row>
    <row r="212" spans="1:29" s="8" customFormat="1" ht="89.25" customHeight="1">
      <c r="A212" s="18" t="s">
        <v>688</v>
      </c>
      <c r="B212" s="19" t="s">
        <v>61</v>
      </c>
      <c r="C212" s="19" t="s">
        <v>62</v>
      </c>
      <c r="D212" s="52" t="s">
        <v>689</v>
      </c>
      <c r="E212" s="52" t="s">
        <v>101</v>
      </c>
      <c r="F212" s="19"/>
      <c r="G212" s="19" t="s">
        <v>690</v>
      </c>
      <c r="H212" s="19"/>
      <c r="I212" s="19"/>
      <c r="J212" s="19"/>
      <c r="K212" s="19" t="s">
        <v>82</v>
      </c>
      <c r="L212" s="20">
        <v>0</v>
      </c>
      <c r="M212" s="19">
        <v>231010000</v>
      </c>
      <c r="N212" s="19" t="s">
        <v>68</v>
      </c>
      <c r="O212" s="22" t="s">
        <v>378</v>
      </c>
      <c r="P212" s="19" t="s">
        <v>606</v>
      </c>
      <c r="Q212" s="19" t="s">
        <v>70</v>
      </c>
      <c r="R212" s="19" t="s">
        <v>84</v>
      </c>
      <c r="S212" s="19" t="s">
        <v>92</v>
      </c>
      <c r="T212" s="56">
        <v>166</v>
      </c>
      <c r="U212" s="19" t="s">
        <v>98</v>
      </c>
      <c r="V212" s="68">
        <v>100</v>
      </c>
      <c r="W212" s="24">
        <v>150</v>
      </c>
      <c r="X212" s="23">
        <v>0</v>
      </c>
      <c r="Y212" s="23">
        <f t="shared" si="7"/>
        <v>0</v>
      </c>
      <c r="Z212" s="24"/>
      <c r="AA212" s="19" t="s">
        <v>76</v>
      </c>
      <c r="AB212" s="19" t="s">
        <v>177</v>
      </c>
      <c r="AC212" s="3" t="s">
        <v>420</v>
      </c>
    </row>
    <row r="213" spans="1:29" s="8" customFormat="1" ht="76.5" customHeight="1">
      <c r="A213" s="18" t="s">
        <v>691</v>
      </c>
      <c r="B213" s="19" t="s">
        <v>61</v>
      </c>
      <c r="C213" s="19" t="s">
        <v>62</v>
      </c>
      <c r="D213" s="52" t="s">
        <v>689</v>
      </c>
      <c r="E213" s="52" t="s">
        <v>101</v>
      </c>
      <c r="F213" s="19"/>
      <c r="G213" s="19" t="s">
        <v>690</v>
      </c>
      <c r="H213" s="19"/>
      <c r="I213" s="19"/>
      <c r="J213" s="19"/>
      <c r="K213" s="19" t="s">
        <v>66</v>
      </c>
      <c r="L213" s="20">
        <v>0</v>
      </c>
      <c r="M213" s="19">
        <v>231010000</v>
      </c>
      <c r="N213" s="19" t="s">
        <v>68</v>
      </c>
      <c r="O213" s="22" t="s">
        <v>255</v>
      </c>
      <c r="P213" s="19" t="s">
        <v>606</v>
      </c>
      <c r="Q213" s="19" t="s">
        <v>70</v>
      </c>
      <c r="R213" s="19" t="s">
        <v>84</v>
      </c>
      <c r="S213" s="19" t="s">
        <v>72</v>
      </c>
      <c r="T213" s="56">
        <v>166</v>
      </c>
      <c r="U213" s="19" t="s">
        <v>98</v>
      </c>
      <c r="V213" s="68">
        <v>400</v>
      </c>
      <c r="W213" s="24">
        <v>105</v>
      </c>
      <c r="X213" s="23">
        <f>W213*V213</f>
        <v>42000</v>
      </c>
      <c r="Y213" s="23">
        <f>X213*1.12</f>
        <v>47040.00000000001</v>
      </c>
      <c r="Z213" s="24"/>
      <c r="AA213" s="19" t="s">
        <v>76</v>
      </c>
      <c r="AB213" s="19"/>
      <c r="AC213" s="3" t="s">
        <v>692</v>
      </c>
    </row>
    <row r="214" spans="1:29" s="62" customFormat="1" ht="77.25" customHeight="1">
      <c r="A214" s="18" t="s">
        <v>693</v>
      </c>
      <c r="B214" s="19" t="s">
        <v>61</v>
      </c>
      <c r="C214" s="19" t="s">
        <v>62</v>
      </c>
      <c r="D214" s="52" t="s">
        <v>694</v>
      </c>
      <c r="E214" s="52" t="s">
        <v>695</v>
      </c>
      <c r="F214" s="19"/>
      <c r="G214" s="19" t="s">
        <v>696</v>
      </c>
      <c r="H214" s="19"/>
      <c r="I214" s="19" t="s">
        <v>697</v>
      </c>
      <c r="J214" s="19"/>
      <c r="K214" s="19" t="s">
        <v>82</v>
      </c>
      <c r="L214" s="20">
        <v>0</v>
      </c>
      <c r="M214" s="19">
        <v>231010000</v>
      </c>
      <c r="N214" s="19" t="s">
        <v>68</v>
      </c>
      <c r="O214" s="22" t="s">
        <v>378</v>
      </c>
      <c r="P214" s="19" t="s">
        <v>606</v>
      </c>
      <c r="Q214" s="19" t="s">
        <v>70</v>
      </c>
      <c r="R214" s="19" t="s">
        <v>84</v>
      </c>
      <c r="S214" s="19" t="s">
        <v>92</v>
      </c>
      <c r="T214" s="56">
        <v>113</v>
      </c>
      <c r="U214" s="19" t="s">
        <v>607</v>
      </c>
      <c r="V214" s="68">
        <v>12</v>
      </c>
      <c r="W214" s="24">
        <v>8000</v>
      </c>
      <c r="X214" s="23">
        <v>0</v>
      </c>
      <c r="Y214" s="23">
        <f>X214*1.12</f>
        <v>0</v>
      </c>
      <c r="Z214" s="24"/>
      <c r="AA214" s="19" t="s">
        <v>76</v>
      </c>
      <c r="AB214" s="19" t="s">
        <v>106</v>
      </c>
      <c r="AC214" s="3" t="s">
        <v>420</v>
      </c>
    </row>
    <row r="215" spans="1:29" s="62" customFormat="1" ht="77.25" customHeight="1">
      <c r="A215" s="18" t="s">
        <v>698</v>
      </c>
      <c r="B215" s="19" t="s">
        <v>61</v>
      </c>
      <c r="C215" s="19" t="s">
        <v>62</v>
      </c>
      <c r="D215" s="52" t="s">
        <v>694</v>
      </c>
      <c r="E215" s="52" t="s">
        <v>695</v>
      </c>
      <c r="F215" s="19"/>
      <c r="G215" s="19" t="s">
        <v>696</v>
      </c>
      <c r="H215" s="19"/>
      <c r="I215" s="19" t="s">
        <v>697</v>
      </c>
      <c r="J215" s="19"/>
      <c r="K215" s="19" t="s">
        <v>82</v>
      </c>
      <c r="L215" s="20">
        <v>0</v>
      </c>
      <c r="M215" s="19">
        <v>231010000</v>
      </c>
      <c r="N215" s="19" t="s">
        <v>68</v>
      </c>
      <c r="O215" s="22" t="s">
        <v>378</v>
      </c>
      <c r="P215" s="19" t="s">
        <v>606</v>
      </c>
      <c r="Q215" s="19" t="s">
        <v>70</v>
      </c>
      <c r="R215" s="19" t="s">
        <v>84</v>
      </c>
      <c r="S215" s="19" t="s">
        <v>92</v>
      </c>
      <c r="T215" s="56">
        <v>113</v>
      </c>
      <c r="U215" s="19" t="s">
        <v>607</v>
      </c>
      <c r="V215" s="68">
        <v>12</v>
      </c>
      <c r="W215" s="24">
        <v>8000</v>
      </c>
      <c r="X215" s="23">
        <v>0</v>
      </c>
      <c r="Y215" s="23">
        <f>X215*1.12</f>
        <v>0</v>
      </c>
      <c r="Z215" s="24"/>
      <c r="AA215" s="19" t="s">
        <v>76</v>
      </c>
      <c r="AB215" s="19"/>
      <c r="AC215" s="3" t="s">
        <v>420</v>
      </c>
    </row>
    <row r="216" spans="1:29" s="1" customFormat="1" ht="42.75" customHeight="1">
      <c r="A216" s="18" t="s">
        <v>699</v>
      </c>
      <c r="B216" s="19" t="s">
        <v>61</v>
      </c>
      <c r="C216" s="19" t="s">
        <v>62</v>
      </c>
      <c r="D216" s="27" t="s">
        <v>700</v>
      </c>
      <c r="E216" s="27" t="s">
        <v>251</v>
      </c>
      <c r="F216" s="27"/>
      <c r="G216" s="27" t="s">
        <v>701</v>
      </c>
      <c r="H216" s="27"/>
      <c r="I216" s="33" t="s">
        <v>702</v>
      </c>
      <c r="J216" s="33"/>
      <c r="K216" s="19" t="s">
        <v>82</v>
      </c>
      <c r="L216" s="18">
        <v>0</v>
      </c>
      <c r="M216" s="18">
        <v>231010000</v>
      </c>
      <c r="N216" s="19" t="s">
        <v>68</v>
      </c>
      <c r="O216" s="18" t="s">
        <v>69</v>
      </c>
      <c r="P216" s="19" t="s">
        <v>68</v>
      </c>
      <c r="Q216" s="19" t="s">
        <v>70</v>
      </c>
      <c r="R216" s="19" t="s">
        <v>84</v>
      </c>
      <c r="S216" s="19" t="s">
        <v>92</v>
      </c>
      <c r="T216" s="32" t="s">
        <v>122</v>
      </c>
      <c r="U216" s="28" t="s">
        <v>98</v>
      </c>
      <c r="V216" s="23">
        <v>80</v>
      </c>
      <c r="W216" s="24">
        <v>1161</v>
      </c>
      <c r="X216" s="23">
        <f>V216*W216</f>
        <v>92880</v>
      </c>
      <c r="Y216" s="23">
        <f>X216*1.12</f>
        <v>104025.6</v>
      </c>
      <c r="Z216" s="19"/>
      <c r="AA216" s="19" t="s">
        <v>76</v>
      </c>
      <c r="AB216" s="19"/>
      <c r="AC216" s="5"/>
    </row>
    <row r="217" spans="1:29" s="1" customFormat="1" ht="37.5" customHeight="1">
      <c r="A217" s="18" t="s">
        <v>703</v>
      </c>
      <c r="B217" s="19" t="s">
        <v>61</v>
      </c>
      <c r="C217" s="19" t="s">
        <v>62</v>
      </c>
      <c r="D217" s="27" t="s">
        <v>700</v>
      </c>
      <c r="E217" s="27" t="s">
        <v>251</v>
      </c>
      <c r="F217" s="27"/>
      <c r="G217" s="27" t="s">
        <v>701</v>
      </c>
      <c r="H217" s="27"/>
      <c r="I217" s="27" t="s">
        <v>704</v>
      </c>
      <c r="J217" s="33"/>
      <c r="K217" s="19" t="s">
        <v>82</v>
      </c>
      <c r="L217" s="18">
        <v>0</v>
      </c>
      <c r="M217" s="18">
        <v>231010000</v>
      </c>
      <c r="N217" s="19" t="s">
        <v>68</v>
      </c>
      <c r="O217" s="18" t="s">
        <v>69</v>
      </c>
      <c r="P217" s="19" t="s">
        <v>68</v>
      </c>
      <c r="Q217" s="19" t="s">
        <v>70</v>
      </c>
      <c r="R217" s="19" t="s">
        <v>84</v>
      </c>
      <c r="S217" s="19" t="s">
        <v>92</v>
      </c>
      <c r="T217" s="32" t="s">
        <v>122</v>
      </c>
      <c r="U217" s="28" t="s">
        <v>98</v>
      </c>
      <c r="V217" s="23">
        <v>450</v>
      </c>
      <c r="W217" s="24">
        <v>1161</v>
      </c>
      <c r="X217" s="23">
        <f aca="true" t="shared" si="10" ref="X217:X225">V217*W217</f>
        <v>522450</v>
      </c>
      <c r="Y217" s="23">
        <f aca="true" t="shared" si="11" ref="Y217:Y300">X217*1.12</f>
        <v>585144</v>
      </c>
      <c r="Z217" s="19"/>
      <c r="AA217" s="19" t="s">
        <v>76</v>
      </c>
      <c r="AB217" s="19"/>
      <c r="AC217" s="5"/>
    </row>
    <row r="218" spans="1:29" s="1" customFormat="1" ht="31.5" customHeight="1">
      <c r="A218" s="18" t="s">
        <v>705</v>
      </c>
      <c r="B218" s="19" t="s">
        <v>61</v>
      </c>
      <c r="C218" s="19" t="s">
        <v>62</v>
      </c>
      <c r="D218" s="27" t="s">
        <v>700</v>
      </c>
      <c r="E218" s="27" t="s">
        <v>251</v>
      </c>
      <c r="F218" s="27"/>
      <c r="G218" s="27" t="s">
        <v>701</v>
      </c>
      <c r="H218" s="27"/>
      <c r="I218" s="27" t="s">
        <v>706</v>
      </c>
      <c r="J218" s="27"/>
      <c r="K218" s="19" t="s">
        <v>82</v>
      </c>
      <c r="L218" s="18">
        <v>0</v>
      </c>
      <c r="M218" s="18">
        <v>231010000</v>
      </c>
      <c r="N218" s="19" t="s">
        <v>68</v>
      </c>
      <c r="O218" s="18" t="s">
        <v>69</v>
      </c>
      <c r="P218" s="19" t="s">
        <v>68</v>
      </c>
      <c r="Q218" s="19" t="s">
        <v>70</v>
      </c>
      <c r="R218" s="19" t="s">
        <v>84</v>
      </c>
      <c r="S218" s="19" t="s">
        <v>92</v>
      </c>
      <c r="T218" s="32" t="s">
        <v>122</v>
      </c>
      <c r="U218" s="28" t="s">
        <v>98</v>
      </c>
      <c r="V218" s="23">
        <v>1690</v>
      </c>
      <c r="W218" s="24">
        <v>1045</v>
      </c>
      <c r="X218" s="23">
        <f t="shared" si="10"/>
        <v>1766050</v>
      </c>
      <c r="Y218" s="23">
        <f t="shared" si="11"/>
        <v>1977976.0000000002</v>
      </c>
      <c r="Z218" s="19"/>
      <c r="AA218" s="19" t="s">
        <v>76</v>
      </c>
      <c r="AB218" s="19"/>
      <c r="AC218" s="5"/>
    </row>
    <row r="219" spans="1:29" s="1" customFormat="1" ht="36.75" customHeight="1">
      <c r="A219" s="18" t="s">
        <v>707</v>
      </c>
      <c r="B219" s="19" t="s">
        <v>61</v>
      </c>
      <c r="C219" s="19" t="s">
        <v>62</v>
      </c>
      <c r="D219" s="27" t="s">
        <v>700</v>
      </c>
      <c r="E219" s="27" t="s">
        <v>251</v>
      </c>
      <c r="F219" s="27"/>
      <c r="G219" s="27" t="s">
        <v>701</v>
      </c>
      <c r="H219" s="27"/>
      <c r="I219" s="27" t="s">
        <v>708</v>
      </c>
      <c r="J219" s="27"/>
      <c r="K219" s="19" t="s">
        <v>82</v>
      </c>
      <c r="L219" s="18">
        <v>0</v>
      </c>
      <c r="M219" s="18">
        <v>231010000</v>
      </c>
      <c r="N219" s="19" t="s">
        <v>68</v>
      </c>
      <c r="O219" s="18" t="s">
        <v>69</v>
      </c>
      <c r="P219" s="19" t="s">
        <v>68</v>
      </c>
      <c r="Q219" s="19" t="s">
        <v>70</v>
      </c>
      <c r="R219" s="19" t="s">
        <v>84</v>
      </c>
      <c r="S219" s="19" t="s">
        <v>92</v>
      </c>
      <c r="T219" s="32" t="s">
        <v>122</v>
      </c>
      <c r="U219" s="28" t="s">
        <v>98</v>
      </c>
      <c r="V219" s="23">
        <v>5100</v>
      </c>
      <c r="W219" s="24">
        <v>1045</v>
      </c>
      <c r="X219" s="23">
        <f t="shared" si="10"/>
        <v>5329500</v>
      </c>
      <c r="Y219" s="23">
        <f t="shared" si="11"/>
        <v>5969040.000000001</v>
      </c>
      <c r="Z219" s="19"/>
      <c r="AA219" s="19" t="s">
        <v>76</v>
      </c>
      <c r="AB219" s="19"/>
      <c r="AC219" s="5"/>
    </row>
    <row r="220" spans="1:29" s="1" customFormat="1" ht="80.25" customHeight="1">
      <c r="A220" s="18" t="s">
        <v>709</v>
      </c>
      <c r="B220" s="19" t="s">
        <v>61</v>
      </c>
      <c r="C220" s="19" t="s">
        <v>62</v>
      </c>
      <c r="D220" s="27" t="s">
        <v>710</v>
      </c>
      <c r="E220" s="27" t="s">
        <v>711</v>
      </c>
      <c r="F220" s="27"/>
      <c r="G220" s="27" t="s">
        <v>712</v>
      </c>
      <c r="H220" s="19"/>
      <c r="I220" s="19" t="s">
        <v>713</v>
      </c>
      <c r="J220" s="19"/>
      <c r="K220" s="19" t="s">
        <v>82</v>
      </c>
      <c r="L220" s="18">
        <v>0</v>
      </c>
      <c r="M220" s="18">
        <v>231010000</v>
      </c>
      <c r="N220" s="19" t="s">
        <v>68</v>
      </c>
      <c r="O220" s="18" t="s">
        <v>69</v>
      </c>
      <c r="P220" s="19" t="s">
        <v>68</v>
      </c>
      <c r="Q220" s="19" t="s">
        <v>70</v>
      </c>
      <c r="R220" s="19" t="s">
        <v>84</v>
      </c>
      <c r="S220" s="19" t="s">
        <v>92</v>
      </c>
      <c r="T220" s="21">
        <v>796</v>
      </c>
      <c r="U220" s="19" t="s">
        <v>205</v>
      </c>
      <c r="V220" s="23">
        <v>600</v>
      </c>
      <c r="W220" s="23">
        <v>1392</v>
      </c>
      <c r="X220" s="23">
        <v>0</v>
      </c>
      <c r="Y220" s="23">
        <f t="shared" si="11"/>
        <v>0</v>
      </c>
      <c r="Z220" s="18"/>
      <c r="AA220" s="19" t="s">
        <v>76</v>
      </c>
      <c r="AB220" s="19" t="s">
        <v>714</v>
      </c>
      <c r="AC220" s="5"/>
    </row>
    <row r="221" spans="1:29" s="1" customFormat="1" ht="85.5" customHeight="1">
      <c r="A221" s="18" t="s">
        <v>715</v>
      </c>
      <c r="B221" s="19" t="s">
        <v>61</v>
      </c>
      <c r="C221" s="19" t="s">
        <v>62</v>
      </c>
      <c r="D221" s="27" t="s">
        <v>716</v>
      </c>
      <c r="E221" s="27" t="s">
        <v>711</v>
      </c>
      <c r="F221" s="27"/>
      <c r="G221" s="27" t="s">
        <v>717</v>
      </c>
      <c r="H221" s="19"/>
      <c r="I221" s="19" t="s">
        <v>718</v>
      </c>
      <c r="J221" s="19"/>
      <c r="K221" s="19" t="s">
        <v>82</v>
      </c>
      <c r="L221" s="18">
        <v>0</v>
      </c>
      <c r="M221" s="18">
        <v>231010000</v>
      </c>
      <c r="N221" s="19" t="s">
        <v>68</v>
      </c>
      <c r="O221" s="18" t="s">
        <v>69</v>
      </c>
      <c r="P221" s="19" t="s">
        <v>68</v>
      </c>
      <c r="Q221" s="19" t="s">
        <v>70</v>
      </c>
      <c r="R221" s="19" t="s">
        <v>84</v>
      </c>
      <c r="S221" s="19" t="s">
        <v>92</v>
      </c>
      <c r="T221" s="21">
        <v>796</v>
      </c>
      <c r="U221" s="19" t="s">
        <v>205</v>
      </c>
      <c r="V221" s="23">
        <v>600</v>
      </c>
      <c r="W221" s="23">
        <v>1392</v>
      </c>
      <c r="X221" s="23">
        <f>V221*W221</f>
        <v>835200</v>
      </c>
      <c r="Y221" s="23">
        <f t="shared" si="11"/>
        <v>935424.0000000001</v>
      </c>
      <c r="Z221" s="18"/>
      <c r="AA221" s="19" t="s">
        <v>76</v>
      </c>
      <c r="AB221" s="19"/>
      <c r="AC221" s="5"/>
    </row>
    <row r="222" spans="1:29" s="1" customFormat="1" ht="51" customHeight="1">
      <c r="A222" s="18" t="s">
        <v>719</v>
      </c>
      <c r="B222" s="19" t="s">
        <v>61</v>
      </c>
      <c r="C222" s="19" t="s">
        <v>62</v>
      </c>
      <c r="D222" s="29" t="s">
        <v>720</v>
      </c>
      <c r="E222" s="69" t="s">
        <v>721</v>
      </c>
      <c r="F222" s="69"/>
      <c r="G222" s="69" t="s">
        <v>722</v>
      </c>
      <c r="H222" s="70"/>
      <c r="I222" s="19"/>
      <c r="J222" s="19"/>
      <c r="K222" s="19" t="s">
        <v>82</v>
      </c>
      <c r="L222" s="19">
        <v>0</v>
      </c>
      <c r="M222" s="18">
        <v>231010000</v>
      </c>
      <c r="N222" s="19" t="s">
        <v>68</v>
      </c>
      <c r="O222" s="18" t="s">
        <v>69</v>
      </c>
      <c r="P222" s="19" t="s">
        <v>68</v>
      </c>
      <c r="Q222" s="19" t="s">
        <v>70</v>
      </c>
      <c r="R222" s="22" t="s">
        <v>84</v>
      </c>
      <c r="S222" s="19" t="s">
        <v>92</v>
      </c>
      <c r="T222" s="27" t="s">
        <v>122</v>
      </c>
      <c r="U222" s="27" t="s">
        <v>723</v>
      </c>
      <c r="V222" s="23">
        <v>1000</v>
      </c>
      <c r="W222" s="24">
        <v>928</v>
      </c>
      <c r="X222" s="23">
        <f t="shared" si="10"/>
        <v>928000</v>
      </c>
      <c r="Y222" s="23">
        <f t="shared" si="11"/>
        <v>1039360.0000000001</v>
      </c>
      <c r="Z222" s="19"/>
      <c r="AA222" s="19" t="s">
        <v>76</v>
      </c>
      <c r="AB222" s="19"/>
      <c r="AC222" s="5"/>
    </row>
    <row r="223" spans="1:29" s="1" customFormat="1" ht="78" customHeight="1">
      <c r="A223" s="18" t="s">
        <v>724</v>
      </c>
      <c r="B223" s="19" t="s">
        <v>61</v>
      </c>
      <c r="C223" s="19" t="s">
        <v>62</v>
      </c>
      <c r="D223" s="29" t="s">
        <v>725</v>
      </c>
      <c r="E223" s="69" t="s">
        <v>726</v>
      </c>
      <c r="F223" s="69"/>
      <c r="G223" s="69" t="s">
        <v>727</v>
      </c>
      <c r="H223" s="70"/>
      <c r="I223" s="19" t="s">
        <v>728</v>
      </c>
      <c r="J223" s="19"/>
      <c r="K223" s="19" t="s">
        <v>729</v>
      </c>
      <c r="L223" s="19">
        <v>0</v>
      </c>
      <c r="M223" s="18">
        <v>231010000</v>
      </c>
      <c r="N223" s="19" t="s">
        <v>68</v>
      </c>
      <c r="O223" s="18" t="s">
        <v>390</v>
      </c>
      <c r="P223" s="19" t="s">
        <v>68</v>
      </c>
      <c r="Q223" s="19" t="s">
        <v>70</v>
      </c>
      <c r="R223" s="22" t="s">
        <v>730</v>
      </c>
      <c r="S223" s="19" t="s">
        <v>92</v>
      </c>
      <c r="T223" s="27" t="s">
        <v>731</v>
      </c>
      <c r="U223" s="27" t="s">
        <v>666</v>
      </c>
      <c r="V223" s="23">
        <v>45</v>
      </c>
      <c r="W223" s="24">
        <f>94000*5</f>
        <v>470000</v>
      </c>
      <c r="X223" s="23">
        <v>0</v>
      </c>
      <c r="Y223" s="23">
        <f t="shared" si="11"/>
        <v>0</v>
      </c>
      <c r="Z223" s="19"/>
      <c r="AA223" s="19" t="s">
        <v>76</v>
      </c>
      <c r="AB223" s="19">
        <v>11</v>
      </c>
      <c r="AC223" s="1" t="s">
        <v>732</v>
      </c>
    </row>
    <row r="224" spans="1:29" s="1" customFormat="1" ht="78" customHeight="1">
      <c r="A224" s="18" t="s">
        <v>733</v>
      </c>
      <c r="B224" s="19" t="s">
        <v>61</v>
      </c>
      <c r="C224" s="19" t="s">
        <v>62</v>
      </c>
      <c r="D224" s="29" t="s">
        <v>725</v>
      </c>
      <c r="E224" s="69" t="s">
        <v>726</v>
      </c>
      <c r="F224" s="69"/>
      <c r="G224" s="69" t="s">
        <v>727</v>
      </c>
      <c r="H224" s="70"/>
      <c r="I224" s="19" t="s">
        <v>728</v>
      </c>
      <c r="J224" s="19"/>
      <c r="K224" s="19" t="s">
        <v>729</v>
      </c>
      <c r="L224" s="19">
        <v>0</v>
      </c>
      <c r="M224" s="18">
        <v>231010000</v>
      </c>
      <c r="N224" s="19" t="s">
        <v>68</v>
      </c>
      <c r="O224" s="18" t="s">
        <v>513</v>
      </c>
      <c r="P224" s="19" t="s">
        <v>68</v>
      </c>
      <c r="Q224" s="19" t="s">
        <v>70</v>
      </c>
      <c r="R224" s="22" t="s">
        <v>730</v>
      </c>
      <c r="S224" s="19" t="s">
        <v>92</v>
      </c>
      <c r="T224" s="27" t="s">
        <v>731</v>
      </c>
      <c r="U224" s="27" t="s">
        <v>666</v>
      </c>
      <c r="V224" s="23">
        <v>45</v>
      </c>
      <c r="W224" s="24">
        <f>94000*5</f>
        <v>470000</v>
      </c>
      <c r="X224" s="23">
        <f>V224*W224</f>
        <v>21150000</v>
      </c>
      <c r="Y224" s="23">
        <f t="shared" si="11"/>
        <v>23688000.000000004</v>
      </c>
      <c r="Z224" s="19"/>
      <c r="AA224" s="19" t="s">
        <v>76</v>
      </c>
      <c r="AB224" s="19"/>
      <c r="AC224" s="1" t="s">
        <v>732</v>
      </c>
    </row>
    <row r="225" spans="1:29" s="62" customFormat="1" ht="95.25" customHeight="1">
      <c r="A225" s="18" t="s">
        <v>734</v>
      </c>
      <c r="B225" s="19" t="s">
        <v>61</v>
      </c>
      <c r="C225" s="19" t="s">
        <v>62</v>
      </c>
      <c r="D225" s="29" t="s">
        <v>735</v>
      </c>
      <c r="E225" s="69" t="s">
        <v>736</v>
      </c>
      <c r="F225" s="69"/>
      <c r="G225" s="69" t="s">
        <v>737</v>
      </c>
      <c r="H225" s="19"/>
      <c r="I225" s="33" t="s">
        <v>738</v>
      </c>
      <c r="J225" s="33"/>
      <c r="K225" s="19" t="s">
        <v>82</v>
      </c>
      <c r="L225" s="18">
        <v>0</v>
      </c>
      <c r="M225" s="18">
        <v>231010000</v>
      </c>
      <c r="N225" s="19" t="s">
        <v>68</v>
      </c>
      <c r="O225" s="18" t="s">
        <v>317</v>
      </c>
      <c r="P225" s="19" t="s">
        <v>68</v>
      </c>
      <c r="Q225" s="19" t="s">
        <v>70</v>
      </c>
      <c r="R225" s="19" t="s">
        <v>84</v>
      </c>
      <c r="S225" s="19" t="s">
        <v>92</v>
      </c>
      <c r="T225" s="21">
        <v>778</v>
      </c>
      <c r="U225" s="19" t="s">
        <v>281</v>
      </c>
      <c r="V225" s="23">
        <v>66</v>
      </c>
      <c r="W225" s="24">
        <v>3192</v>
      </c>
      <c r="X225" s="23">
        <f t="shared" si="10"/>
        <v>210672</v>
      </c>
      <c r="Y225" s="23">
        <f t="shared" si="11"/>
        <v>235952.64</v>
      </c>
      <c r="Z225" s="19"/>
      <c r="AA225" s="19" t="s">
        <v>76</v>
      </c>
      <c r="AB225" s="19"/>
      <c r="AC225" s="5"/>
    </row>
    <row r="226" spans="1:29" s="62" customFormat="1" ht="62.25" customHeight="1">
      <c r="A226" s="18" t="s">
        <v>739</v>
      </c>
      <c r="B226" s="19" t="s">
        <v>61</v>
      </c>
      <c r="C226" s="19" t="s">
        <v>62</v>
      </c>
      <c r="D226" s="29" t="s">
        <v>740</v>
      </c>
      <c r="E226" s="69" t="s">
        <v>741</v>
      </c>
      <c r="F226" s="69"/>
      <c r="G226" s="69" t="s">
        <v>742</v>
      </c>
      <c r="H226" s="19"/>
      <c r="I226" s="19" t="s">
        <v>743</v>
      </c>
      <c r="J226" s="19"/>
      <c r="K226" s="19" t="s">
        <v>66</v>
      </c>
      <c r="L226" s="20">
        <v>0</v>
      </c>
      <c r="M226" s="18">
        <v>231010000</v>
      </c>
      <c r="N226" s="19" t="s">
        <v>68</v>
      </c>
      <c r="O226" s="22" t="s">
        <v>170</v>
      </c>
      <c r="P226" s="19" t="s">
        <v>606</v>
      </c>
      <c r="Q226" s="19" t="s">
        <v>70</v>
      </c>
      <c r="R226" s="19" t="s">
        <v>84</v>
      </c>
      <c r="S226" s="19" t="s">
        <v>92</v>
      </c>
      <c r="T226" s="19">
        <v>796</v>
      </c>
      <c r="U226" s="19" t="s">
        <v>133</v>
      </c>
      <c r="V226" s="68">
        <v>4</v>
      </c>
      <c r="W226" s="24">
        <v>8000</v>
      </c>
      <c r="X226" s="23">
        <v>0</v>
      </c>
      <c r="Y226" s="23">
        <f t="shared" si="11"/>
        <v>0</v>
      </c>
      <c r="Z226" s="24"/>
      <c r="AA226" s="19" t="s">
        <v>76</v>
      </c>
      <c r="AB226" s="19">
        <v>6</v>
      </c>
      <c r="AC226" s="5"/>
    </row>
    <row r="227" spans="1:29" s="62" customFormat="1" ht="62.25" customHeight="1">
      <c r="A227" s="18" t="s">
        <v>744</v>
      </c>
      <c r="B227" s="19" t="s">
        <v>61</v>
      </c>
      <c r="C227" s="19" t="s">
        <v>62</v>
      </c>
      <c r="D227" s="29" t="s">
        <v>740</v>
      </c>
      <c r="E227" s="69" t="s">
        <v>741</v>
      </c>
      <c r="F227" s="69"/>
      <c r="G227" s="69" t="s">
        <v>742</v>
      </c>
      <c r="H227" s="19"/>
      <c r="I227" s="19" t="s">
        <v>745</v>
      </c>
      <c r="J227" s="19"/>
      <c r="K227" s="19" t="s">
        <v>66</v>
      </c>
      <c r="L227" s="20">
        <v>0</v>
      </c>
      <c r="M227" s="18">
        <v>231010000</v>
      </c>
      <c r="N227" s="19" t="s">
        <v>68</v>
      </c>
      <c r="O227" s="22" t="s">
        <v>170</v>
      </c>
      <c r="P227" s="19" t="s">
        <v>606</v>
      </c>
      <c r="Q227" s="19" t="s">
        <v>70</v>
      </c>
      <c r="R227" s="19" t="s">
        <v>84</v>
      </c>
      <c r="S227" s="19" t="s">
        <v>92</v>
      </c>
      <c r="T227" s="19">
        <v>796</v>
      </c>
      <c r="U227" s="19" t="s">
        <v>133</v>
      </c>
      <c r="V227" s="68">
        <v>4</v>
      </c>
      <c r="W227" s="24">
        <v>8000</v>
      </c>
      <c r="X227" s="23">
        <f>V227*W227</f>
        <v>32000</v>
      </c>
      <c r="Y227" s="23">
        <f t="shared" si="11"/>
        <v>35840</v>
      </c>
      <c r="Z227" s="24"/>
      <c r="AA227" s="19" t="s">
        <v>76</v>
      </c>
      <c r="AB227" s="19"/>
      <c r="AC227" s="5"/>
    </row>
    <row r="228" spans="1:29" s="62" customFormat="1" ht="77.25" customHeight="1">
      <c r="A228" s="18" t="s">
        <v>746</v>
      </c>
      <c r="B228" s="19" t="s">
        <v>195</v>
      </c>
      <c r="C228" s="19" t="s">
        <v>62</v>
      </c>
      <c r="D228" s="29" t="s">
        <v>196</v>
      </c>
      <c r="E228" s="69" t="s">
        <v>197</v>
      </c>
      <c r="F228" s="69"/>
      <c r="G228" s="69" t="s">
        <v>198</v>
      </c>
      <c r="H228" s="27"/>
      <c r="I228" s="18"/>
      <c r="J228" s="18"/>
      <c r="K228" s="19" t="s">
        <v>82</v>
      </c>
      <c r="L228" s="18">
        <v>90</v>
      </c>
      <c r="M228" s="19">
        <v>231010000</v>
      </c>
      <c r="N228" s="19" t="s">
        <v>68</v>
      </c>
      <c r="O228" s="18" t="s">
        <v>170</v>
      </c>
      <c r="P228" s="19" t="s">
        <v>68</v>
      </c>
      <c r="Q228" s="19" t="s">
        <v>70</v>
      </c>
      <c r="R228" s="19" t="s">
        <v>84</v>
      </c>
      <c r="S228" s="19" t="s">
        <v>85</v>
      </c>
      <c r="T228" s="21">
        <v>796</v>
      </c>
      <c r="U228" s="19" t="s">
        <v>133</v>
      </c>
      <c r="V228" s="23">
        <v>4</v>
      </c>
      <c r="W228" s="37">
        <v>42900</v>
      </c>
      <c r="X228" s="23">
        <v>0</v>
      </c>
      <c r="Y228" s="23">
        <f t="shared" si="11"/>
        <v>0</v>
      </c>
      <c r="Z228" s="24" t="s">
        <v>75</v>
      </c>
      <c r="AA228" s="19" t="s">
        <v>76</v>
      </c>
      <c r="AB228" s="19" t="s">
        <v>146</v>
      </c>
      <c r="AC228" s="5"/>
    </row>
    <row r="229" spans="1:29" s="8" customFormat="1" ht="114.75">
      <c r="A229" s="18" t="s">
        <v>747</v>
      </c>
      <c r="B229" s="19" t="s">
        <v>195</v>
      </c>
      <c r="C229" s="19" t="s">
        <v>62</v>
      </c>
      <c r="D229" s="29" t="s">
        <v>196</v>
      </c>
      <c r="E229" s="69" t="s">
        <v>197</v>
      </c>
      <c r="F229" s="69"/>
      <c r="G229" s="69" t="s">
        <v>198</v>
      </c>
      <c r="H229" s="27"/>
      <c r="I229" s="18"/>
      <c r="J229" s="18"/>
      <c r="K229" s="19" t="s">
        <v>82</v>
      </c>
      <c r="L229" s="18">
        <v>0</v>
      </c>
      <c r="M229" s="19">
        <v>231010000</v>
      </c>
      <c r="N229" s="19" t="s">
        <v>68</v>
      </c>
      <c r="O229" s="18" t="s">
        <v>170</v>
      </c>
      <c r="P229" s="19" t="s">
        <v>68</v>
      </c>
      <c r="Q229" s="19" t="s">
        <v>70</v>
      </c>
      <c r="R229" s="19" t="s">
        <v>84</v>
      </c>
      <c r="S229" s="19" t="s">
        <v>92</v>
      </c>
      <c r="T229" s="21">
        <v>796</v>
      </c>
      <c r="U229" s="19" t="s">
        <v>133</v>
      </c>
      <c r="V229" s="23">
        <v>4</v>
      </c>
      <c r="W229" s="37">
        <v>42900</v>
      </c>
      <c r="X229" s="23"/>
      <c r="Y229" s="23"/>
      <c r="Z229" s="24"/>
      <c r="AA229" s="19" t="s">
        <v>76</v>
      </c>
      <c r="AB229" s="19" t="s">
        <v>748</v>
      </c>
      <c r="AC229" s="1" t="s">
        <v>732</v>
      </c>
    </row>
    <row r="230" spans="1:29" s="8" customFormat="1" ht="127.5">
      <c r="A230" s="18" t="s">
        <v>749</v>
      </c>
      <c r="B230" s="19" t="s">
        <v>195</v>
      </c>
      <c r="C230" s="19" t="s">
        <v>62</v>
      </c>
      <c r="D230" s="69" t="s">
        <v>750</v>
      </c>
      <c r="E230" s="69" t="s">
        <v>197</v>
      </c>
      <c r="F230" s="69"/>
      <c r="G230" s="27" t="s">
        <v>751</v>
      </c>
      <c r="H230" s="27"/>
      <c r="I230" s="18"/>
      <c r="J230" s="18"/>
      <c r="K230" s="19" t="s">
        <v>66</v>
      </c>
      <c r="L230" s="18">
        <v>0</v>
      </c>
      <c r="M230" s="19">
        <v>231010000</v>
      </c>
      <c r="N230" s="19" t="s">
        <v>68</v>
      </c>
      <c r="O230" s="18" t="s">
        <v>752</v>
      </c>
      <c r="P230" s="19" t="s">
        <v>68</v>
      </c>
      <c r="Q230" s="19" t="s">
        <v>70</v>
      </c>
      <c r="R230" s="19" t="s">
        <v>84</v>
      </c>
      <c r="S230" s="19" t="s">
        <v>92</v>
      </c>
      <c r="T230" s="21">
        <v>796</v>
      </c>
      <c r="U230" s="19" t="s">
        <v>133</v>
      </c>
      <c r="V230" s="23">
        <v>4</v>
      </c>
      <c r="W230" s="37">
        <v>15000</v>
      </c>
      <c r="X230" s="23">
        <f>V230*W230</f>
        <v>60000</v>
      </c>
      <c r="Y230" s="23">
        <f>X230*1.12</f>
        <v>67200</v>
      </c>
      <c r="Z230" s="24"/>
      <c r="AA230" s="19" t="s">
        <v>76</v>
      </c>
      <c r="AB230" s="19"/>
      <c r="AC230" s="1" t="s">
        <v>732</v>
      </c>
    </row>
    <row r="231" spans="1:28" s="8" customFormat="1" ht="89.25" customHeight="1">
      <c r="A231" s="18" t="s">
        <v>753</v>
      </c>
      <c r="B231" s="19" t="s">
        <v>61</v>
      </c>
      <c r="C231" s="19" t="s">
        <v>62</v>
      </c>
      <c r="D231" s="71" t="s">
        <v>754</v>
      </c>
      <c r="E231" s="71" t="s">
        <v>755</v>
      </c>
      <c r="F231" s="71"/>
      <c r="G231" s="71" t="s">
        <v>756</v>
      </c>
      <c r="H231" s="71"/>
      <c r="I231" s="71"/>
      <c r="J231" s="19"/>
      <c r="K231" s="19" t="s">
        <v>82</v>
      </c>
      <c r="L231" s="72" t="s">
        <v>239</v>
      </c>
      <c r="M231" s="21" t="s">
        <v>67</v>
      </c>
      <c r="N231" s="19" t="s">
        <v>68</v>
      </c>
      <c r="O231" s="72" t="s">
        <v>139</v>
      </c>
      <c r="P231" s="19" t="s">
        <v>68</v>
      </c>
      <c r="Q231" s="19" t="s">
        <v>70</v>
      </c>
      <c r="R231" s="66" t="s">
        <v>757</v>
      </c>
      <c r="S231" s="73" t="s">
        <v>92</v>
      </c>
      <c r="T231" s="72" t="s">
        <v>758</v>
      </c>
      <c r="U231" s="72" t="s">
        <v>759</v>
      </c>
      <c r="V231" s="74">
        <v>100</v>
      </c>
      <c r="W231" s="75">
        <v>2200</v>
      </c>
      <c r="X231" s="74">
        <f>W231*V231</f>
        <v>220000</v>
      </c>
      <c r="Y231" s="74">
        <f t="shared" si="11"/>
        <v>246400.00000000003</v>
      </c>
      <c r="Z231" s="76"/>
      <c r="AA231" s="19" t="s">
        <v>76</v>
      </c>
      <c r="AB231" s="19"/>
    </row>
    <row r="232" spans="1:28" s="8" customFormat="1" ht="39" customHeight="1">
      <c r="A232" s="18" t="s">
        <v>760</v>
      </c>
      <c r="B232" s="19" t="s">
        <v>61</v>
      </c>
      <c r="C232" s="19" t="s">
        <v>62</v>
      </c>
      <c r="D232" s="71" t="s">
        <v>761</v>
      </c>
      <c r="E232" s="71" t="s">
        <v>762</v>
      </c>
      <c r="F232" s="71"/>
      <c r="G232" s="71" t="s">
        <v>763</v>
      </c>
      <c r="H232" s="71"/>
      <c r="I232" s="71"/>
      <c r="J232" s="19"/>
      <c r="K232" s="19" t="s">
        <v>82</v>
      </c>
      <c r="L232" s="72" t="s">
        <v>239</v>
      </c>
      <c r="M232" s="21" t="s">
        <v>67</v>
      </c>
      <c r="N232" s="19" t="s">
        <v>68</v>
      </c>
      <c r="O232" s="71" t="s">
        <v>112</v>
      </c>
      <c r="P232" s="19" t="s">
        <v>68</v>
      </c>
      <c r="Q232" s="19" t="s">
        <v>70</v>
      </c>
      <c r="R232" s="66" t="s">
        <v>757</v>
      </c>
      <c r="S232" s="73" t="s">
        <v>92</v>
      </c>
      <c r="T232" s="21">
        <v>778</v>
      </c>
      <c r="U232" s="19" t="s">
        <v>281</v>
      </c>
      <c r="V232" s="74">
        <v>100</v>
      </c>
      <c r="W232" s="75">
        <v>90</v>
      </c>
      <c r="X232" s="74">
        <v>0</v>
      </c>
      <c r="Y232" s="74">
        <f t="shared" si="11"/>
        <v>0</v>
      </c>
      <c r="Z232" s="76"/>
      <c r="AA232" s="19" t="s">
        <v>76</v>
      </c>
      <c r="AB232" s="19" t="s">
        <v>192</v>
      </c>
    </row>
    <row r="233" spans="1:28" s="8" customFormat="1" ht="39" customHeight="1">
      <c r="A233" s="18" t="s">
        <v>764</v>
      </c>
      <c r="B233" s="19" t="s">
        <v>61</v>
      </c>
      <c r="C233" s="19" t="s">
        <v>62</v>
      </c>
      <c r="D233" s="71" t="s">
        <v>761</v>
      </c>
      <c r="E233" s="71" t="s">
        <v>762</v>
      </c>
      <c r="F233" s="71"/>
      <c r="G233" s="71" t="s">
        <v>763</v>
      </c>
      <c r="H233" s="71"/>
      <c r="I233" s="71"/>
      <c r="J233" s="19"/>
      <c r="K233" s="19" t="s">
        <v>82</v>
      </c>
      <c r="L233" s="72" t="s">
        <v>239</v>
      </c>
      <c r="M233" s="21" t="s">
        <v>67</v>
      </c>
      <c r="N233" s="19" t="s">
        <v>68</v>
      </c>
      <c r="O233" s="71" t="s">
        <v>112</v>
      </c>
      <c r="P233" s="19" t="s">
        <v>68</v>
      </c>
      <c r="Q233" s="19" t="s">
        <v>70</v>
      </c>
      <c r="R233" s="66" t="s">
        <v>757</v>
      </c>
      <c r="S233" s="73" t="s">
        <v>92</v>
      </c>
      <c r="T233" s="21">
        <v>778</v>
      </c>
      <c r="U233" s="19" t="s">
        <v>281</v>
      </c>
      <c r="V233" s="74">
        <v>100</v>
      </c>
      <c r="W233" s="75">
        <v>70</v>
      </c>
      <c r="X233" s="74">
        <f>W233*V233</f>
        <v>7000</v>
      </c>
      <c r="Y233" s="74">
        <f t="shared" si="11"/>
        <v>7840.000000000001</v>
      </c>
      <c r="Z233" s="76"/>
      <c r="AA233" s="19" t="s">
        <v>76</v>
      </c>
      <c r="AB233" s="19"/>
    </row>
    <row r="234" spans="1:28" s="8" customFormat="1" ht="39" customHeight="1">
      <c r="A234" s="18" t="s">
        <v>765</v>
      </c>
      <c r="B234" s="19" t="s">
        <v>61</v>
      </c>
      <c r="C234" s="19" t="s">
        <v>62</v>
      </c>
      <c r="D234" s="71" t="s">
        <v>766</v>
      </c>
      <c r="E234" s="71" t="s">
        <v>767</v>
      </c>
      <c r="F234" s="71"/>
      <c r="G234" s="71" t="s">
        <v>768</v>
      </c>
      <c r="H234" s="71"/>
      <c r="I234" s="71" t="s">
        <v>769</v>
      </c>
      <c r="J234" s="19"/>
      <c r="K234" s="19" t="s">
        <v>82</v>
      </c>
      <c r="L234" s="72" t="s">
        <v>239</v>
      </c>
      <c r="M234" s="21" t="s">
        <v>67</v>
      </c>
      <c r="N234" s="19" t="s">
        <v>68</v>
      </c>
      <c r="O234" s="72" t="s">
        <v>112</v>
      </c>
      <c r="P234" s="19" t="s">
        <v>68</v>
      </c>
      <c r="Q234" s="19" t="s">
        <v>70</v>
      </c>
      <c r="R234" s="66" t="s">
        <v>757</v>
      </c>
      <c r="S234" s="73" t="s">
        <v>92</v>
      </c>
      <c r="T234" s="21">
        <v>778</v>
      </c>
      <c r="U234" s="19" t="s">
        <v>281</v>
      </c>
      <c r="V234" s="74">
        <v>60</v>
      </c>
      <c r="W234" s="75">
        <v>50</v>
      </c>
      <c r="X234" s="74">
        <v>0</v>
      </c>
      <c r="Y234" s="74">
        <f t="shared" si="11"/>
        <v>0</v>
      </c>
      <c r="Z234" s="76"/>
      <c r="AA234" s="19" t="s">
        <v>76</v>
      </c>
      <c r="AB234" s="19" t="s">
        <v>106</v>
      </c>
    </row>
    <row r="235" spans="1:28" s="8" customFormat="1" ht="39" customHeight="1">
      <c r="A235" s="18" t="s">
        <v>770</v>
      </c>
      <c r="B235" s="19" t="s">
        <v>61</v>
      </c>
      <c r="C235" s="19" t="s">
        <v>62</v>
      </c>
      <c r="D235" s="71" t="s">
        <v>766</v>
      </c>
      <c r="E235" s="71" t="s">
        <v>767</v>
      </c>
      <c r="F235" s="71"/>
      <c r="G235" s="71" t="s">
        <v>768</v>
      </c>
      <c r="H235" s="71"/>
      <c r="I235" s="71" t="s">
        <v>769</v>
      </c>
      <c r="J235" s="19"/>
      <c r="K235" s="19" t="s">
        <v>82</v>
      </c>
      <c r="L235" s="72" t="s">
        <v>239</v>
      </c>
      <c r="M235" s="21" t="s">
        <v>67</v>
      </c>
      <c r="N235" s="19" t="s">
        <v>68</v>
      </c>
      <c r="O235" s="72" t="s">
        <v>112</v>
      </c>
      <c r="P235" s="19" t="s">
        <v>68</v>
      </c>
      <c r="Q235" s="19" t="s">
        <v>70</v>
      </c>
      <c r="R235" s="66" t="s">
        <v>757</v>
      </c>
      <c r="S235" s="73" t="s">
        <v>92</v>
      </c>
      <c r="T235" s="21">
        <v>778</v>
      </c>
      <c r="U235" s="19" t="s">
        <v>281</v>
      </c>
      <c r="V235" s="74">
        <v>60</v>
      </c>
      <c r="W235" s="75">
        <v>50</v>
      </c>
      <c r="X235" s="74">
        <v>0</v>
      </c>
      <c r="Y235" s="74">
        <f t="shared" si="11"/>
        <v>0</v>
      </c>
      <c r="Z235" s="76"/>
      <c r="AA235" s="19" t="s">
        <v>76</v>
      </c>
      <c r="AB235" s="19" t="s">
        <v>106</v>
      </c>
    </row>
    <row r="236" spans="1:28" s="8" customFormat="1" ht="39" customHeight="1">
      <c r="A236" s="18" t="s">
        <v>771</v>
      </c>
      <c r="B236" s="19" t="s">
        <v>61</v>
      </c>
      <c r="C236" s="19" t="s">
        <v>62</v>
      </c>
      <c r="D236" s="71" t="s">
        <v>772</v>
      </c>
      <c r="E236" s="71" t="s">
        <v>773</v>
      </c>
      <c r="F236" s="71"/>
      <c r="G236" s="71" t="s">
        <v>756</v>
      </c>
      <c r="H236" s="71"/>
      <c r="I236" s="71" t="s">
        <v>774</v>
      </c>
      <c r="J236" s="19"/>
      <c r="K236" s="19" t="s">
        <v>82</v>
      </c>
      <c r="L236" s="72" t="s">
        <v>239</v>
      </c>
      <c r="M236" s="21" t="s">
        <v>67</v>
      </c>
      <c r="N236" s="19" t="s">
        <v>68</v>
      </c>
      <c r="O236" s="72" t="s">
        <v>112</v>
      </c>
      <c r="P236" s="19" t="s">
        <v>68</v>
      </c>
      <c r="Q236" s="19" t="s">
        <v>70</v>
      </c>
      <c r="R236" s="66" t="s">
        <v>757</v>
      </c>
      <c r="S236" s="73" t="s">
        <v>92</v>
      </c>
      <c r="T236" s="21">
        <v>778</v>
      </c>
      <c r="U236" s="19" t="s">
        <v>281</v>
      </c>
      <c r="V236" s="74">
        <v>15</v>
      </c>
      <c r="W236" s="75">
        <v>700</v>
      </c>
      <c r="X236" s="74">
        <v>0</v>
      </c>
      <c r="Y236" s="74">
        <f t="shared" si="11"/>
        <v>0</v>
      </c>
      <c r="Z236" s="76"/>
      <c r="AA236" s="19" t="s">
        <v>76</v>
      </c>
      <c r="AB236" s="19" t="s">
        <v>775</v>
      </c>
    </row>
    <row r="237" spans="1:28" s="8" customFormat="1" ht="39" customHeight="1">
      <c r="A237" s="18" t="s">
        <v>776</v>
      </c>
      <c r="B237" s="19" t="s">
        <v>61</v>
      </c>
      <c r="C237" s="19" t="s">
        <v>62</v>
      </c>
      <c r="D237" s="71" t="s">
        <v>772</v>
      </c>
      <c r="E237" s="71" t="s">
        <v>773</v>
      </c>
      <c r="F237" s="71"/>
      <c r="G237" s="71" t="s">
        <v>756</v>
      </c>
      <c r="H237" s="71"/>
      <c r="I237" s="71" t="s">
        <v>774</v>
      </c>
      <c r="J237" s="19"/>
      <c r="K237" s="19" t="s">
        <v>82</v>
      </c>
      <c r="L237" s="72" t="s">
        <v>239</v>
      </c>
      <c r="M237" s="21" t="s">
        <v>67</v>
      </c>
      <c r="N237" s="19" t="s">
        <v>68</v>
      </c>
      <c r="O237" s="72" t="s">
        <v>112</v>
      </c>
      <c r="P237" s="19" t="s">
        <v>68</v>
      </c>
      <c r="Q237" s="19" t="s">
        <v>70</v>
      </c>
      <c r="R237" s="66" t="s">
        <v>757</v>
      </c>
      <c r="S237" s="73" t="s">
        <v>92</v>
      </c>
      <c r="T237" s="21">
        <v>778</v>
      </c>
      <c r="U237" s="19" t="s">
        <v>281</v>
      </c>
      <c r="V237" s="74">
        <v>2</v>
      </c>
      <c r="W237" s="75">
        <v>1200</v>
      </c>
      <c r="X237" s="74">
        <f>W237*V237</f>
        <v>2400</v>
      </c>
      <c r="Y237" s="74">
        <f>X237*1.12</f>
        <v>2688.0000000000005</v>
      </c>
      <c r="Z237" s="76"/>
      <c r="AA237" s="19" t="s">
        <v>76</v>
      </c>
      <c r="AB237" s="19"/>
    </row>
    <row r="238" spans="1:28" s="8" customFormat="1" ht="39" customHeight="1">
      <c r="A238" s="18" t="s">
        <v>777</v>
      </c>
      <c r="B238" s="19" t="s">
        <v>61</v>
      </c>
      <c r="C238" s="19" t="s">
        <v>62</v>
      </c>
      <c r="D238" s="19" t="s">
        <v>778</v>
      </c>
      <c r="E238" s="19" t="s">
        <v>779</v>
      </c>
      <c r="F238" s="19"/>
      <c r="G238" s="19" t="s">
        <v>780</v>
      </c>
      <c r="H238" s="33"/>
      <c r="I238" s="19"/>
      <c r="J238" s="19"/>
      <c r="K238" s="19" t="s">
        <v>82</v>
      </c>
      <c r="L238" s="19" t="s">
        <v>239</v>
      </c>
      <c r="M238" s="21" t="s">
        <v>67</v>
      </c>
      <c r="N238" s="19" t="s">
        <v>68</v>
      </c>
      <c r="O238" s="19" t="s">
        <v>112</v>
      </c>
      <c r="P238" s="19" t="s">
        <v>68</v>
      </c>
      <c r="Q238" s="19" t="s">
        <v>70</v>
      </c>
      <c r="R238" s="66" t="s">
        <v>757</v>
      </c>
      <c r="S238" s="73" t="s">
        <v>92</v>
      </c>
      <c r="T238" s="21" t="s">
        <v>157</v>
      </c>
      <c r="U238" s="19" t="s">
        <v>133</v>
      </c>
      <c r="V238" s="24">
        <v>15</v>
      </c>
      <c r="W238" s="24">
        <v>250</v>
      </c>
      <c r="X238" s="74">
        <v>0</v>
      </c>
      <c r="Y238" s="74">
        <f>X238*1.12</f>
        <v>0</v>
      </c>
      <c r="Z238" s="77"/>
      <c r="AA238" s="19" t="s">
        <v>76</v>
      </c>
      <c r="AB238" s="19" t="s">
        <v>192</v>
      </c>
    </row>
    <row r="239" spans="1:28" s="8" customFormat="1" ht="39" customHeight="1">
      <c r="A239" s="18" t="s">
        <v>781</v>
      </c>
      <c r="B239" s="19" t="s">
        <v>61</v>
      </c>
      <c r="C239" s="19" t="s">
        <v>62</v>
      </c>
      <c r="D239" s="19" t="s">
        <v>778</v>
      </c>
      <c r="E239" s="19" t="s">
        <v>779</v>
      </c>
      <c r="F239" s="19"/>
      <c r="G239" s="19" t="s">
        <v>780</v>
      </c>
      <c r="H239" s="33"/>
      <c r="I239" s="19"/>
      <c r="J239" s="19"/>
      <c r="K239" s="19" t="s">
        <v>82</v>
      </c>
      <c r="L239" s="19" t="s">
        <v>239</v>
      </c>
      <c r="M239" s="21" t="s">
        <v>67</v>
      </c>
      <c r="N239" s="19" t="s">
        <v>68</v>
      </c>
      <c r="O239" s="19" t="s">
        <v>112</v>
      </c>
      <c r="P239" s="19" t="s">
        <v>68</v>
      </c>
      <c r="Q239" s="19" t="s">
        <v>70</v>
      </c>
      <c r="R239" s="66" t="s">
        <v>757</v>
      </c>
      <c r="S239" s="73" t="s">
        <v>92</v>
      </c>
      <c r="T239" s="21" t="s">
        <v>157</v>
      </c>
      <c r="U239" s="19" t="s">
        <v>133</v>
      </c>
      <c r="V239" s="24">
        <v>15</v>
      </c>
      <c r="W239" s="24">
        <v>200</v>
      </c>
      <c r="X239" s="74">
        <f>W239*V239</f>
        <v>3000</v>
      </c>
      <c r="Y239" s="74">
        <f>X239*1.12</f>
        <v>3360.0000000000005</v>
      </c>
      <c r="Z239" s="77"/>
      <c r="AA239" s="19" t="s">
        <v>76</v>
      </c>
      <c r="AB239" s="19"/>
    </row>
    <row r="240" spans="1:28" s="8" customFormat="1" ht="39" customHeight="1">
      <c r="A240" s="18" t="s">
        <v>782</v>
      </c>
      <c r="B240" s="19" t="s">
        <v>61</v>
      </c>
      <c r="C240" s="19" t="s">
        <v>62</v>
      </c>
      <c r="D240" s="19" t="s">
        <v>783</v>
      </c>
      <c r="E240" s="19" t="s">
        <v>784</v>
      </c>
      <c r="F240" s="19"/>
      <c r="G240" s="19" t="s">
        <v>785</v>
      </c>
      <c r="H240" s="33"/>
      <c r="I240" s="19"/>
      <c r="J240" s="19"/>
      <c r="K240" s="19" t="s">
        <v>82</v>
      </c>
      <c r="L240" s="19">
        <v>0</v>
      </c>
      <c r="M240" s="21" t="s">
        <v>67</v>
      </c>
      <c r="N240" s="19" t="s">
        <v>68</v>
      </c>
      <c r="O240" s="19" t="s">
        <v>112</v>
      </c>
      <c r="P240" s="19" t="s">
        <v>68</v>
      </c>
      <c r="Q240" s="19" t="s">
        <v>70</v>
      </c>
      <c r="R240" s="66" t="s">
        <v>757</v>
      </c>
      <c r="S240" s="73" t="s">
        <v>92</v>
      </c>
      <c r="T240" s="21">
        <v>778</v>
      </c>
      <c r="U240" s="19" t="s">
        <v>281</v>
      </c>
      <c r="V240" s="24">
        <v>2</v>
      </c>
      <c r="W240" s="24">
        <v>500</v>
      </c>
      <c r="X240" s="74">
        <v>0</v>
      </c>
      <c r="Y240" s="74">
        <f>X240*1.12</f>
        <v>0</v>
      </c>
      <c r="Z240" s="77"/>
      <c r="AA240" s="19" t="s">
        <v>76</v>
      </c>
      <c r="AB240" s="19" t="s">
        <v>192</v>
      </c>
    </row>
    <row r="241" spans="1:28" s="8" customFormat="1" ht="39" customHeight="1">
      <c r="A241" s="18" t="s">
        <v>786</v>
      </c>
      <c r="B241" s="19" t="s">
        <v>61</v>
      </c>
      <c r="C241" s="19" t="s">
        <v>62</v>
      </c>
      <c r="D241" s="19" t="s">
        <v>783</v>
      </c>
      <c r="E241" s="19" t="s">
        <v>784</v>
      </c>
      <c r="F241" s="19"/>
      <c r="G241" s="19" t="s">
        <v>785</v>
      </c>
      <c r="H241" s="33"/>
      <c r="I241" s="19"/>
      <c r="J241" s="19"/>
      <c r="K241" s="19" t="s">
        <v>82</v>
      </c>
      <c r="L241" s="19">
        <v>0</v>
      </c>
      <c r="M241" s="21" t="s">
        <v>67</v>
      </c>
      <c r="N241" s="19" t="s">
        <v>68</v>
      </c>
      <c r="O241" s="19" t="s">
        <v>112</v>
      </c>
      <c r="P241" s="19" t="s">
        <v>68</v>
      </c>
      <c r="Q241" s="19" t="s">
        <v>70</v>
      </c>
      <c r="R241" s="66" t="s">
        <v>757</v>
      </c>
      <c r="S241" s="73" t="s">
        <v>92</v>
      </c>
      <c r="T241" s="21">
        <v>778</v>
      </c>
      <c r="U241" s="19" t="s">
        <v>281</v>
      </c>
      <c r="V241" s="24">
        <v>2</v>
      </c>
      <c r="W241" s="24">
        <v>700</v>
      </c>
      <c r="X241" s="74">
        <f>W241*V241</f>
        <v>1400</v>
      </c>
      <c r="Y241" s="74">
        <f>X241*1.12</f>
        <v>1568.0000000000002</v>
      </c>
      <c r="Z241" s="77"/>
      <c r="AA241" s="19" t="s">
        <v>76</v>
      </c>
      <c r="AB241" s="19"/>
    </row>
    <row r="242" spans="1:28" s="8" customFormat="1" ht="89.25" customHeight="1">
      <c r="A242" s="18" t="s">
        <v>787</v>
      </c>
      <c r="B242" s="19" t="s">
        <v>61</v>
      </c>
      <c r="C242" s="19" t="s">
        <v>62</v>
      </c>
      <c r="D242" s="19" t="s">
        <v>788</v>
      </c>
      <c r="E242" s="19" t="s">
        <v>789</v>
      </c>
      <c r="F242" s="19"/>
      <c r="G242" s="19" t="s">
        <v>790</v>
      </c>
      <c r="H242" s="33"/>
      <c r="I242" s="19" t="s">
        <v>791</v>
      </c>
      <c r="J242" s="19"/>
      <c r="K242" s="19" t="s">
        <v>82</v>
      </c>
      <c r="L242" s="18">
        <v>0</v>
      </c>
      <c r="M242" s="21" t="s">
        <v>67</v>
      </c>
      <c r="N242" s="19" t="s">
        <v>68</v>
      </c>
      <c r="O242" s="18" t="s">
        <v>112</v>
      </c>
      <c r="P242" s="19" t="s">
        <v>68</v>
      </c>
      <c r="Q242" s="19" t="s">
        <v>792</v>
      </c>
      <c r="R242" s="66" t="s">
        <v>757</v>
      </c>
      <c r="S242" s="73" t="s">
        <v>92</v>
      </c>
      <c r="T242" s="21" t="s">
        <v>758</v>
      </c>
      <c r="U242" s="19" t="s">
        <v>793</v>
      </c>
      <c r="V242" s="23">
        <v>100</v>
      </c>
      <c r="W242" s="24">
        <v>100</v>
      </c>
      <c r="X242" s="74">
        <f>W242*V242</f>
        <v>10000</v>
      </c>
      <c r="Y242" s="74">
        <f t="shared" si="11"/>
        <v>11200.000000000002</v>
      </c>
      <c r="Z242" s="19"/>
      <c r="AA242" s="19" t="s">
        <v>76</v>
      </c>
      <c r="AB242" s="19"/>
    </row>
    <row r="243" spans="1:28" s="8" customFormat="1" ht="39" customHeight="1">
      <c r="A243" s="18" t="s">
        <v>794</v>
      </c>
      <c r="B243" s="19" t="s">
        <v>61</v>
      </c>
      <c r="C243" s="19" t="s">
        <v>62</v>
      </c>
      <c r="D243" s="19" t="s">
        <v>795</v>
      </c>
      <c r="E243" s="19" t="s">
        <v>796</v>
      </c>
      <c r="F243" s="19"/>
      <c r="G243" s="19" t="s">
        <v>797</v>
      </c>
      <c r="H243" s="33"/>
      <c r="I243" s="19"/>
      <c r="J243" s="19"/>
      <c r="K243" s="19" t="s">
        <v>82</v>
      </c>
      <c r="L243" s="18">
        <v>0</v>
      </c>
      <c r="M243" s="21" t="s">
        <v>67</v>
      </c>
      <c r="N243" s="19" t="s">
        <v>68</v>
      </c>
      <c r="O243" s="18" t="s">
        <v>112</v>
      </c>
      <c r="P243" s="19" t="s">
        <v>68</v>
      </c>
      <c r="Q243" s="19" t="s">
        <v>70</v>
      </c>
      <c r="R243" s="66" t="s">
        <v>757</v>
      </c>
      <c r="S243" s="73" t="s">
        <v>92</v>
      </c>
      <c r="T243" s="21" t="s">
        <v>758</v>
      </c>
      <c r="U243" s="76" t="s">
        <v>759</v>
      </c>
      <c r="V243" s="23">
        <v>3</v>
      </c>
      <c r="W243" s="24">
        <v>350</v>
      </c>
      <c r="X243" s="74">
        <v>0</v>
      </c>
      <c r="Y243" s="74">
        <f t="shared" si="11"/>
        <v>0</v>
      </c>
      <c r="Z243" s="19"/>
      <c r="AA243" s="19" t="s">
        <v>76</v>
      </c>
      <c r="AB243" s="19" t="s">
        <v>192</v>
      </c>
    </row>
    <row r="244" spans="1:28" s="8" customFormat="1" ht="39" customHeight="1">
      <c r="A244" s="18" t="s">
        <v>798</v>
      </c>
      <c r="B244" s="19" t="s">
        <v>61</v>
      </c>
      <c r="C244" s="19" t="s">
        <v>62</v>
      </c>
      <c r="D244" s="19" t="s">
        <v>795</v>
      </c>
      <c r="E244" s="19" t="s">
        <v>796</v>
      </c>
      <c r="F244" s="19"/>
      <c r="G244" s="19" t="s">
        <v>797</v>
      </c>
      <c r="H244" s="33"/>
      <c r="I244" s="19"/>
      <c r="J244" s="19"/>
      <c r="K244" s="19" t="s">
        <v>82</v>
      </c>
      <c r="L244" s="18">
        <v>0</v>
      </c>
      <c r="M244" s="21" t="s">
        <v>67</v>
      </c>
      <c r="N244" s="19" t="s">
        <v>68</v>
      </c>
      <c r="O244" s="18" t="s">
        <v>112</v>
      </c>
      <c r="P244" s="19" t="s">
        <v>68</v>
      </c>
      <c r="Q244" s="19" t="s">
        <v>70</v>
      </c>
      <c r="R244" s="66" t="s">
        <v>757</v>
      </c>
      <c r="S244" s="73" t="s">
        <v>92</v>
      </c>
      <c r="T244" s="21" t="s">
        <v>758</v>
      </c>
      <c r="U244" s="76" t="s">
        <v>759</v>
      </c>
      <c r="V244" s="23">
        <v>3</v>
      </c>
      <c r="W244" s="24">
        <v>200</v>
      </c>
      <c r="X244" s="74">
        <f>W244*V244</f>
        <v>600</v>
      </c>
      <c r="Y244" s="74">
        <f t="shared" si="11"/>
        <v>672.0000000000001</v>
      </c>
      <c r="Z244" s="19"/>
      <c r="AA244" s="19" t="s">
        <v>76</v>
      </c>
      <c r="AB244" s="19"/>
    </row>
    <row r="245" spans="1:28" s="8" customFormat="1" ht="39" customHeight="1">
      <c r="A245" s="18" t="s">
        <v>799</v>
      </c>
      <c r="B245" s="19" t="s">
        <v>61</v>
      </c>
      <c r="C245" s="19" t="s">
        <v>62</v>
      </c>
      <c r="D245" s="19" t="s">
        <v>800</v>
      </c>
      <c r="E245" s="19" t="s">
        <v>801</v>
      </c>
      <c r="F245" s="19"/>
      <c r="G245" s="19" t="s">
        <v>802</v>
      </c>
      <c r="H245" s="33"/>
      <c r="I245" s="19"/>
      <c r="J245" s="19"/>
      <c r="K245" s="19" t="s">
        <v>82</v>
      </c>
      <c r="L245" s="18">
        <v>0</v>
      </c>
      <c r="M245" s="21" t="s">
        <v>67</v>
      </c>
      <c r="N245" s="19" t="s">
        <v>68</v>
      </c>
      <c r="O245" s="18" t="s">
        <v>112</v>
      </c>
      <c r="P245" s="19" t="s">
        <v>68</v>
      </c>
      <c r="Q245" s="19" t="s">
        <v>70</v>
      </c>
      <c r="R245" s="66" t="s">
        <v>757</v>
      </c>
      <c r="S245" s="73" t="s">
        <v>92</v>
      </c>
      <c r="T245" s="21" t="s">
        <v>157</v>
      </c>
      <c r="U245" s="76" t="s">
        <v>133</v>
      </c>
      <c r="V245" s="23">
        <v>15</v>
      </c>
      <c r="W245" s="24">
        <v>150</v>
      </c>
      <c r="X245" s="74">
        <v>0</v>
      </c>
      <c r="Y245" s="74">
        <f t="shared" si="11"/>
        <v>0</v>
      </c>
      <c r="Z245" s="19"/>
      <c r="AA245" s="19" t="s">
        <v>76</v>
      </c>
      <c r="AB245" s="19" t="s">
        <v>192</v>
      </c>
    </row>
    <row r="246" spans="1:28" s="8" customFormat="1" ht="39" customHeight="1">
      <c r="A246" s="18" t="s">
        <v>803</v>
      </c>
      <c r="B246" s="19" t="s">
        <v>61</v>
      </c>
      <c r="C246" s="19" t="s">
        <v>62</v>
      </c>
      <c r="D246" s="19" t="s">
        <v>800</v>
      </c>
      <c r="E246" s="19" t="s">
        <v>801</v>
      </c>
      <c r="F246" s="19"/>
      <c r="G246" s="19" t="s">
        <v>802</v>
      </c>
      <c r="H246" s="33"/>
      <c r="I246" s="19"/>
      <c r="J246" s="19"/>
      <c r="K246" s="19" t="s">
        <v>82</v>
      </c>
      <c r="L246" s="18">
        <v>0</v>
      </c>
      <c r="M246" s="21" t="s">
        <v>67</v>
      </c>
      <c r="N246" s="19" t="s">
        <v>68</v>
      </c>
      <c r="O246" s="18" t="s">
        <v>112</v>
      </c>
      <c r="P246" s="19" t="s">
        <v>68</v>
      </c>
      <c r="Q246" s="19" t="s">
        <v>70</v>
      </c>
      <c r="R246" s="66" t="s">
        <v>757</v>
      </c>
      <c r="S246" s="73" t="s">
        <v>92</v>
      </c>
      <c r="T246" s="21" t="s">
        <v>157</v>
      </c>
      <c r="U246" s="76" t="s">
        <v>133</v>
      </c>
      <c r="V246" s="23">
        <v>15</v>
      </c>
      <c r="W246" s="24">
        <v>100</v>
      </c>
      <c r="X246" s="74">
        <f>W246*V246</f>
        <v>1500</v>
      </c>
      <c r="Y246" s="74">
        <f t="shared" si="11"/>
        <v>1680.0000000000002</v>
      </c>
      <c r="Z246" s="19"/>
      <c r="AA246" s="19" t="s">
        <v>76</v>
      </c>
      <c r="AB246" s="19"/>
    </row>
    <row r="247" spans="1:28" s="8" customFormat="1" ht="61.5" customHeight="1">
      <c r="A247" s="18" t="s">
        <v>804</v>
      </c>
      <c r="B247" s="19" t="s">
        <v>61</v>
      </c>
      <c r="C247" s="19" t="s">
        <v>62</v>
      </c>
      <c r="D247" s="19" t="s">
        <v>805</v>
      </c>
      <c r="E247" s="33" t="s">
        <v>806</v>
      </c>
      <c r="F247" s="33"/>
      <c r="G247" s="19" t="s">
        <v>807</v>
      </c>
      <c r="H247" s="33"/>
      <c r="I247" s="19" t="s">
        <v>808</v>
      </c>
      <c r="J247" s="19"/>
      <c r="K247" s="19" t="s">
        <v>82</v>
      </c>
      <c r="L247" s="18">
        <v>0</v>
      </c>
      <c r="M247" s="21" t="s">
        <v>67</v>
      </c>
      <c r="N247" s="19" t="s">
        <v>68</v>
      </c>
      <c r="O247" s="18" t="s">
        <v>112</v>
      </c>
      <c r="P247" s="19" t="s">
        <v>68</v>
      </c>
      <c r="Q247" s="19" t="s">
        <v>70</v>
      </c>
      <c r="R247" s="66" t="s">
        <v>757</v>
      </c>
      <c r="S247" s="73" t="s">
        <v>92</v>
      </c>
      <c r="T247" s="21" t="s">
        <v>157</v>
      </c>
      <c r="U247" s="19" t="s">
        <v>133</v>
      </c>
      <c r="V247" s="23">
        <v>100</v>
      </c>
      <c r="W247" s="24">
        <v>30</v>
      </c>
      <c r="X247" s="74">
        <f>W247*V247</f>
        <v>3000</v>
      </c>
      <c r="Y247" s="74">
        <f t="shared" si="11"/>
        <v>3360.0000000000005</v>
      </c>
      <c r="Z247" s="19"/>
      <c r="AA247" s="19" t="s">
        <v>76</v>
      </c>
      <c r="AB247" s="19"/>
    </row>
    <row r="248" spans="1:28" s="8" customFormat="1" ht="39" customHeight="1">
      <c r="A248" s="18" t="s">
        <v>809</v>
      </c>
      <c r="B248" s="19" t="s">
        <v>61</v>
      </c>
      <c r="C248" s="19" t="s">
        <v>62</v>
      </c>
      <c r="D248" s="19" t="s">
        <v>810</v>
      </c>
      <c r="E248" s="33" t="s">
        <v>811</v>
      </c>
      <c r="F248" s="33"/>
      <c r="G248" s="19" t="s">
        <v>785</v>
      </c>
      <c r="H248" s="33"/>
      <c r="I248" s="19"/>
      <c r="J248" s="19"/>
      <c r="K248" s="19" t="s">
        <v>82</v>
      </c>
      <c r="L248" s="18">
        <v>0</v>
      </c>
      <c r="M248" s="21" t="s">
        <v>67</v>
      </c>
      <c r="N248" s="19" t="s">
        <v>68</v>
      </c>
      <c r="O248" s="18" t="s">
        <v>112</v>
      </c>
      <c r="P248" s="19" t="s">
        <v>68</v>
      </c>
      <c r="Q248" s="19" t="s">
        <v>70</v>
      </c>
      <c r="R248" s="66" t="s">
        <v>757</v>
      </c>
      <c r="S248" s="73" t="s">
        <v>92</v>
      </c>
      <c r="T248" s="21" t="s">
        <v>758</v>
      </c>
      <c r="U248" s="19" t="s">
        <v>793</v>
      </c>
      <c r="V248" s="23">
        <v>50</v>
      </c>
      <c r="W248" s="24">
        <v>60</v>
      </c>
      <c r="X248" s="74">
        <v>0</v>
      </c>
      <c r="Y248" s="74">
        <f t="shared" si="11"/>
        <v>0</v>
      </c>
      <c r="Z248" s="19"/>
      <c r="AA248" s="19" t="s">
        <v>76</v>
      </c>
      <c r="AB248" s="19">
        <v>18.19</v>
      </c>
    </row>
    <row r="249" spans="1:28" s="8" customFormat="1" ht="39" customHeight="1">
      <c r="A249" s="18" t="s">
        <v>812</v>
      </c>
      <c r="B249" s="19" t="s">
        <v>61</v>
      </c>
      <c r="C249" s="19" t="s">
        <v>62</v>
      </c>
      <c r="D249" s="19" t="s">
        <v>810</v>
      </c>
      <c r="E249" s="33" t="s">
        <v>811</v>
      </c>
      <c r="F249" s="33"/>
      <c r="G249" s="19" t="s">
        <v>785</v>
      </c>
      <c r="H249" s="33"/>
      <c r="I249" s="19"/>
      <c r="J249" s="19"/>
      <c r="K249" s="19" t="s">
        <v>82</v>
      </c>
      <c r="L249" s="18">
        <v>0</v>
      </c>
      <c r="M249" s="21" t="s">
        <v>67</v>
      </c>
      <c r="N249" s="19" t="s">
        <v>68</v>
      </c>
      <c r="O249" s="18" t="s">
        <v>112</v>
      </c>
      <c r="P249" s="19" t="s">
        <v>68</v>
      </c>
      <c r="Q249" s="19" t="s">
        <v>70</v>
      </c>
      <c r="R249" s="66" t="s">
        <v>757</v>
      </c>
      <c r="S249" s="73" t="s">
        <v>92</v>
      </c>
      <c r="T249" s="21" t="s">
        <v>758</v>
      </c>
      <c r="U249" s="19" t="s">
        <v>793</v>
      </c>
      <c r="V249" s="23">
        <v>25</v>
      </c>
      <c r="W249" s="24">
        <v>120</v>
      </c>
      <c r="X249" s="74">
        <f>W249*V249</f>
        <v>3000</v>
      </c>
      <c r="Y249" s="74">
        <f t="shared" si="11"/>
        <v>3360.0000000000005</v>
      </c>
      <c r="Z249" s="19"/>
      <c r="AA249" s="19" t="s">
        <v>76</v>
      </c>
      <c r="AB249" s="19"/>
    </row>
    <row r="250" spans="1:28" s="8" customFormat="1" ht="39" customHeight="1">
      <c r="A250" s="18" t="s">
        <v>813</v>
      </c>
      <c r="B250" s="19" t="s">
        <v>61</v>
      </c>
      <c r="C250" s="19" t="s">
        <v>62</v>
      </c>
      <c r="D250" s="19" t="s">
        <v>814</v>
      </c>
      <c r="E250" s="33" t="s">
        <v>815</v>
      </c>
      <c r="F250" s="33"/>
      <c r="G250" s="19" t="s">
        <v>785</v>
      </c>
      <c r="H250" s="19"/>
      <c r="I250" s="19" t="s">
        <v>816</v>
      </c>
      <c r="J250" s="19"/>
      <c r="K250" s="19" t="s">
        <v>82</v>
      </c>
      <c r="L250" s="18">
        <v>0</v>
      </c>
      <c r="M250" s="21" t="s">
        <v>67</v>
      </c>
      <c r="N250" s="19" t="s">
        <v>68</v>
      </c>
      <c r="O250" s="18" t="s">
        <v>112</v>
      </c>
      <c r="P250" s="19" t="s">
        <v>68</v>
      </c>
      <c r="Q250" s="19" t="s">
        <v>70</v>
      </c>
      <c r="R250" s="66" t="s">
        <v>757</v>
      </c>
      <c r="S250" s="73" t="s">
        <v>92</v>
      </c>
      <c r="T250" s="21">
        <v>796</v>
      </c>
      <c r="U250" s="19" t="s">
        <v>133</v>
      </c>
      <c r="V250" s="23">
        <v>5</v>
      </c>
      <c r="W250" s="24">
        <v>250</v>
      </c>
      <c r="X250" s="74">
        <v>0</v>
      </c>
      <c r="Y250" s="74">
        <f t="shared" si="11"/>
        <v>0</v>
      </c>
      <c r="Z250" s="19"/>
      <c r="AA250" s="19" t="s">
        <v>76</v>
      </c>
      <c r="AB250" s="19" t="s">
        <v>106</v>
      </c>
    </row>
    <row r="251" spans="1:28" s="8" customFormat="1" ht="39" customHeight="1">
      <c r="A251" s="18" t="s">
        <v>817</v>
      </c>
      <c r="B251" s="19" t="s">
        <v>61</v>
      </c>
      <c r="C251" s="19" t="s">
        <v>62</v>
      </c>
      <c r="D251" s="19" t="s">
        <v>814</v>
      </c>
      <c r="E251" s="33" t="s">
        <v>815</v>
      </c>
      <c r="F251" s="33"/>
      <c r="G251" s="19" t="s">
        <v>785</v>
      </c>
      <c r="H251" s="19"/>
      <c r="I251" s="19" t="s">
        <v>816</v>
      </c>
      <c r="J251" s="19"/>
      <c r="K251" s="19" t="s">
        <v>82</v>
      </c>
      <c r="L251" s="18">
        <v>0</v>
      </c>
      <c r="M251" s="21" t="s">
        <v>67</v>
      </c>
      <c r="N251" s="19" t="s">
        <v>68</v>
      </c>
      <c r="O251" s="18" t="s">
        <v>112</v>
      </c>
      <c r="P251" s="19" t="s">
        <v>68</v>
      </c>
      <c r="Q251" s="19" t="s">
        <v>70</v>
      </c>
      <c r="R251" s="66" t="s">
        <v>757</v>
      </c>
      <c r="S251" s="73" t="s">
        <v>92</v>
      </c>
      <c r="T251" s="21">
        <v>796</v>
      </c>
      <c r="U251" s="19" t="s">
        <v>133</v>
      </c>
      <c r="V251" s="23">
        <v>5</v>
      </c>
      <c r="W251" s="24">
        <v>250</v>
      </c>
      <c r="X251" s="74">
        <v>0</v>
      </c>
      <c r="Y251" s="74">
        <f t="shared" si="11"/>
        <v>0</v>
      </c>
      <c r="Z251" s="19"/>
      <c r="AA251" s="19" t="s">
        <v>76</v>
      </c>
      <c r="AB251" s="19" t="s">
        <v>106</v>
      </c>
    </row>
    <row r="252" spans="1:28" s="8" customFormat="1" ht="39" customHeight="1">
      <c r="A252" s="18" t="s">
        <v>818</v>
      </c>
      <c r="B252" s="19" t="s">
        <v>61</v>
      </c>
      <c r="C252" s="19" t="s">
        <v>62</v>
      </c>
      <c r="D252" s="19" t="s">
        <v>819</v>
      </c>
      <c r="E252" s="33" t="s">
        <v>820</v>
      </c>
      <c r="F252" s="33"/>
      <c r="G252" s="19" t="s">
        <v>768</v>
      </c>
      <c r="H252" s="33"/>
      <c r="I252" s="19" t="s">
        <v>821</v>
      </c>
      <c r="J252" s="19"/>
      <c r="K252" s="19" t="s">
        <v>82</v>
      </c>
      <c r="L252" s="18">
        <v>0</v>
      </c>
      <c r="M252" s="21" t="s">
        <v>67</v>
      </c>
      <c r="N252" s="19" t="s">
        <v>68</v>
      </c>
      <c r="O252" s="18" t="s">
        <v>112</v>
      </c>
      <c r="P252" s="19" t="s">
        <v>68</v>
      </c>
      <c r="Q252" s="19" t="s">
        <v>70</v>
      </c>
      <c r="R252" s="66" t="s">
        <v>757</v>
      </c>
      <c r="S252" s="73" t="s">
        <v>92</v>
      </c>
      <c r="T252" s="21">
        <v>778</v>
      </c>
      <c r="U252" s="19" t="s">
        <v>281</v>
      </c>
      <c r="V252" s="23">
        <v>20</v>
      </c>
      <c r="W252" s="24">
        <v>300</v>
      </c>
      <c r="X252" s="74">
        <v>0</v>
      </c>
      <c r="Y252" s="74">
        <f t="shared" si="11"/>
        <v>0</v>
      </c>
      <c r="Z252" s="19"/>
      <c r="AA252" s="19" t="s">
        <v>76</v>
      </c>
      <c r="AB252" s="19" t="s">
        <v>775</v>
      </c>
    </row>
    <row r="253" spans="1:28" s="8" customFormat="1" ht="39" customHeight="1">
      <c r="A253" s="18" t="s">
        <v>822</v>
      </c>
      <c r="B253" s="19" t="s">
        <v>61</v>
      </c>
      <c r="C253" s="19" t="s">
        <v>62</v>
      </c>
      <c r="D253" s="19" t="s">
        <v>819</v>
      </c>
      <c r="E253" s="33" t="s">
        <v>820</v>
      </c>
      <c r="F253" s="33"/>
      <c r="G253" s="19" t="s">
        <v>768</v>
      </c>
      <c r="H253" s="33"/>
      <c r="I253" s="19" t="s">
        <v>821</v>
      </c>
      <c r="J253" s="19"/>
      <c r="K253" s="19" t="s">
        <v>82</v>
      </c>
      <c r="L253" s="18">
        <v>0</v>
      </c>
      <c r="M253" s="21" t="s">
        <v>67</v>
      </c>
      <c r="N253" s="19" t="s">
        <v>68</v>
      </c>
      <c r="O253" s="18" t="s">
        <v>112</v>
      </c>
      <c r="P253" s="19" t="s">
        <v>68</v>
      </c>
      <c r="Q253" s="19" t="s">
        <v>70</v>
      </c>
      <c r="R253" s="66" t="s">
        <v>757</v>
      </c>
      <c r="S253" s="73" t="s">
        <v>92</v>
      </c>
      <c r="T253" s="21">
        <v>778</v>
      </c>
      <c r="U253" s="19" t="s">
        <v>281</v>
      </c>
      <c r="V253" s="23">
        <v>2</v>
      </c>
      <c r="W253" s="24">
        <v>500</v>
      </c>
      <c r="X253" s="74">
        <f>W253*V253</f>
        <v>1000</v>
      </c>
      <c r="Y253" s="74">
        <f t="shared" si="11"/>
        <v>1120</v>
      </c>
      <c r="Z253" s="19"/>
      <c r="AA253" s="19" t="s">
        <v>76</v>
      </c>
      <c r="AB253" s="19"/>
    </row>
    <row r="254" spans="1:28" s="8" customFormat="1" ht="39" customHeight="1">
      <c r="A254" s="18" t="s">
        <v>823</v>
      </c>
      <c r="B254" s="19" t="s">
        <v>61</v>
      </c>
      <c r="C254" s="19" t="s">
        <v>62</v>
      </c>
      <c r="D254" s="19" t="s">
        <v>824</v>
      </c>
      <c r="E254" s="33" t="s">
        <v>825</v>
      </c>
      <c r="F254" s="33"/>
      <c r="G254" s="19" t="s">
        <v>768</v>
      </c>
      <c r="H254" s="33"/>
      <c r="I254" s="19" t="s">
        <v>826</v>
      </c>
      <c r="J254" s="19"/>
      <c r="K254" s="19" t="s">
        <v>82</v>
      </c>
      <c r="L254" s="18">
        <v>0</v>
      </c>
      <c r="M254" s="21" t="s">
        <v>67</v>
      </c>
      <c r="N254" s="19" t="s">
        <v>68</v>
      </c>
      <c r="O254" s="18" t="s">
        <v>112</v>
      </c>
      <c r="P254" s="19" t="s">
        <v>68</v>
      </c>
      <c r="Q254" s="19" t="s">
        <v>70</v>
      </c>
      <c r="R254" s="66" t="s">
        <v>757</v>
      </c>
      <c r="S254" s="73" t="s">
        <v>92</v>
      </c>
      <c r="T254" s="21">
        <v>778</v>
      </c>
      <c r="U254" s="19" t="s">
        <v>281</v>
      </c>
      <c r="V254" s="23">
        <v>50</v>
      </c>
      <c r="W254" s="24">
        <v>40</v>
      </c>
      <c r="X254" s="74">
        <v>0</v>
      </c>
      <c r="Y254" s="74">
        <f t="shared" si="11"/>
        <v>0</v>
      </c>
      <c r="Z254" s="19"/>
      <c r="AA254" s="19" t="s">
        <v>76</v>
      </c>
      <c r="AB254" s="19" t="s">
        <v>106</v>
      </c>
    </row>
    <row r="255" spans="1:28" s="8" customFormat="1" ht="39" customHeight="1">
      <c r="A255" s="18" t="s">
        <v>827</v>
      </c>
      <c r="B255" s="19" t="s">
        <v>61</v>
      </c>
      <c r="C255" s="19" t="s">
        <v>62</v>
      </c>
      <c r="D255" s="19" t="s">
        <v>824</v>
      </c>
      <c r="E255" s="33" t="s">
        <v>825</v>
      </c>
      <c r="F255" s="33"/>
      <c r="G255" s="19" t="s">
        <v>768</v>
      </c>
      <c r="H255" s="33"/>
      <c r="I255" s="19" t="s">
        <v>826</v>
      </c>
      <c r="J255" s="19"/>
      <c r="K255" s="19" t="s">
        <v>82</v>
      </c>
      <c r="L255" s="18">
        <v>0</v>
      </c>
      <c r="M255" s="21" t="s">
        <v>67</v>
      </c>
      <c r="N255" s="19" t="s">
        <v>68</v>
      </c>
      <c r="O255" s="18" t="s">
        <v>112</v>
      </c>
      <c r="P255" s="19" t="s">
        <v>68</v>
      </c>
      <c r="Q255" s="19" t="s">
        <v>70</v>
      </c>
      <c r="R255" s="66" t="s">
        <v>757</v>
      </c>
      <c r="S255" s="73" t="s">
        <v>92</v>
      </c>
      <c r="T255" s="21">
        <v>778</v>
      </c>
      <c r="U255" s="19" t="s">
        <v>281</v>
      </c>
      <c r="V255" s="23">
        <v>50</v>
      </c>
      <c r="W255" s="24">
        <v>40</v>
      </c>
      <c r="X255" s="74">
        <v>0</v>
      </c>
      <c r="Y255" s="74">
        <f t="shared" si="11"/>
        <v>0</v>
      </c>
      <c r="Z255" s="19"/>
      <c r="AA255" s="19" t="s">
        <v>76</v>
      </c>
      <c r="AB255" s="19" t="s">
        <v>106</v>
      </c>
    </row>
    <row r="256" spans="1:28" s="8" customFormat="1" ht="39" customHeight="1">
      <c r="A256" s="18" t="s">
        <v>828</v>
      </c>
      <c r="B256" s="19" t="s">
        <v>61</v>
      </c>
      <c r="C256" s="19" t="s">
        <v>62</v>
      </c>
      <c r="D256" s="19" t="s">
        <v>829</v>
      </c>
      <c r="E256" s="33" t="s">
        <v>830</v>
      </c>
      <c r="F256" s="33"/>
      <c r="G256" s="19" t="s">
        <v>785</v>
      </c>
      <c r="H256" s="33"/>
      <c r="I256" s="19" t="s">
        <v>831</v>
      </c>
      <c r="J256" s="19"/>
      <c r="K256" s="19" t="s">
        <v>82</v>
      </c>
      <c r="L256" s="18">
        <v>0</v>
      </c>
      <c r="M256" s="21" t="s">
        <v>67</v>
      </c>
      <c r="N256" s="19" t="s">
        <v>68</v>
      </c>
      <c r="O256" s="18" t="s">
        <v>112</v>
      </c>
      <c r="P256" s="19" t="s">
        <v>68</v>
      </c>
      <c r="Q256" s="19" t="s">
        <v>70</v>
      </c>
      <c r="R256" s="66" t="s">
        <v>757</v>
      </c>
      <c r="S256" s="73" t="s">
        <v>92</v>
      </c>
      <c r="T256" s="21" t="s">
        <v>758</v>
      </c>
      <c r="U256" s="19" t="s">
        <v>759</v>
      </c>
      <c r="V256" s="24">
        <v>50</v>
      </c>
      <c r="W256" s="24">
        <v>60</v>
      </c>
      <c r="X256" s="74">
        <v>0</v>
      </c>
      <c r="Y256" s="74">
        <f t="shared" si="11"/>
        <v>0</v>
      </c>
      <c r="Z256" s="19"/>
      <c r="AA256" s="19" t="s">
        <v>76</v>
      </c>
      <c r="AB256" s="19" t="s">
        <v>832</v>
      </c>
    </row>
    <row r="257" spans="1:28" s="8" customFormat="1" ht="39" customHeight="1">
      <c r="A257" s="18" t="s">
        <v>833</v>
      </c>
      <c r="B257" s="19" t="s">
        <v>61</v>
      </c>
      <c r="C257" s="19" t="s">
        <v>62</v>
      </c>
      <c r="D257" s="19" t="s">
        <v>829</v>
      </c>
      <c r="E257" s="33" t="s">
        <v>830</v>
      </c>
      <c r="F257" s="33"/>
      <c r="G257" s="19" t="s">
        <v>785</v>
      </c>
      <c r="H257" s="33"/>
      <c r="I257" s="19" t="s">
        <v>831</v>
      </c>
      <c r="J257" s="19"/>
      <c r="K257" s="19" t="s">
        <v>82</v>
      </c>
      <c r="L257" s="18">
        <v>0</v>
      </c>
      <c r="M257" s="21" t="s">
        <v>67</v>
      </c>
      <c r="N257" s="19" t="s">
        <v>68</v>
      </c>
      <c r="O257" s="18" t="s">
        <v>112</v>
      </c>
      <c r="P257" s="19" t="s">
        <v>68</v>
      </c>
      <c r="Q257" s="19" t="s">
        <v>70</v>
      </c>
      <c r="R257" s="66" t="s">
        <v>757</v>
      </c>
      <c r="S257" s="73" t="s">
        <v>92</v>
      </c>
      <c r="T257" s="21" t="s">
        <v>758</v>
      </c>
      <c r="U257" s="19" t="s">
        <v>759</v>
      </c>
      <c r="V257" s="24">
        <v>5</v>
      </c>
      <c r="W257" s="24">
        <v>60</v>
      </c>
      <c r="X257" s="74">
        <f>W257*V257</f>
        <v>300</v>
      </c>
      <c r="Y257" s="74">
        <f t="shared" si="11"/>
        <v>336.00000000000006</v>
      </c>
      <c r="Z257" s="19"/>
      <c r="AA257" s="19" t="s">
        <v>76</v>
      </c>
      <c r="AB257" s="19"/>
    </row>
    <row r="258" spans="1:28" s="8" customFormat="1" ht="39" customHeight="1">
      <c r="A258" s="18" t="s">
        <v>834</v>
      </c>
      <c r="B258" s="19" t="s">
        <v>61</v>
      </c>
      <c r="C258" s="19" t="s">
        <v>62</v>
      </c>
      <c r="D258" s="19" t="s">
        <v>835</v>
      </c>
      <c r="E258" s="33" t="s">
        <v>836</v>
      </c>
      <c r="F258" s="33"/>
      <c r="G258" s="19" t="s">
        <v>785</v>
      </c>
      <c r="H258" s="33"/>
      <c r="I258" s="19" t="s">
        <v>837</v>
      </c>
      <c r="J258" s="19"/>
      <c r="K258" s="19" t="s">
        <v>82</v>
      </c>
      <c r="L258" s="18">
        <v>0</v>
      </c>
      <c r="M258" s="21" t="s">
        <v>67</v>
      </c>
      <c r="N258" s="19" t="s">
        <v>68</v>
      </c>
      <c r="O258" s="18" t="s">
        <v>112</v>
      </c>
      <c r="P258" s="19" t="s">
        <v>68</v>
      </c>
      <c r="Q258" s="19" t="s">
        <v>70</v>
      </c>
      <c r="R258" s="66" t="s">
        <v>757</v>
      </c>
      <c r="S258" s="73" t="s">
        <v>92</v>
      </c>
      <c r="T258" s="21" t="s">
        <v>758</v>
      </c>
      <c r="U258" s="19" t="s">
        <v>759</v>
      </c>
      <c r="V258" s="23">
        <v>5</v>
      </c>
      <c r="W258" s="24">
        <v>600</v>
      </c>
      <c r="X258" s="74">
        <v>0</v>
      </c>
      <c r="Y258" s="74">
        <f t="shared" si="11"/>
        <v>0</v>
      </c>
      <c r="Z258" s="19"/>
      <c r="AA258" s="19" t="s">
        <v>76</v>
      </c>
      <c r="AB258" s="19" t="s">
        <v>775</v>
      </c>
    </row>
    <row r="259" spans="1:28" s="8" customFormat="1" ht="39" customHeight="1">
      <c r="A259" s="18" t="s">
        <v>838</v>
      </c>
      <c r="B259" s="19" t="s">
        <v>61</v>
      </c>
      <c r="C259" s="19" t="s">
        <v>62</v>
      </c>
      <c r="D259" s="19" t="s">
        <v>835</v>
      </c>
      <c r="E259" s="33" t="s">
        <v>836</v>
      </c>
      <c r="F259" s="33"/>
      <c r="G259" s="19" t="s">
        <v>785</v>
      </c>
      <c r="H259" s="33"/>
      <c r="I259" s="19" t="s">
        <v>837</v>
      </c>
      <c r="J259" s="19"/>
      <c r="K259" s="19" t="s">
        <v>82</v>
      </c>
      <c r="L259" s="18">
        <v>0</v>
      </c>
      <c r="M259" s="21" t="s">
        <v>67</v>
      </c>
      <c r="N259" s="19" t="s">
        <v>68</v>
      </c>
      <c r="O259" s="18" t="s">
        <v>112</v>
      </c>
      <c r="P259" s="19" t="s">
        <v>68</v>
      </c>
      <c r="Q259" s="19" t="s">
        <v>70</v>
      </c>
      <c r="R259" s="66" t="s">
        <v>757</v>
      </c>
      <c r="S259" s="73" t="s">
        <v>92</v>
      </c>
      <c r="T259" s="21" t="s">
        <v>758</v>
      </c>
      <c r="U259" s="19" t="s">
        <v>759</v>
      </c>
      <c r="V259" s="23">
        <v>3</v>
      </c>
      <c r="W259" s="24">
        <v>300</v>
      </c>
      <c r="X259" s="74">
        <f>W259*V259</f>
        <v>900</v>
      </c>
      <c r="Y259" s="74">
        <f t="shared" si="11"/>
        <v>1008.0000000000001</v>
      </c>
      <c r="Z259" s="19"/>
      <c r="AA259" s="19" t="s">
        <v>76</v>
      </c>
      <c r="AB259" s="19"/>
    </row>
    <row r="260" spans="1:28" s="8" customFormat="1" ht="39" customHeight="1">
      <c r="A260" s="18" t="s">
        <v>839</v>
      </c>
      <c r="B260" s="19" t="s">
        <v>61</v>
      </c>
      <c r="C260" s="19" t="s">
        <v>62</v>
      </c>
      <c r="D260" s="19" t="s">
        <v>840</v>
      </c>
      <c r="E260" s="33" t="s">
        <v>841</v>
      </c>
      <c r="F260" s="33"/>
      <c r="G260" s="19" t="s">
        <v>768</v>
      </c>
      <c r="H260" s="33"/>
      <c r="I260" s="19" t="s">
        <v>842</v>
      </c>
      <c r="J260" s="19"/>
      <c r="K260" s="19" t="s">
        <v>82</v>
      </c>
      <c r="L260" s="18">
        <v>0</v>
      </c>
      <c r="M260" s="21" t="s">
        <v>67</v>
      </c>
      <c r="N260" s="19" t="s">
        <v>68</v>
      </c>
      <c r="O260" s="18" t="s">
        <v>112</v>
      </c>
      <c r="P260" s="19" t="s">
        <v>68</v>
      </c>
      <c r="Q260" s="19" t="s">
        <v>70</v>
      </c>
      <c r="R260" s="66" t="s">
        <v>757</v>
      </c>
      <c r="S260" s="73" t="s">
        <v>92</v>
      </c>
      <c r="T260" s="21">
        <v>778</v>
      </c>
      <c r="U260" s="19" t="s">
        <v>281</v>
      </c>
      <c r="V260" s="23">
        <v>50</v>
      </c>
      <c r="W260" s="24">
        <v>30</v>
      </c>
      <c r="X260" s="74">
        <v>0</v>
      </c>
      <c r="Y260" s="74">
        <f t="shared" si="11"/>
        <v>0</v>
      </c>
      <c r="Z260" s="19"/>
      <c r="AA260" s="19" t="s">
        <v>76</v>
      </c>
      <c r="AB260" s="19" t="s">
        <v>106</v>
      </c>
    </row>
    <row r="261" spans="1:28" s="8" customFormat="1" ht="39" customHeight="1">
      <c r="A261" s="18" t="s">
        <v>843</v>
      </c>
      <c r="B261" s="19" t="s">
        <v>61</v>
      </c>
      <c r="C261" s="19" t="s">
        <v>62</v>
      </c>
      <c r="D261" s="19" t="s">
        <v>840</v>
      </c>
      <c r="E261" s="33" t="s">
        <v>841</v>
      </c>
      <c r="F261" s="33"/>
      <c r="G261" s="19" t="s">
        <v>768</v>
      </c>
      <c r="H261" s="33"/>
      <c r="I261" s="19" t="s">
        <v>842</v>
      </c>
      <c r="J261" s="19"/>
      <c r="K261" s="19" t="s">
        <v>82</v>
      </c>
      <c r="L261" s="18">
        <v>0</v>
      </c>
      <c r="M261" s="21" t="s">
        <v>67</v>
      </c>
      <c r="N261" s="19" t="s">
        <v>68</v>
      </c>
      <c r="O261" s="18" t="s">
        <v>112</v>
      </c>
      <c r="P261" s="19" t="s">
        <v>68</v>
      </c>
      <c r="Q261" s="19" t="s">
        <v>70</v>
      </c>
      <c r="R261" s="66" t="s">
        <v>757</v>
      </c>
      <c r="S261" s="73" t="s">
        <v>92</v>
      </c>
      <c r="T261" s="21">
        <v>778</v>
      </c>
      <c r="U261" s="19" t="s">
        <v>281</v>
      </c>
      <c r="V261" s="23">
        <v>50</v>
      </c>
      <c r="W261" s="24">
        <v>30</v>
      </c>
      <c r="X261" s="74">
        <v>0</v>
      </c>
      <c r="Y261" s="74">
        <f t="shared" si="11"/>
        <v>0</v>
      </c>
      <c r="Z261" s="19"/>
      <c r="AA261" s="19" t="s">
        <v>76</v>
      </c>
      <c r="AB261" s="19" t="s">
        <v>106</v>
      </c>
    </row>
    <row r="262" spans="1:28" s="8" customFormat="1" ht="39" customHeight="1">
      <c r="A262" s="18" t="s">
        <v>844</v>
      </c>
      <c r="B262" s="19" t="s">
        <v>61</v>
      </c>
      <c r="C262" s="19" t="s">
        <v>62</v>
      </c>
      <c r="D262" s="19" t="s">
        <v>845</v>
      </c>
      <c r="E262" s="33" t="s">
        <v>846</v>
      </c>
      <c r="F262" s="33"/>
      <c r="G262" s="19" t="s">
        <v>847</v>
      </c>
      <c r="H262" s="33"/>
      <c r="I262" s="19" t="s">
        <v>848</v>
      </c>
      <c r="J262" s="19"/>
      <c r="K262" s="19" t="s">
        <v>82</v>
      </c>
      <c r="L262" s="18">
        <v>0</v>
      </c>
      <c r="M262" s="21" t="s">
        <v>67</v>
      </c>
      <c r="N262" s="19" t="s">
        <v>68</v>
      </c>
      <c r="O262" s="18" t="s">
        <v>112</v>
      </c>
      <c r="P262" s="19" t="s">
        <v>68</v>
      </c>
      <c r="Q262" s="19" t="s">
        <v>70</v>
      </c>
      <c r="R262" s="66" t="s">
        <v>757</v>
      </c>
      <c r="S262" s="73" t="s">
        <v>92</v>
      </c>
      <c r="T262" s="21">
        <v>778</v>
      </c>
      <c r="U262" s="19" t="s">
        <v>281</v>
      </c>
      <c r="V262" s="23">
        <v>3</v>
      </c>
      <c r="W262" s="24">
        <v>1000</v>
      </c>
      <c r="X262" s="74">
        <v>0</v>
      </c>
      <c r="Y262" s="74">
        <f t="shared" si="11"/>
        <v>0</v>
      </c>
      <c r="Z262" s="19"/>
      <c r="AA262" s="19" t="s">
        <v>76</v>
      </c>
      <c r="AB262" s="19" t="s">
        <v>775</v>
      </c>
    </row>
    <row r="263" spans="1:28" s="8" customFormat="1" ht="39" customHeight="1">
      <c r="A263" s="18" t="s">
        <v>849</v>
      </c>
      <c r="B263" s="19" t="s">
        <v>61</v>
      </c>
      <c r="C263" s="19" t="s">
        <v>62</v>
      </c>
      <c r="D263" s="19" t="s">
        <v>845</v>
      </c>
      <c r="E263" s="33" t="s">
        <v>846</v>
      </c>
      <c r="F263" s="33"/>
      <c r="G263" s="19" t="s">
        <v>847</v>
      </c>
      <c r="H263" s="33"/>
      <c r="I263" s="19" t="s">
        <v>848</v>
      </c>
      <c r="J263" s="19"/>
      <c r="K263" s="19" t="s">
        <v>82</v>
      </c>
      <c r="L263" s="18">
        <v>0</v>
      </c>
      <c r="M263" s="21" t="s">
        <v>67</v>
      </c>
      <c r="N263" s="19" t="s">
        <v>68</v>
      </c>
      <c r="O263" s="18" t="s">
        <v>112</v>
      </c>
      <c r="P263" s="19" t="s">
        <v>68</v>
      </c>
      <c r="Q263" s="19" t="s">
        <v>70</v>
      </c>
      <c r="R263" s="66" t="s">
        <v>757</v>
      </c>
      <c r="S263" s="73" t="s">
        <v>92</v>
      </c>
      <c r="T263" s="21">
        <v>778</v>
      </c>
      <c r="U263" s="19" t="s">
        <v>281</v>
      </c>
      <c r="V263" s="23">
        <v>2</v>
      </c>
      <c r="W263" s="24">
        <v>1200</v>
      </c>
      <c r="X263" s="74">
        <f>W263*V263</f>
        <v>2400</v>
      </c>
      <c r="Y263" s="74">
        <f t="shared" si="11"/>
        <v>2688.0000000000005</v>
      </c>
      <c r="Z263" s="19"/>
      <c r="AA263" s="19" t="s">
        <v>76</v>
      </c>
      <c r="AB263" s="19"/>
    </row>
    <row r="264" spans="1:28" s="8" customFormat="1" ht="38.25" customHeight="1">
      <c r="A264" s="18" t="s">
        <v>850</v>
      </c>
      <c r="B264" s="19" t="s">
        <v>61</v>
      </c>
      <c r="C264" s="19" t="s">
        <v>62</v>
      </c>
      <c r="D264" s="19" t="s">
        <v>851</v>
      </c>
      <c r="E264" s="33" t="s">
        <v>852</v>
      </c>
      <c r="F264" s="33"/>
      <c r="G264" s="19" t="s">
        <v>853</v>
      </c>
      <c r="H264" s="19"/>
      <c r="I264" s="19" t="s">
        <v>854</v>
      </c>
      <c r="J264" s="19"/>
      <c r="K264" s="19" t="s">
        <v>82</v>
      </c>
      <c r="L264" s="19">
        <v>0</v>
      </c>
      <c r="M264" s="21" t="s">
        <v>67</v>
      </c>
      <c r="N264" s="19" t="s">
        <v>68</v>
      </c>
      <c r="O264" s="19" t="s">
        <v>112</v>
      </c>
      <c r="P264" s="19" t="s">
        <v>68</v>
      </c>
      <c r="Q264" s="19" t="s">
        <v>70</v>
      </c>
      <c r="R264" s="66" t="s">
        <v>757</v>
      </c>
      <c r="S264" s="73" t="s">
        <v>92</v>
      </c>
      <c r="T264" s="21" t="s">
        <v>758</v>
      </c>
      <c r="U264" s="19" t="s">
        <v>759</v>
      </c>
      <c r="V264" s="24">
        <v>2</v>
      </c>
      <c r="W264" s="24">
        <v>1500</v>
      </c>
      <c r="X264" s="74">
        <v>0</v>
      </c>
      <c r="Y264" s="74">
        <f t="shared" si="11"/>
        <v>0</v>
      </c>
      <c r="Z264" s="19"/>
      <c r="AA264" s="19" t="s">
        <v>76</v>
      </c>
      <c r="AB264" s="19">
        <v>18.19</v>
      </c>
    </row>
    <row r="265" spans="1:28" s="8" customFormat="1" ht="39" customHeight="1">
      <c r="A265" s="18" t="s">
        <v>855</v>
      </c>
      <c r="B265" s="19" t="s">
        <v>61</v>
      </c>
      <c r="C265" s="19" t="s">
        <v>62</v>
      </c>
      <c r="D265" s="19" t="s">
        <v>851</v>
      </c>
      <c r="E265" s="33" t="s">
        <v>852</v>
      </c>
      <c r="F265" s="33"/>
      <c r="G265" s="19" t="s">
        <v>853</v>
      </c>
      <c r="H265" s="19"/>
      <c r="I265" s="19" t="s">
        <v>854</v>
      </c>
      <c r="J265" s="19"/>
      <c r="K265" s="19" t="s">
        <v>82</v>
      </c>
      <c r="L265" s="19">
        <v>0</v>
      </c>
      <c r="M265" s="21" t="s">
        <v>67</v>
      </c>
      <c r="N265" s="19" t="s">
        <v>68</v>
      </c>
      <c r="O265" s="19" t="s">
        <v>112</v>
      </c>
      <c r="P265" s="19" t="s">
        <v>68</v>
      </c>
      <c r="Q265" s="19" t="s">
        <v>70</v>
      </c>
      <c r="R265" s="66" t="s">
        <v>757</v>
      </c>
      <c r="S265" s="73" t="s">
        <v>92</v>
      </c>
      <c r="T265" s="21" t="s">
        <v>758</v>
      </c>
      <c r="U265" s="19" t="s">
        <v>759</v>
      </c>
      <c r="V265" s="24">
        <v>1</v>
      </c>
      <c r="W265" s="24">
        <v>3000</v>
      </c>
      <c r="X265" s="74">
        <f>W265*V265</f>
        <v>3000</v>
      </c>
      <c r="Y265" s="74">
        <f t="shared" si="11"/>
        <v>3360.0000000000005</v>
      </c>
      <c r="Z265" s="19"/>
      <c r="AA265" s="19" t="s">
        <v>76</v>
      </c>
      <c r="AB265" s="19"/>
    </row>
    <row r="266" spans="1:28" s="8" customFormat="1" ht="39" customHeight="1">
      <c r="A266" s="18" t="s">
        <v>856</v>
      </c>
      <c r="B266" s="19" t="s">
        <v>61</v>
      </c>
      <c r="C266" s="19" t="s">
        <v>62</v>
      </c>
      <c r="D266" s="19" t="s">
        <v>857</v>
      </c>
      <c r="E266" s="33" t="s">
        <v>858</v>
      </c>
      <c r="F266" s="33"/>
      <c r="G266" s="19" t="s">
        <v>859</v>
      </c>
      <c r="H266" s="19"/>
      <c r="I266" s="19"/>
      <c r="J266" s="19"/>
      <c r="K266" s="19" t="s">
        <v>82</v>
      </c>
      <c r="L266" s="20">
        <v>0</v>
      </c>
      <c r="M266" s="21" t="s">
        <v>67</v>
      </c>
      <c r="N266" s="19" t="s">
        <v>68</v>
      </c>
      <c r="O266" s="19" t="s">
        <v>112</v>
      </c>
      <c r="P266" s="19" t="s">
        <v>68</v>
      </c>
      <c r="Q266" s="19" t="s">
        <v>70</v>
      </c>
      <c r="R266" s="66" t="s">
        <v>757</v>
      </c>
      <c r="S266" s="73" t="s">
        <v>92</v>
      </c>
      <c r="T266" s="21" t="s">
        <v>157</v>
      </c>
      <c r="U266" s="19" t="s">
        <v>133</v>
      </c>
      <c r="V266" s="24">
        <v>15</v>
      </c>
      <c r="W266" s="24">
        <v>1000</v>
      </c>
      <c r="X266" s="74">
        <v>0</v>
      </c>
      <c r="Y266" s="74">
        <f t="shared" si="11"/>
        <v>0</v>
      </c>
      <c r="Z266" s="19"/>
      <c r="AA266" s="19" t="s">
        <v>76</v>
      </c>
      <c r="AB266" s="19" t="s">
        <v>775</v>
      </c>
    </row>
    <row r="267" spans="1:28" s="8" customFormat="1" ht="39" customHeight="1">
      <c r="A267" s="18" t="s">
        <v>860</v>
      </c>
      <c r="B267" s="19" t="s">
        <v>61</v>
      </c>
      <c r="C267" s="19" t="s">
        <v>62</v>
      </c>
      <c r="D267" s="19" t="s">
        <v>857</v>
      </c>
      <c r="E267" s="33" t="s">
        <v>858</v>
      </c>
      <c r="F267" s="33"/>
      <c r="G267" s="19" t="s">
        <v>859</v>
      </c>
      <c r="H267" s="19"/>
      <c r="I267" s="19"/>
      <c r="J267" s="19"/>
      <c r="K267" s="19" t="s">
        <v>82</v>
      </c>
      <c r="L267" s="20">
        <v>0</v>
      </c>
      <c r="M267" s="21" t="s">
        <v>67</v>
      </c>
      <c r="N267" s="19" t="s">
        <v>68</v>
      </c>
      <c r="O267" s="19" t="s">
        <v>112</v>
      </c>
      <c r="P267" s="19" t="s">
        <v>68</v>
      </c>
      <c r="Q267" s="19" t="s">
        <v>70</v>
      </c>
      <c r="R267" s="66" t="s">
        <v>757</v>
      </c>
      <c r="S267" s="73" t="s">
        <v>92</v>
      </c>
      <c r="T267" s="21" t="s">
        <v>157</v>
      </c>
      <c r="U267" s="19" t="s">
        <v>133</v>
      </c>
      <c r="V267" s="24">
        <v>1</v>
      </c>
      <c r="W267" s="24">
        <v>25000</v>
      </c>
      <c r="X267" s="74">
        <f>W267*V267</f>
        <v>25000</v>
      </c>
      <c r="Y267" s="74">
        <f>X267*1.12</f>
        <v>28000.000000000004</v>
      </c>
      <c r="Z267" s="19"/>
      <c r="AA267" s="19" t="s">
        <v>76</v>
      </c>
      <c r="AB267" s="19"/>
    </row>
    <row r="268" spans="1:28" s="8" customFormat="1" ht="39" customHeight="1">
      <c r="A268" s="18" t="s">
        <v>861</v>
      </c>
      <c r="B268" s="19" t="s">
        <v>61</v>
      </c>
      <c r="C268" s="19" t="s">
        <v>62</v>
      </c>
      <c r="D268" s="19" t="s">
        <v>862</v>
      </c>
      <c r="E268" s="33" t="s">
        <v>863</v>
      </c>
      <c r="F268" s="33"/>
      <c r="G268" s="19" t="s">
        <v>768</v>
      </c>
      <c r="H268" s="44"/>
      <c r="I268" s="19"/>
      <c r="J268" s="19"/>
      <c r="K268" s="19" t="s">
        <v>82</v>
      </c>
      <c r="L268" s="20">
        <v>0</v>
      </c>
      <c r="M268" s="21" t="s">
        <v>67</v>
      </c>
      <c r="N268" s="19" t="s">
        <v>68</v>
      </c>
      <c r="O268" s="19" t="s">
        <v>112</v>
      </c>
      <c r="P268" s="19" t="s">
        <v>68</v>
      </c>
      <c r="Q268" s="19" t="s">
        <v>70</v>
      </c>
      <c r="R268" s="66" t="s">
        <v>757</v>
      </c>
      <c r="S268" s="73" t="s">
        <v>92</v>
      </c>
      <c r="T268" s="21">
        <v>778</v>
      </c>
      <c r="U268" s="19" t="s">
        <v>281</v>
      </c>
      <c r="V268" s="24">
        <v>50</v>
      </c>
      <c r="W268" s="24">
        <v>40</v>
      </c>
      <c r="X268" s="74">
        <v>0</v>
      </c>
      <c r="Y268" s="74">
        <v>0</v>
      </c>
      <c r="Z268" s="19"/>
      <c r="AA268" s="19" t="s">
        <v>76</v>
      </c>
      <c r="AB268" s="19" t="s">
        <v>106</v>
      </c>
    </row>
    <row r="269" spans="1:28" s="8" customFormat="1" ht="39" customHeight="1">
      <c r="A269" s="18" t="s">
        <v>864</v>
      </c>
      <c r="B269" s="19" t="s">
        <v>61</v>
      </c>
      <c r="C269" s="19" t="s">
        <v>62</v>
      </c>
      <c r="D269" s="19" t="s">
        <v>862</v>
      </c>
      <c r="E269" s="33" t="s">
        <v>863</v>
      </c>
      <c r="F269" s="33"/>
      <c r="G269" s="19" t="s">
        <v>768</v>
      </c>
      <c r="H269" s="44"/>
      <c r="I269" s="19"/>
      <c r="J269" s="19"/>
      <c r="K269" s="19" t="s">
        <v>82</v>
      </c>
      <c r="L269" s="20">
        <v>0</v>
      </c>
      <c r="M269" s="21" t="s">
        <v>67</v>
      </c>
      <c r="N269" s="19" t="s">
        <v>68</v>
      </c>
      <c r="O269" s="19" t="s">
        <v>112</v>
      </c>
      <c r="P269" s="19" t="s">
        <v>68</v>
      </c>
      <c r="Q269" s="19" t="s">
        <v>70</v>
      </c>
      <c r="R269" s="66" t="s">
        <v>757</v>
      </c>
      <c r="S269" s="73" t="s">
        <v>92</v>
      </c>
      <c r="T269" s="21">
        <v>778</v>
      </c>
      <c r="U269" s="19" t="s">
        <v>281</v>
      </c>
      <c r="V269" s="24">
        <v>50</v>
      </c>
      <c r="W269" s="24">
        <v>40</v>
      </c>
      <c r="X269" s="74">
        <v>0</v>
      </c>
      <c r="Y269" s="74">
        <f>X269*1.12</f>
        <v>0</v>
      </c>
      <c r="Z269" s="19"/>
      <c r="AA269" s="19" t="s">
        <v>76</v>
      </c>
      <c r="AB269" s="19" t="s">
        <v>106</v>
      </c>
    </row>
    <row r="270" spans="1:28" s="8" customFormat="1" ht="89.25" customHeight="1">
      <c r="A270" s="18" t="s">
        <v>865</v>
      </c>
      <c r="B270" s="19" t="s">
        <v>61</v>
      </c>
      <c r="C270" s="19" t="s">
        <v>62</v>
      </c>
      <c r="D270" s="19" t="s">
        <v>866</v>
      </c>
      <c r="E270" s="33" t="s">
        <v>867</v>
      </c>
      <c r="F270" s="33"/>
      <c r="G270" s="19" t="s">
        <v>868</v>
      </c>
      <c r="H270" s="18"/>
      <c r="I270" s="18" t="s">
        <v>869</v>
      </c>
      <c r="J270" s="19"/>
      <c r="K270" s="19" t="s">
        <v>82</v>
      </c>
      <c r="L270" s="20">
        <v>0</v>
      </c>
      <c r="M270" s="21" t="s">
        <v>67</v>
      </c>
      <c r="N270" s="19" t="s">
        <v>68</v>
      </c>
      <c r="O270" s="19" t="s">
        <v>112</v>
      </c>
      <c r="P270" s="19" t="s">
        <v>68</v>
      </c>
      <c r="Q270" s="19" t="s">
        <v>70</v>
      </c>
      <c r="R270" s="66" t="s">
        <v>757</v>
      </c>
      <c r="S270" s="73" t="s">
        <v>92</v>
      </c>
      <c r="T270" s="21">
        <v>778</v>
      </c>
      <c r="U270" s="19" t="s">
        <v>281</v>
      </c>
      <c r="V270" s="24">
        <v>1</v>
      </c>
      <c r="W270" s="24">
        <v>4000</v>
      </c>
      <c r="X270" s="74">
        <f>W270*V270</f>
        <v>4000</v>
      </c>
      <c r="Y270" s="74">
        <f t="shared" si="11"/>
        <v>4480</v>
      </c>
      <c r="Z270" s="19"/>
      <c r="AA270" s="19" t="s">
        <v>76</v>
      </c>
      <c r="AB270" s="19"/>
    </row>
    <row r="271" spans="1:28" s="8" customFormat="1" ht="39" customHeight="1">
      <c r="A271" s="18" t="s">
        <v>870</v>
      </c>
      <c r="B271" s="19" t="s">
        <v>61</v>
      </c>
      <c r="C271" s="19" t="s">
        <v>62</v>
      </c>
      <c r="D271" s="19" t="s">
        <v>871</v>
      </c>
      <c r="E271" s="33" t="s">
        <v>872</v>
      </c>
      <c r="F271" s="33"/>
      <c r="G271" s="19" t="s">
        <v>873</v>
      </c>
      <c r="H271" s="18"/>
      <c r="I271" s="18"/>
      <c r="J271" s="19"/>
      <c r="K271" s="19" t="s">
        <v>82</v>
      </c>
      <c r="L271" s="20">
        <v>0</v>
      </c>
      <c r="M271" s="21" t="s">
        <v>67</v>
      </c>
      <c r="N271" s="19" t="s">
        <v>68</v>
      </c>
      <c r="O271" s="19" t="s">
        <v>112</v>
      </c>
      <c r="P271" s="19" t="s">
        <v>68</v>
      </c>
      <c r="Q271" s="19" t="s">
        <v>70</v>
      </c>
      <c r="R271" s="66" t="s">
        <v>757</v>
      </c>
      <c r="S271" s="73" t="s">
        <v>92</v>
      </c>
      <c r="T271" s="21">
        <v>778</v>
      </c>
      <c r="U271" s="19" t="s">
        <v>281</v>
      </c>
      <c r="V271" s="24" t="s">
        <v>874</v>
      </c>
      <c r="W271" s="24">
        <v>8</v>
      </c>
      <c r="X271" s="74">
        <v>0</v>
      </c>
      <c r="Y271" s="74">
        <f t="shared" si="11"/>
        <v>0</v>
      </c>
      <c r="Z271" s="19"/>
      <c r="AA271" s="19" t="s">
        <v>76</v>
      </c>
      <c r="AB271" s="19" t="s">
        <v>775</v>
      </c>
    </row>
    <row r="272" spans="1:28" s="8" customFormat="1" ht="39" customHeight="1">
      <c r="A272" s="18" t="s">
        <v>875</v>
      </c>
      <c r="B272" s="19" t="s">
        <v>61</v>
      </c>
      <c r="C272" s="19" t="s">
        <v>62</v>
      </c>
      <c r="D272" s="19" t="s">
        <v>871</v>
      </c>
      <c r="E272" s="33" t="s">
        <v>872</v>
      </c>
      <c r="F272" s="33"/>
      <c r="G272" s="19" t="s">
        <v>873</v>
      </c>
      <c r="H272" s="18"/>
      <c r="I272" s="18"/>
      <c r="J272" s="19"/>
      <c r="K272" s="19" t="s">
        <v>82</v>
      </c>
      <c r="L272" s="20">
        <v>0</v>
      </c>
      <c r="M272" s="21" t="s">
        <v>67</v>
      </c>
      <c r="N272" s="19" t="s">
        <v>68</v>
      </c>
      <c r="O272" s="19" t="s">
        <v>112</v>
      </c>
      <c r="P272" s="19" t="s">
        <v>68</v>
      </c>
      <c r="Q272" s="19" t="s">
        <v>70</v>
      </c>
      <c r="R272" s="66" t="s">
        <v>757</v>
      </c>
      <c r="S272" s="73" t="s">
        <v>92</v>
      </c>
      <c r="T272" s="21">
        <v>778</v>
      </c>
      <c r="U272" s="19" t="s">
        <v>281</v>
      </c>
      <c r="V272" s="24">
        <v>200</v>
      </c>
      <c r="W272" s="24">
        <v>10</v>
      </c>
      <c r="X272" s="74">
        <f>W272*V272</f>
        <v>2000</v>
      </c>
      <c r="Y272" s="74">
        <f t="shared" si="11"/>
        <v>2240</v>
      </c>
      <c r="Z272" s="19"/>
      <c r="AA272" s="19" t="s">
        <v>76</v>
      </c>
      <c r="AB272" s="19"/>
    </row>
    <row r="273" spans="1:28" s="8" customFormat="1" ht="39" customHeight="1">
      <c r="A273" s="18" t="s">
        <v>876</v>
      </c>
      <c r="B273" s="19" t="s">
        <v>61</v>
      </c>
      <c r="C273" s="19" t="s">
        <v>62</v>
      </c>
      <c r="D273" s="19" t="s">
        <v>877</v>
      </c>
      <c r="E273" s="33" t="s">
        <v>878</v>
      </c>
      <c r="F273" s="33"/>
      <c r="G273" s="33" t="s">
        <v>768</v>
      </c>
      <c r="H273" s="19"/>
      <c r="I273" s="19"/>
      <c r="J273" s="19"/>
      <c r="K273" s="19" t="s">
        <v>82</v>
      </c>
      <c r="L273" s="20">
        <v>0</v>
      </c>
      <c r="M273" s="21" t="s">
        <v>67</v>
      </c>
      <c r="N273" s="19" t="s">
        <v>68</v>
      </c>
      <c r="O273" s="19" t="s">
        <v>112</v>
      </c>
      <c r="P273" s="19" t="s">
        <v>68</v>
      </c>
      <c r="Q273" s="19" t="s">
        <v>70</v>
      </c>
      <c r="R273" s="66" t="s">
        <v>757</v>
      </c>
      <c r="S273" s="73" t="s">
        <v>92</v>
      </c>
      <c r="T273" s="21">
        <v>778</v>
      </c>
      <c r="U273" s="19" t="s">
        <v>281</v>
      </c>
      <c r="V273" s="24">
        <v>50</v>
      </c>
      <c r="W273" s="24">
        <v>60</v>
      </c>
      <c r="X273" s="74">
        <v>0</v>
      </c>
      <c r="Y273" s="74">
        <f t="shared" si="11"/>
        <v>0</v>
      </c>
      <c r="Z273" s="19"/>
      <c r="AA273" s="19" t="s">
        <v>76</v>
      </c>
      <c r="AB273" s="19" t="s">
        <v>192</v>
      </c>
    </row>
    <row r="274" spans="1:28" s="8" customFormat="1" ht="39" customHeight="1">
      <c r="A274" s="18" t="s">
        <v>879</v>
      </c>
      <c r="B274" s="19" t="s">
        <v>61</v>
      </c>
      <c r="C274" s="19" t="s">
        <v>62</v>
      </c>
      <c r="D274" s="19" t="s">
        <v>877</v>
      </c>
      <c r="E274" s="33" t="s">
        <v>878</v>
      </c>
      <c r="F274" s="33"/>
      <c r="G274" s="33" t="s">
        <v>768</v>
      </c>
      <c r="H274" s="19"/>
      <c r="I274" s="19"/>
      <c r="J274" s="19"/>
      <c r="K274" s="19" t="s">
        <v>82</v>
      </c>
      <c r="L274" s="20">
        <v>0</v>
      </c>
      <c r="M274" s="21" t="s">
        <v>67</v>
      </c>
      <c r="N274" s="19" t="s">
        <v>68</v>
      </c>
      <c r="O274" s="19" t="s">
        <v>112</v>
      </c>
      <c r="P274" s="19" t="s">
        <v>68</v>
      </c>
      <c r="Q274" s="19" t="s">
        <v>70</v>
      </c>
      <c r="R274" s="66" t="s">
        <v>757</v>
      </c>
      <c r="S274" s="73" t="s">
        <v>92</v>
      </c>
      <c r="T274" s="21">
        <v>778</v>
      </c>
      <c r="U274" s="19" t="s">
        <v>281</v>
      </c>
      <c r="V274" s="24">
        <v>50</v>
      </c>
      <c r="W274" s="24">
        <v>100</v>
      </c>
      <c r="X274" s="74">
        <f>W274*V274</f>
        <v>5000</v>
      </c>
      <c r="Y274" s="74">
        <f t="shared" si="11"/>
        <v>5600.000000000001</v>
      </c>
      <c r="Z274" s="19"/>
      <c r="AA274" s="19" t="s">
        <v>76</v>
      </c>
      <c r="AB274" s="19"/>
    </row>
    <row r="275" spans="1:28" s="8" customFormat="1" ht="39" customHeight="1">
      <c r="A275" s="18" t="s">
        <v>880</v>
      </c>
      <c r="B275" s="19" t="s">
        <v>61</v>
      </c>
      <c r="C275" s="19" t="s">
        <v>62</v>
      </c>
      <c r="D275" s="19" t="s">
        <v>881</v>
      </c>
      <c r="E275" s="33" t="s">
        <v>882</v>
      </c>
      <c r="F275" s="33"/>
      <c r="G275" s="33" t="s">
        <v>756</v>
      </c>
      <c r="H275" s="19"/>
      <c r="I275" s="19" t="s">
        <v>883</v>
      </c>
      <c r="J275" s="19"/>
      <c r="K275" s="19" t="s">
        <v>82</v>
      </c>
      <c r="L275" s="20">
        <v>0</v>
      </c>
      <c r="M275" s="21" t="s">
        <v>67</v>
      </c>
      <c r="N275" s="19" t="s">
        <v>68</v>
      </c>
      <c r="O275" s="19" t="s">
        <v>112</v>
      </c>
      <c r="P275" s="19" t="s">
        <v>68</v>
      </c>
      <c r="Q275" s="19" t="s">
        <v>70</v>
      </c>
      <c r="R275" s="66" t="s">
        <v>757</v>
      </c>
      <c r="S275" s="73" t="s">
        <v>92</v>
      </c>
      <c r="T275" s="21">
        <v>778</v>
      </c>
      <c r="U275" s="19" t="s">
        <v>281</v>
      </c>
      <c r="V275" s="24">
        <v>10</v>
      </c>
      <c r="W275" s="24">
        <v>150</v>
      </c>
      <c r="X275" s="74">
        <v>0</v>
      </c>
      <c r="Y275" s="74">
        <f t="shared" si="11"/>
        <v>0</v>
      </c>
      <c r="Z275" s="19"/>
      <c r="AA275" s="19" t="s">
        <v>76</v>
      </c>
      <c r="AB275" s="19" t="s">
        <v>192</v>
      </c>
    </row>
    <row r="276" spans="1:28" s="8" customFormat="1" ht="39" customHeight="1">
      <c r="A276" s="18" t="s">
        <v>884</v>
      </c>
      <c r="B276" s="19" t="s">
        <v>61</v>
      </c>
      <c r="C276" s="19" t="s">
        <v>62</v>
      </c>
      <c r="D276" s="19" t="s">
        <v>881</v>
      </c>
      <c r="E276" s="33" t="s">
        <v>882</v>
      </c>
      <c r="F276" s="33"/>
      <c r="G276" s="33" t="s">
        <v>756</v>
      </c>
      <c r="H276" s="19"/>
      <c r="I276" s="19" t="s">
        <v>883</v>
      </c>
      <c r="J276" s="19"/>
      <c r="K276" s="19" t="s">
        <v>82</v>
      </c>
      <c r="L276" s="20">
        <v>0</v>
      </c>
      <c r="M276" s="21" t="s">
        <v>67</v>
      </c>
      <c r="N276" s="19" t="s">
        <v>68</v>
      </c>
      <c r="O276" s="19" t="s">
        <v>112</v>
      </c>
      <c r="P276" s="19" t="s">
        <v>68</v>
      </c>
      <c r="Q276" s="19" t="s">
        <v>70</v>
      </c>
      <c r="R276" s="66" t="s">
        <v>757</v>
      </c>
      <c r="S276" s="73" t="s">
        <v>92</v>
      </c>
      <c r="T276" s="21">
        <v>778</v>
      </c>
      <c r="U276" s="19" t="s">
        <v>281</v>
      </c>
      <c r="V276" s="24">
        <v>10</v>
      </c>
      <c r="W276" s="24">
        <v>250</v>
      </c>
      <c r="X276" s="74">
        <f>W276*V276</f>
        <v>2500</v>
      </c>
      <c r="Y276" s="74">
        <f t="shared" si="11"/>
        <v>2800.0000000000005</v>
      </c>
      <c r="Z276" s="19"/>
      <c r="AA276" s="19" t="s">
        <v>76</v>
      </c>
      <c r="AB276" s="19"/>
    </row>
    <row r="277" spans="1:28" s="8" customFormat="1" ht="39" customHeight="1">
      <c r="A277" s="18" t="s">
        <v>885</v>
      </c>
      <c r="B277" s="19" t="s">
        <v>61</v>
      </c>
      <c r="C277" s="19" t="s">
        <v>62</v>
      </c>
      <c r="D277" s="19" t="s">
        <v>886</v>
      </c>
      <c r="E277" s="33" t="s">
        <v>887</v>
      </c>
      <c r="F277" s="33"/>
      <c r="G277" s="33" t="s">
        <v>768</v>
      </c>
      <c r="H277" s="19"/>
      <c r="I277" s="19" t="s">
        <v>888</v>
      </c>
      <c r="J277" s="19"/>
      <c r="K277" s="19" t="s">
        <v>82</v>
      </c>
      <c r="L277" s="20">
        <v>0</v>
      </c>
      <c r="M277" s="21" t="s">
        <v>67</v>
      </c>
      <c r="N277" s="19" t="s">
        <v>68</v>
      </c>
      <c r="O277" s="19" t="s">
        <v>112</v>
      </c>
      <c r="P277" s="19" t="s">
        <v>68</v>
      </c>
      <c r="Q277" s="19" t="s">
        <v>70</v>
      </c>
      <c r="R277" s="66" t="s">
        <v>757</v>
      </c>
      <c r="S277" s="73" t="s">
        <v>92</v>
      </c>
      <c r="T277" s="21">
        <v>778</v>
      </c>
      <c r="U277" s="19" t="s">
        <v>281</v>
      </c>
      <c r="V277" s="24" t="s">
        <v>889</v>
      </c>
      <c r="W277" s="24">
        <v>70</v>
      </c>
      <c r="X277" s="74">
        <v>0</v>
      </c>
      <c r="Y277" s="74">
        <f t="shared" si="11"/>
        <v>0</v>
      </c>
      <c r="Z277" s="19"/>
      <c r="AA277" s="19" t="s">
        <v>76</v>
      </c>
      <c r="AB277" s="19" t="s">
        <v>775</v>
      </c>
    </row>
    <row r="278" spans="1:28" s="8" customFormat="1" ht="39" customHeight="1">
      <c r="A278" s="18" t="s">
        <v>890</v>
      </c>
      <c r="B278" s="19" t="s">
        <v>61</v>
      </c>
      <c r="C278" s="19" t="s">
        <v>62</v>
      </c>
      <c r="D278" s="19" t="s">
        <v>886</v>
      </c>
      <c r="E278" s="33" t="s">
        <v>887</v>
      </c>
      <c r="F278" s="33"/>
      <c r="G278" s="33" t="s">
        <v>768</v>
      </c>
      <c r="H278" s="19"/>
      <c r="I278" s="19" t="s">
        <v>888</v>
      </c>
      <c r="J278" s="19"/>
      <c r="K278" s="19" t="s">
        <v>82</v>
      </c>
      <c r="L278" s="20">
        <v>0</v>
      </c>
      <c r="M278" s="21" t="s">
        <v>67</v>
      </c>
      <c r="N278" s="19" t="s">
        <v>68</v>
      </c>
      <c r="O278" s="19" t="s">
        <v>112</v>
      </c>
      <c r="P278" s="19" t="s">
        <v>68</v>
      </c>
      <c r="Q278" s="19" t="s">
        <v>70</v>
      </c>
      <c r="R278" s="66" t="s">
        <v>757</v>
      </c>
      <c r="S278" s="73" t="s">
        <v>92</v>
      </c>
      <c r="T278" s="21">
        <v>778</v>
      </c>
      <c r="U278" s="19" t="s">
        <v>281</v>
      </c>
      <c r="V278" s="24">
        <v>30</v>
      </c>
      <c r="W278" s="24">
        <v>40</v>
      </c>
      <c r="X278" s="74">
        <f>W278*V278</f>
        <v>1200</v>
      </c>
      <c r="Y278" s="74">
        <f t="shared" si="11"/>
        <v>1344.0000000000002</v>
      </c>
      <c r="Z278" s="19"/>
      <c r="AA278" s="19" t="s">
        <v>76</v>
      </c>
      <c r="AB278" s="19"/>
    </row>
    <row r="279" spans="1:28" s="8" customFormat="1" ht="39" customHeight="1">
      <c r="A279" s="18" t="s">
        <v>891</v>
      </c>
      <c r="B279" s="19" t="s">
        <v>61</v>
      </c>
      <c r="C279" s="19" t="s">
        <v>62</v>
      </c>
      <c r="D279" s="19" t="s">
        <v>892</v>
      </c>
      <c r="E279" s="33" t="s">
        <v>762</v>
      </c>
      <c r="F279" s="33"/>
      <c r="G279" s="33" t="s">
        <v>893</v>
      </c>
      <c r="H279" s="19"/>
      <c r="I279" s="19" t="s">
        <v>894</v>
      </c>
      <c r="J279" s="19"/>
      <c r="K279" s="19" t="s">
        <v>82</v>
      </c>
      <c r="L279" s="20">
        <v>0</v>
      </c>
      <c r="M279" s="21" t="s">
        <v>67</v>
      </c>
      <c r="N279" s="19" t="s">
        <v>68</v>
      </c>
      <c r="O279" s="19" t="s">
        <v>112</v>
      </c>
      <c r="P279" s="19" t="s">
        <v>68</v>
      </c>
      <c r="Q279" s="19" t="s">
        <v>70</v>
      </c>
      <c r="R279" s="66" t="s">
        <v>757</v>
      </c>
      <c r="S279" s="73" t="s">
        <v>92</v>
      </c>
      <c r="T279" s="19">
        <v>796</v>
      </c>
      <c r="U279" s="19" t="s">
        <v>133</v>
      </c>
      <c r="V279" s="24">
        <v>100</v>
      </c>
      <c r="W279" s="24">
        <v>120</v>
      </c>
      <c r="X279" s="74">
        <v>0</v>
      </c>
      <c r="Y279" s="74">
        <f t="shared" si="11"/>
        <v>0</v>
      </c>
      <c r="Z279" s="19"/>
      <c r="AA279" s="19" t="s">
        <v>76</v>
      </c>
      <c r="AB279" s="19" t="s">
        <v>192</v>
      </c>
    </row>
    <row r="280" spans="1:28" s="8" customFormat="1" ht="39" customHeight="1">
      <c r="A280" s="18" t="s">
        <v>895</v>
      </c>
      <c r="B280" s="19" t="s">
        <v>61</v>
      </c>
      <c r="C280" s="19" t="s">
        <v>62</v>
      </c>
      <c r="D280" s="19" t="s">
        <v>892</v>
      </c>
      <c r="E280" s="33" t="s">
        <v>762</v>
      </c>
      <c r="F280" s="33"/>
      <c r="G280" s="33" t="s">
        <v>893</v>
      </c>
      <c r="H280" s="19"/>
      <c r="I280" s="19" t="s">
        <v>894</v>
      </c>
      <c r="J280" s="19"/>
      <c r="K280" s="19" t="s">
        <v>82</v>
      </c>
      <c r="L280" s="20">
        <v>0</v>
      </c>
      <c r="M280" s="21" t="s">
        <v>67</v>
      </c>
      <c r="N280" s="19" t="s">
        <v>68</v>
      </c>
      <c r="O280" s="19" t="s">
        <v>112</v>
      </c>
      <c r="P280" s="19" t="s">
        <v>68</v>
      </c>
      <c r="Q280" s="19" t="s">
        <v>70</v>
      </c>
      <c r="R280" s="66" t="s">
        <v>757</v>
      </c>
      <c r="S280" s="73" t="s">
        <v>92</v>
      </c>
      <c r="T280" s="19">
        <v>796</v>
      </c>
      <c r="U280" s="19" t="s">
        <v>133</v>
      </c>
      <c r="V280" s="24">
        <v>100</v>
      </c>
      <c r="W280" s="24">
        <v>80</v>
      </c>
      <c r="X280" s="74">
        <f>W280*V280</f>
        <v>8000</v>
      </c>
      <c r="Y280" s="74">
        <f t="shared" si="11"/>
        <v>8960</v>
      </c>
      <c r="Z280" s="19"/>
      <c r="AA280" s="19" t="s">
        <v>76</v>
      </c>
      <c r="AB280" s="19"/>
    </row>
    <row r="281" spans="1:28" s="8" customFormat="1" ht="41.25" customHeight="1">
      <c r="A281" s="18" t="s">
        <v>896</v>
      </c>
      <c r="B281" s="19" t="s">
        <v>61</v>
      </c>
      <c r="C281" s="19" t="s">
        <v>62</v>
      </c>
      <c r="D281" s="19" t="s">
        <v>897</v>
      </c>
      <c r="E281" s="33" t="s">
        <v>898</v>
      </c>
      <c r="F281" s="33"/>
      <c r="G281" s="33" t="s">
        <v>899</v>
      </c>
      <c r="H281" s="19"/>
      <c r="I281" s="19"/>
      <c r="J281" s="19"/>
      <c r="K281" s="19" t="s">
        <v>82</v>
      </c>
      <c r="L281" s="20">
        <v>0</v>
      </c>
      <c r="M281" s="21" t="s">
        <v>67</v>
      </c>
      <c r="N281" s="19" t="s">
        <v>68</v>
      </c>
      <c r="O281" s="19" t="s">
        <v>112</v>
      </c>
      <c r="P281" s="19" t="s">
        <v>68</v>
      </c>
      <c r="Q281" s="19" t="s">
        <v>70</v>
      </c>
      <c r="R281" s="66" t="s">
        <v>757</v>
      </c>
      <c r="S281" s="73" t="s">
        <v>92</v>
      </c>
      <c r="T281" s="21">
        <v>778</v>
      </c>
      <c r="U281" s="19" t="s">
        <v>281</v>
      </c>
      <c r="V281" s="24" t="s">
        <v>900</v>
      </c>
      <c r="W281" s="24">
        <v>900</v>
      </c>
      <c r="X281" s="74">
        <v>0</v>
      </c>
      <c r="Y281" s="74">
        <f t="shared" si="11"/>
        <v>0</v>
      </c>
      <c r="Z281" s="19"/>
      <c r="AA281" s="19" t="s">
        <v>76</v>
      </c>
      <c r="AB281" s="19" t="s">
        <v>832</v>
      </c>
    </row>
    <row r="282" spans="1:28" s="8" customFormat="1" ht="41.25" customHeight="1">
      <c r="A282" s="18" t="s">
        <v>901</v>
      </c>
      <c r="B282" s="19" t="s">
        <v>61</v>
      </c>
      <c r="C282" s="19" t="s">
        <v>62</v>
      </c>
      <c r="D282" s="19" t="s">
        <v>897</v>
      </c>
      <c r="E282" s="33" t="s">
        <v>898</v>
      </c>
      <c r="F282" s="33"/>
      <c r="G282" s="33" t="s">
        <v>899</v>
      </c>
      <c r="H282" s="19"/>
      <c r="I282" s="19"/>
      <c r="J282" s="19"/>
      <c r="K282" s="19" t="s">
        <v>82</v>
      </c>
      <c r="L282" s="20">
        <v>0</v>
      </c>
      <c r="M282" s="21" t="s">
        <v>67</v>
      </c>
      <c r="N282" s="19" t="s">
        <v>68</v>
      </c>
      <c r="O282" s="19" t="s">
        <v>112</v>
      </c>
      <c r="P282" s="19" t="s">
        <v>68</v>
      </c>
      <c r="Q282" s="19" t="s">
        <v>70</v>
      </c>
      <c r="R282" s="66" t="s">
        <v>757</v>
      </c>
      <c r="S282" s="73" t="s">
        <v>92</v>
      </c>
      <c r="T282" s="21">
        <v>778</v>
      </c>
      <c r="U282" s="19" t="s">
        <v>281</v>
      </c>
      <c r="V282" s="24">
        <v>2</v>
      </c>
      <c r="W282" s="24">
        <v>900</v>
      </c>
      <c r="X282" s="74">
        <f aca="true" t="shared" si="12" ref="X282:X288">W282*V282</f>
        <v>1800</v>
      </c>
      <c r="Y282" s="74">
        <f t="shared" si="11"/>
        <v>2016.0000000000002</v>
      </c>
      <c r="Z282" s="19"/>
      <c r="AA282" s="19" t="s">
        <v>76</v>
      </c>
      <c r="AB282" s="19"/>
    </row>
    <row r="283" spans="1:28" s="8" customFormat="1" ht="39" customHeight="1">
      <c r="A283" s="18" t="s">
        <v>902</v>
      </c>
      <c r="B283" s="19" t="s">
        <v>61</v>
      </c>
      <c r="C283" s="19" t="s">
        <v>62</v>
      </c>
      <c r="D283" s="19" t="s">
        <v>903</v>
      </c>
      <c r="E283" s="33" t="s">
        <v>904</v>
      </c>
      <c r="F283" s="33"/>
      <c r="G283" s="33" t="s">
        <v>785</v>
      </c>
      <c r="H283" s="19"/>
      <c r="I283" s="19"/>
      <c r="J283" s="19"/>
      <c r="K283" s="19" t="s">
        <v>82</v>
      </c>
      <c r="L283" s="20">
        <v>0</v>
      </c>
      <c r="M283" s="21" t="s">
        <v>67</v>
      </c>
      <c r="N283" s="19" t="s">
        <v>68</v>
      </c>
      <c r="O283" s="19" t="s">
        <v>112</v>
      </c>
      <c r="P283" s="19" t="s">
        <v>68</v>
      </c>
      <c r="Q283" s="19" t="s">
        <v>70</v>
      </c>
      <c r="R283" s="66" t="s">
        <v>757</v>
      </c>
      <c r="S283" s="73" t="s">
        <v>92</v>
      </c>
      <c r="T283" s="19">
        <v>872</v>
      </c>
      <c r="U283" s="19" t="s">
        <v>905</v>
      </c>
      <c r="V283" s="24" t="s">
        <v>889</v>
      </c>
      <c r="W283" s="24">
        <v>50</v>
      </c>
      <c r="X283" s="74">
        <v>0</v>
      </c>
      <c r="Y283" s="74">
        <f t="shared" si="11"/>
        <v>0</v>
      </c>
      <c r="Z283" s="19"/>
      <c r="AA283" s="19" t="s">
        <v>76</v>
      </c>
      <c r="AB283" s="19" t="s">
        <v>832</v>
      </c>
    </row>
    <row r="284" spans="1:28" s="8" customFormat="1" ht="39" customHeight="1">
      <c r="A284" s="18" t="s">
        <v>906</v>
      </c>
      <c r="B284" s="19" t="s">
        <v>61</v>
      </c>
      <c r="C284" s="19" t="s">
        <v>62</v>
      </c>
      <c r="D284" s="19" t="s">
        <v>903</v>
      </c>
      <c r="E284" s="33" t="s">
        <v>904</v>
      </c>
      <c r="F284" s="33"/>
      <c r="G284" s="33" t="s">
        <v>785</v>
      </c>
      <c r="H284" s="19"/>
      <c r="I284" s="19"/>
      <c r="J284" s="19"/>
      <c r="K284" s="19" t="s">
        <v>82</v>
      </c>
      <c r="L284" s="20">
        <v>0</v>
      </c>
      <c r="M284" s="21" t="s">
        <v>67</v>
      </c>
      <c r="N284" s="19" t="s">
        <v>68</v>
      </c>
      <c r="O284" s="19" t="s">
        <v>112</v>
      </c>
      <c r="P284" s="19" t="s">
        <v>68</v>
      </c>
      <c r="Q284" s="19" t="s">
        <v>70</v>
      </c>
      <c r="R284" s="66" t="s">
        <v>757</v>
      </c>
      <c r="S284" s="73" t="s">
        <v>92</v>
      </c>
      <c r="T284" s="19">
        <v>872</v>
      </c>
      <c r="U284" s="19" t="s">
        <v>905</v>
      </c>
      <c r="V284" s="24">
        <v>20</v>
      </c>
      <c r="W284" s="24">
        <v>50</v>
      </c>
      <c r="X284" s="74">
        <f t="shared" si="12"/>
        <v>1000</v>
      </c>
      <c r="Y284" s="74">
        <f t="shared" si="11"/>
        <v>1120</v>
      </c>
      <c r="Z284" s="19"/>
      <c r="AA284" s="19" t="s">
        <v>76</v>
      </c>
      <c r="AB284" s="19"/>
    </row>
    <row r="285" spans="1:28" s="8" customFormat="1" ht="39" customHeight="1">
      <c r="A285" s="18" t="s">
        <v>907</v>
      </c>
      <c r="B285" s="19" t="s">
        <v>61</v>
      </c>
      <c r="C285" s="19" t="s">
        <v>62</v>
      </c>
      <c r="D285" s="19" t="s">
        <v>908</v>
      </c>
      <c r="E285" s="33" t="s">
        <v>909</v>
      </c>
      <c r="F285" s="33"/>
      <c r="G285" s="33" t="s">
        <v>768</v>
      </c>
      <c r="H285" s="19"/>
      <c r="I285" s="19"/>
      <c r="J285" s="19"/>
      <c r="K285" s="19" t="s">
        <v>82</v>
      </c>
      <c r="L285" s="20">
        <v>0</v>
      </c>
      <c r="M285" s="21" t="s">
        <v>67</v>
      </c>
      <c r="N285" s="19" t="s">
        <v>68</v>
      </c>
      <c r="O285" s="19" t="s">
        <v>112</v>
      </c>
      <c r="P285" s="19" t="s">
        <v>68</v>
      </c>
      <c r="Q285" s="19" t="s">
        <v>70</v>
      </c>
      <c r="R285" s="66" t="s">
        <v>757</v>
      </c>
      <c r="S285" s="73" t="s">
        <v>92</v>
      </c>
      <c r="T285" s="21">
        <v>778</v>
      </c>
      <c r="U285" s="19" t="s">
        <v>281</v>
      </c>
      <c r="V285" s="24" t="s">
        <v>900</v>
      </c>
      <c r="W285" s="24">
        <v>1000</v>
      </c>
      <c r="X285" s="74">
        <v>0</v>
      </c>
      <c r="Y285" s="74">
        <f t="shared" si="11"/>
        <v>0</v>
      </c>
      <c r="Z285" s="19"/>
      <c r="AA285" s="19" t="s">
        <v>76</v>
      </c>
      <c r="AB285" s="19" t="s">
        <v>775</v>
      </c>
    </row>
    <row r="286" spans="1:28" s="8" customFormat="1" ht="39" customHeight="1">
      <c r="A286" s="18" t="s">
        <v>910</v>
      </c>
      <c r="B286" s="19" t="s">
        <v>61</v>
      </c>
      <c r="C286" s="19" t="s">
        <v>62</v>
      </c>
      <c r="D286" s="19" t="s">
        <v>908</v>
      </c>
      <c r="E286" s="33" t="s">
        <v>909</v>
      </c>
      <c r="F286" s="33"/>
      <c r="G286" s="33" t="s">
        <v>768</v>
      </c>
      <c r="H286" s="19"/>
      <c r="I286" s="19"/>
      <c r="J286" s="19"/>
      <c r="K286" s="19" t="s">
        <v>82</v>
      </c>
      <c r="L286" s="20">
        <v>0</v>
      </c>
      <c r="M286" s="21" t="s">
        <v>67</v>
      </c>
      <c r="N286" s="19" t="s">
        <v>68</v>
      </c>
      <c r="O286" s="19" t="s">
        <v>112</v>
      </c>
      <c r="P286" s="19" t="s">
        <v>68</v>
      </c>
      <c r="Q286" s="19" t="s">
        <v>70</v>
      </c>
      <c r="R286" s="66" t="s">
        <v>757</v>
      </c>
      <c r="S286" s="73" t="s">
        <v>92</v>
      </c>
      <c r="T286" s="21">
        <v>778</v>
      </c>
      <c r="U286" s="19" t="s">
        <v>281</v>
      </c>
      <c r="V286" s="24">
        <v>1</v>
      </c>
      <c r="W286" s="24">
        <v>2000</v>
      </c>
      <c r="X286" s="74">
        <f t="shared" si="12"/>
        <v>2000</v>
      </c>
      <c r="Y286" s="74">
        <f t="shared" si="11"/>
        <v>2240</v>
      </c>
      <c r="Z286" s="19"/>
      <c r="AA286" s="19" t="s">
        <v>76</v>
      </c>
      <c r="AB286" s="19"/>
    </row>
    <row r="287" spans="1:28" s="8" customFormat="1" ht="39" customHeight="1">
      <c r="A287" s="18" t="s">
        <v>911</v>
      </c>
      <c r="B287" s="19" t="s">
        <v>61</v>
      </c>
      <c r="C287" s="19" t="s">
        <v>62</v>
      </c>
      <c r="D287" s="19" t="s">
        <v>912</v>
      </c>
      <c r="E287" s="33" t="s">
        <v>913</v>
      </c>
      <c r="F287" s="33"/>
      <c r="G287" s="33" t="s">
        <v>914</v>
      </c>
      <c r="H287" s="19"/>
      <c r="I287" s="19"/>
      <c r="J287" s="19"/>
      <c r="K287" s="19" t="s">
        <v>82</v>
      </c>
      <c r="L287" s="20">
        <v>0</v>
      </c>
      <c r="M287" s="21" t="s">
        <v>67</v>
      </c>
      <c r="N287" s="19" t="s">
        <v>68</v>
      </c>
      <c r="O287" s="19" t="s">
        <v>112</v>
      </c>
      <c r="P287" s="19" t="s">
        <v>68</v>
      </c>
      <c r="Q287" s="19" t="s">
        <v>70</v>
      </c>
      <c r="R287" s="66" t="s">
        <v>757</v>
      </c>
      <c r="S287" s="73" t="s">
        <v>92</v>
      </c>
      <c r="T287" s="21">
        <v>796</v>
      </c>
      <c r="U287" s="19" t="s">
        <v>133</v>
      </c>
      <c r="V287" s="24" t="s">
        <v>915</v>
      </c>
      <c r="W287" s="24">
        <v>2800</v>
      </c>
      <c r="X287" s="74">
        <v>0</v>
      </c>
      <c r="Y287" s="74">
        <f t="shared" si="11"/>
        <v>0</v>
      </c>
      <c r="Z287" s="19"/>
      <c r="AA287" s="19" t="s">
        <v>76</v>
      </c>
      <c r="AB287" s="19" t="s">
        <v>775</v>
      </c>
    </row>
    <row r="288" spans="1:28" s="8" customFormat="1" ht="39" customHeight="1">
      <c r="A288" s="18" t="s">
        <v>916</v>
      </c>
      <c r="B288" s="19" t="s">
        <v>61</v>
      </c>
      <c r="C288" s="19" t="s">
        <v>62</v>
      </c>
      <c r="D288" s="19" t="s">
        <v>912</v>
      </c>
      <c r="E288" s="33" t="s">
        <v>913</v>
      </c>
      <c r="F288" s="33"/>
      <c r="G288" s="33" t="s">
        <v>914</v>
      </c>
      <c r="H288" s="19"/>
      <c r="I288" s="19"/>
      <c r="J288" s="19"/>
      <c r="K288" s="19" t="s">
        <v>82</v>
      </c>
      <c r="L288" s="20">
        <v>0</v>
      </c>
      <c r="M288" s="21" t="s">
        <v>67</v>
      </c>
      <c r="N288" s="19" t="s">
        <v>68</v>
      </c>
      <c r="O288" s="19" t="s">
        <v>112</v>
      </c>
      <c r="P288" s="19" t="s">
        <v>68</v>
      </c>
      <c r="Q288" s="19" t="s">
        <v>70</v>
      </c>
      <c r="R288" s="66" t="s">
        <v>757</v>
      </c>
      <c r="S288" s="73" t="s">
        <v>92</v>
      </c>
      <c r="T288" s="21">
        <v>796</v>
      </c>
      <c r="U288" s="19" t="s">
        <v>133</v>
      </c>
      <c r="V288" s="24">
        <v>1</v>
      </c>
      <c r="W288" s="24">
        <v>4500</v>
      </c>
      <c r="X288" s="74">
        <f t="shared" si="12"/>
        <v>4500</v>
      </c>
      <c r="Y288" s="74">
        <f t="shared" si="11"/>
        <v>5040.000000000001</v>
      </c>
      <c r="Z288" s="19"/>
      <c r="AA288" s="19" t="s">
        <v>76</v>
      </c>
      <c r="AB288" s="19"/>
    </row>
    <row r="289" spans="1:28" s="8" customFormat="1" ht="39" customHeight="1">
      <c r="A289" s="18" t="s">
        <v>917</v>
      </c>
      <c r="B289" s="19" t="s">
        <v>61</v>
      </c>
      <c r="C289" s="19" t="s">
        <v>62</v>
      </c>
      <c r="D289" s="19" t="s">
        <v>918</v>
      </c>
      <c r="E289" s="33" t="s">
        <v>919</v>
      </c>
      <c r="F289" s="33"/>
      <c r="G289" s="33" t="s">
        <v>768</v>
      </c>
      <c r="H289" s="19"/>
      <c r="I289" s="19"/>
      <c r="J289" s="19"/>
      <c r="K289" s="19" t="s">
        <v>82</v>
      </c>
      <c r="L289" s="20">
        <v>0</v>
      </c>
      <c r="M289" s="21" t="s">
        <v>67</v>
      </c>
      <c r="N289" s="19" t="s">
        <v>68</v>
      </c>
      <c r="O289" s="19" t="s">
        <v>112</v>
      </c>
      <c r="P289" s="19" t="s">
        <v>68</v>
      </c>
      <c r="Q289" s="19" t="s">
        <v>70</v>
      </c>
      <c r="R289" s="66" t="s">
        <v>757</v>
      </c>
      <c r="S289" s="73" t="s">
        <v>92</v>
      </c>
      <c r="T289" s="21">
        <v>778</v>
      </c>
      <c r="U289" s="19" t="s">
        <v>281</v>
      </c>
      <c r="V289" s="24">
        <v>10</v>
      </c>
      <c r="W289" s="24">
        <v>130</v>
      </c>
      <c r="X289" s="74">
        <v>0</v>
      </c>
      <c r="Y289" s="74">
        <v>0</v>
      </c>
      <c r="Z289" s="19"/>
      <c r="AA289" s="19" t="s">
        <v>76</v>
      </c>
      <c r="AB289" s="19" t="s">
        <v>106</v>
      </c>
    </row>
    <row r="290" spans="1:28" s="8" customFormat="1" ht="39" customHeight="1">
      <c r="A290" s="18" t="s">
        <v>920</v>
      </c>
      <c r="B290" s="19" t="s">
        <v>61</v>
      </c>
      <c r="C290" s="19" t="s">
        <v>62</v>
      </c>
      <c r="D290" s="19" t="s">
        <v>918</v>
      </c>
      <c r="E290" s="33" t="s">
        <v>919</v>
      </c>
      <c r="F290" s="33"/>
      <c r="G290" s="33" t="s">
        <v>768</v>
      </c>
      <c r="H290" s="19"/>
      <c r="I290" s="19"/>
      <c r="J290" s="19"/>
      <c r="K290" s="19" t="s">
        <v>82</v>
      </c>
      <c r="L290" s="20">
        <v>0</v>
      </c>
      <c r="M290" s="21" t="s">
        <v>67</v>
      </c>
      <c r="N290" s="19" t="s">
        <v>68</v>
      </c>
      <c r="O290" s="19" t="s">
        <v>112</v>
      </c>
      <c r="P290" s="19" t="s">
        <v>68</v>
      </c>
      <c r="Q290" s="19" t="s">
        <v>70</v>
      </c>
      <c r="R290" s="66" t="s">
        <v>757</v>
      </c>
      <c r="S290" s="73" t="s">
        <v>92</v>
      </c>
      <c r="T290" s="21">
        <v>778</v>
      </c>
      <c r="U290" s="19" t="s">
        <v>281</v>
      </c>
      <c r="V290" s="24">
        <v>10</v>
      </c>
      <c r="W290" s="24">
        <v>130</v>
      </c>
      <c r="X290" s="74">
        <v>0</v>
      </c>
      <c r="Y290" s="74">
        <f>X290*1.12</f>
        <v>0</v>
      </c>
      <c r="Z290" s="19"/>
      <c r="AA290" s="19" t="s">
        <v>76</v>
      </c>
      <c r="AB290" s="19" t="s">
        <v>106</v>
      </c>
    </row>
    <row r="291" spans="1:28" s="8" customFormat="1" ht="39" customHeight="1">
      <c r="A291" s="18" t="s">
        <v>921</v>
      </c>
      <c r="B291" s="19" t="s">
        <v>61</v>
      </c>
      <c r="C291" s="19" t="s">
        <v>62</v>
      </c>
      <c r="D291" s="19" t="s">
        <v>922</v>
      </c>
      <c r="E291" s="33" t="s">
        <v>923</v>
      </c>
      <c r="F291" s="33"/>
      <c r="G291" s="33" t="s">
        <v>768</v>
      </c>
      <c r="H291" s="19"/>
      <c r="I291" s="19" t="s">
        <v>924</v>
      </c>
      <c r="J291" s="19"/>
      <c r="K291" s="19" t="s">
        <v>82</v>
      </c>
      <c r="L291" s="20">
        <v>0</v>
      </c>
      <c r="M291" s="21" t="s">
        <v>67</v>
      </c>
      <c r="N291" s="19" t="s">
        <v>68</v>
      </c>
      <c r="O291" s="19" t="s">
        <v>112</v>
      </c>
      <c r="P291" s="19" t="s">
        <v>68</v>
      </c>
      <c r="Q291" s="19" t="s">
        <v>70</v>
      </c>
      <c r="R291" s="66" t="s">
        <v>757</v>
      </c>
      <c r="S291" s="73" t="s">
        <v>92</v>
      </c>
      <c r="T291" s="21">
        <v>778</v>
      </c>
      <c r="U291" s="19" t="s">
        <v>281</v>
      </c>
      <c r="V291" s="24">
        <v>2</v>
      </c>
      <c r="W291" s="24">
        <v>250</v>
      </c>
      <c r="X291" s="74">
        <v>0</v>
      </c>
      <c r="Y291" s="74">
        <f>X291*1.12</f>
        <v>0</v>
      </c>
      <c r="Z291" s="19"/>
      <c r="AA291" s="19" t="s">
        <v>76</v>
      </c>
      <c r="AB291" s="19" t="s">
        <v>192</v>
      </c>
    </row>
    <row r="292" spans="1:28" s="8" customFormat="1" ht="39" customHeight="1">
      <c r="A292" s="18" t="s">
        <v>925</v>
      </c>
      <c r="B292" s="19" t="s">
        <v>61</v>
      </c>
      <c r="C292" s="19" t="s">
        <v>62</v>
      </c>
      <c r="D292" s="19" t="s">
        <v>922</v>
      </c>
      <c r="E292" s="33" t="s">
        <v>923</v>
      </c>
      <c r="F292" s="33"/>
      <c r="G292" s="33" t="s">
        <v>768</v>
      </c>
      <c r="H292" s="19"/>
      <c r="I292" s="19" t="s">
        <v>924</v>
      </c>
      <c r="J292" s="19"/>
      <c r="K292" s="19" t="s">
        <v>82</v>
      </c>
      <c r="L292" s="20">
        <v>0</v>
      </c>
      <c r="M292" s="21" t="s">
        <v>67</v>
      </c>
      <c r="N292" s="19" t="s">
        <v>68</v>
      </c>
      <c r="O292" s="19" t="s">
        <v>112</v>
      </c>
      <c r="P292" s="19" t="s">
        <v>68</v>
      </c>
      <c r="Q292" s="19" t="s">
        <v>70</v>
      </c>
      <c r="R292" s="66" t="s">
        <v>757</v>
      </c>
      <c r="S292" s="73" t="s">
        <v>92</v>
      </c>
      <c r="T292" s="21">
        <v>778</v>
      </c>
      <c r="U292" s="19" t="s">
        <v>281</v>
      </c>
      <c r="V292" s="24">
        <v>2</v>
      </c>
      <c r="W292" s="24">
        <v>620</v>
      </c>
      <c r="X292" s="74">
        <f>W292*V292</f>
        <v>1240</v>
      </c>
      <c r="Y292" s="74">
        <f>X292*1.12</f>
        <v>1388.8000000000002</v>
      </c>
      <c r="Z292" s="19"/>
      <c r="AA292" s="19" t="s">
        <v>76</v>
      </c>
      <c r="AB292" s="19"/>
    </row>
    <row r="293" spans="1:28" s="8" customFormat="1" ht="102" customHeight="1">
      <c r="A293" s="18" t="s">
        <v>926</v>
      </c>
      <c r="B293" s="19" t="s">
        <v>61</v>
      </c>
      <c r="C293" s="19" t="s">
        <v>62</v>
      </c>
      <c r="D293" s="19" t="s">
        <v>927</v>
      </c>
      <c r="E293" s="33" t="s">
        <v>928</v>
      </c>
      <c r="F293" s="33"/>
      <c r="G293" s="33" t="s">
        <v>756</v>
      </c>
      <c r="H293" s="19"/>
      <c r="I293" s="19" t="s">
        <v>929</v>
      </c>
      <c r="J293" s="19"/>
      <c r="K293" s="19" t="s">
        <v>82</v>
      </c>
      <c r="L293" s="20">
        <v>0</v>
      </c>
      <c r="M293" s="21" t="s">
        <v>67</v>
      </c>
      <c r="N293" s="19" t="s">
        <v>68</v>
      </c>
      <c r="O293" s="19" t="s">
        <v>112</v>
      </c>
      <c r="P293" s="19" t="s">
        <v>68</v>
      </c>
      <c r="Q293" s="19" t="s">
        <v>70</v>
      </c>
      <c r="R293" s="66" t="s">
        <v>757</v>
      </c>
      <c r="S293" s="73" t="s">
        <v>92</v>
      </c>
      <c r="T293" s="21">
        <v>778</v>
      </c>
      <c r="U293" s="19" t="s">
        <v>281</v>
      </c>
      <c r="V293" s="24">
        <v>2</v>
      </c>
      <c r="W293" s="24">
        <v>400</v>
      </c>
      <c r="X293" s="74">
        <f>W293*V293</f>
        <v>800</v>
      </c>
      <c r="Y293" s="74">
        <f t="shared" si="11"/>
        <v>896.0000000000001</v>
      </c>
      <c r="Z293" s="19"/>
      <c r="AA293" s="19" t="s">
        <v>76</v>
      </c>
      <c r="AB293" s="19"/>
    </row>
    <row r="294" spans="1:28" s="8" customFormat="1" ht="39" customHeight="1">
      <c r="A294" s="18" t="s">
        <v>930</v>
      </c>
      <c r="B294" s="19" t="s">
        <v>61</v>
      </c>
      <c r="C294" s="19" t="s">
        <v>62</v>
      </c>
      <c r="D294" s="19" t="s">
        <v>931</v>
      </c>
      <c r="E294" s="33" t="s">
        <v>932</v>
      </c>
      <c r="F294" s="33"/>
      <c r="G294" s="33" t="s">
        <v>785</v>
      </c>
      <c r="H294" s="19"/>
      <c r="I294" s="19" t="s">
        <v>933</v>
      </c>
      <c r="J294" s="19"/>
      <c r="K294" s="19" t="s">
        <v>82</v>
      </c>
      <c r="L294" s="20">
        <v>0</v>
      </c>
      <c r="M294" s="21" t="s">
        <v>67</v>
      </c>
      <c r="N294" s="19" t="s">
        <v>68</v>
      </c>
      <c r="O294" s="19" t="s">
        <v>112</v>
      </c>
      <c r="P294" s="19" t="s">
        <v>68</v>
      </c>
      <c r="Q294" s="19" t="s">
        <v>70</v>
      </c>
      <c r="R294" s="66" t="s">
        <v>757</v>
      </c>
      <c r="S294" s="73" t="s">
        <v>92</v>
      </c>
      <c r="T294" s="21">
        <v>778</v>
      </c>
      <c r="U294" s="19" t="s">
        <v>281</v>
      </c>
      <c r="V294" s="24">
        <v>2</v>
      </c>
      <c r="W294" s="24">
        <v>600</v>
      </c>
      <c r="X294" s="74">
        <v>0</v>
      </c>
      <c r="Y294" s="74">
        <f t="shared" si="11"/>
        <v>0</v>
      </c>
      <c r="Z294" s="19"/>
      <c r="AA294" s="19" t="s">
        <v>76</v>
      </c>
      <c r="AB294" s="19" t="s">
        <v>106</v>
      </c>
    </row>
    <row r="295" spans="1:28" s="8" customFormat="1" ht="39" customHeight="1">
      <c r="A295" s="18" t="s">
        <v>934</v>
      </c>
      <c r="B295" s="19" t="s">
        <v>61</v>
      </c>
      <c r="C295" s="19" t="s">
        <v>62</v>
      </c>
      <c r="D295" s="19" t="s">
        <v>931</v>
      </c>
      <c r="E295" s="33" t="s">
        <v>932</v>
      </c>
      <c r="F295" s="33"/>
      <c r="G295" s="33" t="s">
        <v>785</v>
      </c>
      <c r="H295" s="19"/>
      <c r="I295" s="19" t="s">
        <v>933</v>
      </c>
      <c r="J295" s="19"/>
      <c r="K295" s="19" t="s">
        <v>82</v>
      </c>
      <c r="L295" s="20">
        <v>0</v>
      </c>
      <c r="M295" s="21" t="s">
        <v>67</v>
      </c>
      <c r="N295" s="19" t="s">
        <v>68</v>
      </c>
      <c r="O295" s="19" t="s">
        <v>112</v>
      </c>
      <c r="P295" s="19" t="s">
        <v>68</v>
      </c>
      <c r="Q295" s="19" t="s">
        <v>70</v>
      </c>
      <c r="R295" s="66" t="s">
        <v>757</v>
      </c>
      <c r="S295" s="73" t="s">
        <v>92</v>
      </c>
      <c r="T295" s="21">
        <v>778</v>
      </c>
      <c r="U295" s="19" t="s">
        <v>281</v>
      </c>
      <c r="V295" s="24">
        <v>2</v>
      </c>
      <c r="W295" s="24">
        <v>600</v>
      </c>
      <c r="X295" s="74">
        <v>0</v>
      </c>
      <c r="Y295" s="74">
        <f>X295*1.12</f>
        <v>0</v>
      </c>
      <c r="Z295" s="19"/>
      <c r="AA295" s="19" t="s">
        <v>76</v>
      </c>
      <c r="AB295" s="19" t="s">
        <v>106</v>
      </c>
    </row>
    <row r="296" spans="1:28" s="8" customFormat="1" ht="39" customHeight="1">
      <c r="A296" s="18" t="s">
        <v>935</v>
      </c>
      <c r="B296" s="19" t="s">
        <v>61</v>
      </c>
      <c r="C296" s="19" t="s">
        <v>62</v>
      </c>
      <c r="D296" s="19" t="s">
        <v>936</v>
      </c>
      <c r="E296" s="33" t="s">
        <v>937</v>
      </c>
      <c r="F296" s="33"/>
      <c r="G296" s="33" t="s">
        <v>938</v>
      </c>
      <c r="H296" s="19"/>
      <c r="I296" s="19"/>
      <c r="J296" s="19"/>
      <c r="K296" s="19" t="s">
        <v>82</v>
      </c>
      <c r="L296" s="20">
        <v>0</v>
      </c>
      <c r="M296" s="21" t="s">
        <v>67</v>
      </c>
      <c r="N296" s="19" t="s">
        <v>68</v>
      </c>
      <c r="O296" s="19" t="s">
        <v>112</v>
      </c>
      <c r="P296" s="19" t="s">
        <v>68</v>
      </c>
      <c r="Q296" s="19" t="s">
        <v>70</v>
      </c>
      <c r="R296" s="66" t="s">
        <v>757</v>
      </c>
      <c r="S296" s="73" t="s">
        <v>92</v>
      </c>
      <c r="T296" s="19">
        <v>715</v>
      </c>
      <c r="U296" s="19" t="s">
        <v>939</v>
      </c>
      <c r="V296" s="24">
        <v>50</v>
      </c>
      <c r="W296" s="24">
        <v>50</v>
      </c>
      <c r="X296" s="74">
        <v>0</v>
      </c>
      <c r="Y296" s="74">
        <f t="shared" si="11"/>
        <v>0</v>
      </c>
      <c r="Z296" s="19"/>
      <c r="AA296" s="19" t="s">
        <v>76</v>
      </c>
      <c r="AB296" s="19" t="s">
        <v>192</v>
      </c>
    </row>
    <row r="297" spans="1:28" s="8" customFormat="1" ht="39" customHeight="1">
      <c r="A297" s="18" t="s">
        <v>940</v>
      </c>
      <c r="B297" s="19" t="s">
        <v>61</v>
      </c>
      <c r="C297" s="19" t="s">
        <v>62</v>
      </c>
      <c r="D297" s="19" t="s">
        <v>936</v>
      </c>
      <c r="E297" s="33" t="s">
        <v>937</v>
      </c>
      <c r="F297" s="33"/>
      <c r="G297" s="33" t="s">
        <v>938</v>
      </c>
      <c r="H297" s="19"/>
      <c r="I297" s="19"/>
      <c r="J297" s="19"/>
      <c r="K297" s="19" t="s">
        <v>82</v>
      </c>
      <c r="L297" s="20">
        <v>0</v>
      </c>
      <c r="M297" s="21" t="s">
        <v>67</v>
      </c>
      <c r="N297" s="19" t="s">
        <v>68</v>
      </c>
      <c r="O297" s="19" t="s">
        <v>112</v>
      </c>
      <c r="P297" s="19" t="s">
        <v>68</v>
      </c>
      <c r="Q297" s="19" t="s">
        <v>70</v>
      </c>
      <c r="R297" s="66" t="s">
        <v>757</v>
      </c>
      <c r="S297" s="73" t="s">
        <v>92</v>
      </c>
      <c r="T297" s="19">
        <v>715</v>
      </c>
      <c r="U297" s="19" t="s">
        <v>939</v>
      </c>
      <c r="V297" s="24">
        <v>50</v>
      </c>
      <c r="W297" s="24">
        <v>100</v>
      </c>
      <c r="X297" s="74">
        <f>W297*V297</f>
        <v>5000</v>
      </c>
      <c r="Y297" s="74">
        <f t="shared" si="11"/>
        <v>5600.000000000001</v>
      </c>
      <c r="Z297" s="19"/>
      <c r="AA297" s="19" t="s">
        <v>76</v>
      </c>
      <c r="AB297" s="19"/>
    </row>
    <row r="298" spans="1:28" s="8" customFormat="1" ht="38.25" customHeight="1">
      <c r="A298" s="18" t="s">
        <v>941</v>
      </c>
      <c r="B298" s="19" t="s">
        <v>61</v>
      </c>
      <c r="C298" s="19" t="s">
        <v>62</v>
      </c>
      <c r="D298" s="78" t="s">
        <v>942</v>
      </c>
      <c r="E298" s="19" t="s">
        <v>937</v>
      </c>
      <c r="F298" s="19"/>
      <c r="G298" s="19" t="s">
        <v>943</v>
      </c>
      <c r="H298" s="19"/>
      <c r="I298" s="20"/>
      <c r="J298" s="21"/>
      <c r="K298" s="19" t="s">
        <v>82</v>
      </c>
      <c r="L298" s="19">
        <v>0</v>
      </c>
      <c r="M298" s="21" t="s">
        <v>67</v>
      </c>
      <c r="N298" s="19" t="s">
        <v>68</v>
      </c>
      <c r="O298" s="66" t="s">
        <v>112</v>
      </c>
      <c r="P298" s="19" t="s">
        <v>68</v>
      </c>
      <c r="Q298" s="19" t="s">
        <v>70</v>
      </c>
      <c r="R298" s="66" t="s">
        <v>757</v>
      </c>
      <c r="S298" s="73" t="s">
        <v>92</v>
      </c>
      <c r="T298" s="21">
        <v>778</v>
      </c>
      <c r="U298" s="19" t="s">
        <v>281</v>
      </c>
      <c r="V298" s="74">
        <v>50</v>
      </c>
      <c r="W298" s="24">
        <v>25</v>
      </c>
      <c r="X298" s="74">
        <v>0</v>
      </c>
      <c r="Y298" s="74">
        <f t="shared" si="11"/>
        <v>0</v>
      </c>
      <c r="Z298" s="19"/>
      <c r="AA298" s="19" t="s">
        <v>76</v>
      </c>
      <c r="AB298" s="19" t="s">
        <v>192</v>
      </c>
    </row>
    <row r="299" spans="1:28" s="8" customFormat="1" ht="39" customHeight="1">
      <c r="A299" s="18" t="s">
        <v>944</v>
      </c>
      <c r="B299" s="19" t="s">
        <v>61</v>
      </c>
      <c r="C299" s="19" t="s">
        <v>62</v>
      </c>
      <c r="D299" s="78" t="s">
        <v>942</v>
      </c>
      <c r="E299" s="19" t="s">
        <v>937</v>
      </c>
      <c r="F299" s="19"/>
      <c r="G299" s="19" t="s">
        <v>943</v>
      </c>
      <c r="H299" s="19"/>
      <c r="I299" s="20"/>
      <c r="J299" s="21"/>
      <c r="K299" s="19" t="s">
        <v>82</v>
      </c>
      <c r="L299" s="19">
        <v>0</v>
      </c>
      <c r="M299" s="21" t="s">
        <v>67</v>
      </c>
      <c r="N299" s="19" t="s">
        <v>68</v>
      </c>
      <c r="O299" s="66" t="s">
        <v>112</v>
      </c>
      <c r="P299" s="19" t="s">
        <v>68</v>
      </c>
      <c r="Q299" s="19" t="s">
        <v>70</v>
      </c>
      <c r="R299" s="66" t="s">
        <v>757</v>
      </c>
      <c r="S299" s="73" t="s">
        <v>92</v>
      </c>
      <c r="T299" s="21">
        <v>778</v>
      </c>
      <c r="U299" s="19" t="s">
        <v>281</v>
      </c>
      <c r="V299" s="74">
        <v>50</v>
      </c>
      <c r="W299" s="24">
        <v>50</v>
      </c>
      <c r="X299" s="74">
        <f>W299*V299</f>
        <v>2500</v>
      </c>
      <c r="Y299" s="74">
        <f t="shared" si="11"/>
        <v>2800.0000000000005</v>
      </c>
      <c r="Z299" s="19"/>
      <c r="AA299" s="19" t="s">
        <v>76</v>
      </c>
      <c r="AB299" s="19"/>
    </row>
    <row r="300" spans="1:28" s="8" customFormat="1" ht="39" customHeight="1">
      <c r="A300" s="18" t="s">
        <v>945</v>
      </c>
      <c r="B300" s="19" t="s">
        <v>61</v>
      </c>
      <c r="C300" s="19" t="s">
        <v>946</v>
      </c>
      <c r="D300" s="78" t="s">
        <v>947</v>
      </c>
      <c r="E300" s="19" t="s">
        <v>815</v>
      </c>
      <c r="F300" s="19"/>
      <c r="G300" s="19" t="s">
        <v>768</v>
      </c>
      <c r="H300" s="19"/>
      <c r="I300" s="20" t="s">
        <v>948</v>
      </c>
      <c r="J300" s="21"/>
      <c r="K300" s="19" t="s">
        <v>82</v>
      </c>
      <c r="L300" s="19">
        <v>0</v>
      </c>
      <c r="M300" s="21" t="s">
        <v>67</v>
      </c>
      <c r="N300" s="19" t="s">
        <v>68</v>
      </c>
      <c r="O300" s="66" t="s">
        <v>112</v>
      </c>
      <c r="P300" s="19" t="s">
        <v>68</v>
      </c>
      <c r="Q300" s="19" t="s">
        <v>70</v>
      </c>
      <c r="R300" s="66" t="s">
        <v>757</v>
      </c>
      <c r="S300" s="73" t="s">
        <v>92</v>
      </c>
      <c r="T300" s="21">
        <v>778</v>
      </c>
      <c r="U300" s="19" t="s">
        <v>281</v>
      </c>
      <c r="V300" s="74">
        <v>3</v>
      </c>
      <c r="W300" s="24">
        <v>180</v>
      </c>
      <c r="X300" s="74">
        <v>0</v>
      </c>
      <c r="Y300" s="74">
        <f t="shared" si="11"/>
        <v>0</v>
      </c>
      <c r="Z300" s="19"/>
      <c r="AA300" s="19" t="s">
        <v>76</v>
      </c>
      <c r="AB300" s="19" t="s">
        <v>106</v>
      </c>
    </row>
    <row r="301" spans="1:28" s="8" customFormat="1" ht="39" customHeight="1">
      <c r="A301" s="18" t="s">
        <v>949</v>
      </c>
      <c r="B301" s="19" t="s">
        <v>61</v>
      </c>
      <c r="C301" s="19" t="s">
        <v>946</v>
      </c>
      <c r="D301" s="78" t="s">
        <v>947</v>
      </c>
      <c r="E301" s="19" t="s">
        <v>815</v>
      </c>
      <c r="F301" s="19"/>
      <c r="G301" s="19" t="s">
        <v>768</v>
      </c>
      <c r="H301" s="19"/>
      <c r="I301" s="20" t="s">
        <v>948</v>
      </c>
      <c r="J301" s="21"/>
      <c r="K301" s="19" t="s">
        <v>82</v>
      </c>
      <c r="L301" s="19">
        <v>0</v>
      </c>
      <c r="M301" s="21" t="s">
        <v>67</v>
      </c>
      <c r="N301" s="19" t="s">
        <v>68</v>
      </c>
      <c r="O301" s="66" t="s">
        <v>112</v>
      </c>
      <c r="P301" s="19" t="s">
        <v>68</v>
      </c>
      <c r="Q301" s="19" t="s">
        <v>70</v>
      </c>
      <c r="R301" s="66" t="s">
        <v>757</v>
      </c>
      <c r="S301" s="73" t="s">
        <v>92</v>
      </c>
      <c r="T301" s="21">
        <v>778</v>
      </c>
      <c r="U301" s="19" t="s">
        <v>281</v>
      </c>
      <c r="V301" s="74">
        <v>3</v>
      </c>
      <c r="W301" s="24">
        <v>180</v>
      </c>
      <c r="X301" s="74">
        <v>0</v>
      </c>
      <c r="Y301" s="74">
        <f aca="true" t="shared" si="13" ref="Y301:Y364">X301*1.12</f>
        <v>0</v>
      </c>
      <c r="Z301" s="19"/>
      <c r="AA301" s="19" t="s">
        <v>76</v>
      </c>
      <c r="AB301" s="19" t="s">
        <v>106</v>
      </c>
    </row>
    <row r="302" spans="1:28" s="8" customFormat="1" ht="39" customHeight="1">
      <c r="A302" s="18" t="s">
        <v>950</v>
      </c>
      <c r="B302" s="19" t="s">
        <v>61</v>
      </c>
      <c r="C302" s="19" t="s">
        <v>62</v>
      </c>
      <c r="D302" s="78" t="s">
        <v>951</v>
      </c>
      <c r="E302" s="19" t="s">
        <v>952</v>
      </c>
      <c r="F302" s="19"/>
      <c r="G302" s="19" t="s">
        <v>785</v>
      </c>
      <c r="H302" s="79"/>
      <c r="I302" s="19" t="s">
        <v>953</v>
      </c>
      <c r="J302" s="19"/>
      <c r="K302" s="19" t="s">
        <v>82</v>
      </c>
      <c r="L302" s="20">
        <v>0</v>
      </c>
      <c r="M302" s="21" t="s">
        <v>67</v>
      </c>
      <c r="N302" s="19" t="s">
        <v>68</v>
      </c>
      <c r="O302" s="19" t="s">
        <v>112</v>
      </c>
      <c r="P302" s="19" t="s">
        <v>68</v>
      </c>
      <c r="Q302" s="19" t="s">
        <v>70</v>
      </c>
      <c r="R302" s="66" t="s">
        <v>757</v>
      </c>
      <c r="S302" s="73" t="s">
        <v>92</v>
      </c>
      <c r="T302" s="19">
        <v>870</v>
      </c>
      <c r="U302" s="20" t="s">
        <v>954</v>
      </c>
      <c r="V302" s="24">
        <v>2</v>
      </c>
      <c r="W302" s="24">
        <v>250</v>
      </c>
      <c r="X302" s="74">
        <v>0</v>
      </c>
      <c r="Y302" s="74">
        <f t="shared" si="13"/>
        <v>0</v>
      </c>
      <c r="Z302" s="19"/>
      <c r="AA302" s="19" t="s">
        <v>76</v>
      </c>
      <c r="AB302" s="19" t="s">
        <v>192</v>
      </c>
    </row>
    <row r="303" spans="1:28" s="8" customFormat="1" ht="39" customHeight="1">
      <c r="A303" s="18" t="s">
        <v>955</v>
      </c>
      <c r="B303" s="19" t="s">
        <v>61</v>
      </c>
      <c r="C303" s="19" t="s">
        <v>62</v>
      </c>
      <c r="D303" s="78" t="s">
        <v>951</v>
      </c>
      <c r="E303" s="19" t="s">
        <v>952</v>
      </c>
      <c r="F303" s="19"/>
      <c r="G303" s="19" t="s">
        <v>785</v>
      </c>
      <c r="H303" s="79"/>
      <c r="I303" s="19" t="s">
        <v>953</v>
      </c>
      <c r="J303" s="19"/>
      <c r="K303" s="19" t="s">
        <v>82</v>
      </c>
      <c r="L303" s="20">
        <v>0</v>
      </c>
      <c r="M303" s="21" t="s">
        <v>67</v>
      </c>
      <c r="N303" s="19" t="s">
        <v>68</v>
      </c>
      <c r="O303" s="19" t="s">
        <v>112</v>
      </c>
      <c r="P303" s="19" t="s">
        <v>68</v>
      </c>
      <c r="Q303" s="19" t="s">
        <v>70</v>
      </c>
      <c r="R303" s="66" t="s">
        <v>757</v>
      </c>
      <c r="S303" s="73" t="s">
        <v>92</v>
      </c>
      <c r="T303" s="19">
        <v>870</v>
      </c>
      <c r="U303" s="20" t="s">
        <v>954</v>
      </c>
      <c r="V303" s="24">
        <v>2</v>
      </c>
      <c r="W303" s="24">
        <v>1100</v>
      </c>
      <c r="X303" s="74">
        <f>W303*V303</f>
        <v>2200</v>
      </c>
      <c r="Y303" s="74">
        <f t="shared" si="13"/>
        <v>2464.0000000000005</v>
      </c>
      <c r="Z303" s="19"/>
      <c r="AA303" s="19" t="s">
        <v>76</v>
      </c>
      <c r="AB303" s="19"/>
    </row>
    <row r="304" spans="1:28" s="8" customFormat="1" ht="39" customHeight="1">
      <c r="A304" s="18" t="s">
        <v>956</v>
      </c>
      <c r="B304" s="19" t="s">
        <v>61</v>
      </c>
      <c r="C304" s="19" t="s">
        <v>62</v>
      </c>
      <c r="D304" s="78" t="s">
        <v>957</v>
      </c>
      <c r="E304" s="19" t="s">
        <v>405</v>
      </c>
      <c r="F304" s="19"/>
      <c r="G304" s="19" t="s">
        <v>958</v>
      </c>
      <c r="H304" s="79"/>
      <c r="I304" s="19"/>
      <c r="J304" s="19"/>
      <c r="K304" s="19" t="s">
        <v>82</v>
      </c>
      <c r="L304" s="20">
        <v>0</v>
      </c>
      <c r="M304" s="21" t="s">
        <v>67</v>
      </c>
      <c r="N304" s="19" t="s">
        <v>68</v>
      </c>
      <c r="O304" s="19" t="s">
        <v>112</v>
      </c>
      <c r="P304" s="19" t="s">
        <v>68</v>
      </c>
      <c r="Q304" s="19" t="s">
        <v>70</v>
      </c>
      <c r="R304" s="66" t="s">
        <v>757</v>
      </c>
      <c r="S304" s="73" t="s">
        <v>92</v>
      </c>
      <c r="T304" s="21">
        <v>778</v>
      </c>
      <c r="U304" s="19" t="s">
        <v>281</v>
      </c>
      <c r="V304" s="24">
        <v>15</v>
      </c>
      <c r="W304" s="24">
        <v>130</v>
      </c>
      <c r="X304" s="74">
        <v>0</v>
      </c>
      <c r="Y304" s="74">
        <f t="shared" si="13"/>
        <v>0</v>
      </c>
      <c r="Z304" s="19"/>
      <c r="AA304" s="19" t="s">
        <v>76</v>
      </c>
      <c r="AB304" s="19" t="s">
        <v>775</v>
      </c>
    </row>
    <row r="305" spans="1:28" s="8" customFormat="1" ht="39" customHeight="1">
      <c r="A305" s="18" t="s">
        <v>959</v>
      </c>
      <c r="B305" s="19" t="s">
        <v>61</v>
      </c>
      <c r="C305" s="19" t="s">
        <v>62</v>
      </c>
      <c r="D305" s="78" t="s">
        <v>957</v>
      </c>
      <c r="E305" s="19" t="s">
        <v>405</v>
      </c>
      <c r="F305" s="19"/>
      <c r="G305" s="19" t="s">
        <v>958</v>
      </c>
      <c r="H305" s="79"/>
      <c r="I305" s="19"/>
      <c r="J305" s="19"/>
      <c r="K305" s="19" t="s">
        <v>82</v>
      </c>
      <c r="L305" s="20">
        <v>0</v>
      </c>
      <c r="M305" s="21" t="s">
        <v>67</v>
      </c>
      <c r="N305" s="19" t="s">
        <v>68</v>
      </c>
      <c r="O305" s="19" t="s">
        <v>112</v>
      </c>
      <c r="P305" s="19" t="s">
        <v>68</v>
      </c>
      <c r="Q305" s="19" t="s">
        <v>70</v>
      </c>
      <c r="R305" s="66" t="s">
        <v>757</v>
      </c>
      <c r="S305" s="73" t="s">
        <v>92</v>
      </c>
      <c r="T305" s="21">
        <v>778</v>
      </c>
      <c r="U305" s="19" t="s">
        <v>281</v>
      </c>
      <c r="V305" s="24">
        <v>50</v>
      </c>
      <c r="W305" s="24">
        <v>140</v>
      </c>
      <c r="X305" s="74">
        <f>W305*V305</f>
        <v>7000</v>
      </c>
      <c r="Y305" s="74">
        <f t="shared" si="13"/>
        <v>7840.000000000001</v>
      </c>
      <c r="Z305" s="19"/>
      <c r="AA305" s="19" t="s">
        <v>76</v>
      </c>
      <c r="AB305" s="19"/>
    </row>
    <row r="306" spans="1:29" s="83" customFormat="1" ht="79.5" customHeight="1">
      <c r="A306" s="18" t="s">
        <v>960</v>
      </c>
      <c r="B306" s="19" t="s">
        <v>61</v>
      </c>
      <c r="C306" s="19" t="s">
        <v>62</v>
      </c>
      <c r="D306" s="19" t="s">
        <v>961</v>
      </c>
      <c r="E306" s="19" t="s">
        <v>962</v>
      </c>
      <c r="F306" s="80"/>
      <c r="G306" s="19" t="s">
        <v>963</v>
      </c>
      <c r="H306" s="19"/>
      <c r="I306" s="19"/>
      <c r="J306" s="18"/>
      <c r="K306" s="48" t="s">
        <v>82</v>
      </c>
      <c r="L306" s="48">
        <v>0</v>
      </c>
      <c r="M306" s="18">
        <v>231010000</v>
      </c>
      <c r="N306" s="19" t="s">
        <v>68</v>
      </c>
      <c r="O306" s="21" t="s">
        <v>378</v>
      </c>
      <c r="P306" s="19" t="s">
        <v>68</v>
      </c>
      <c r="Q306" s="19" t="s">
        <v>70</v>
      </c>
      <c r="R306" s="21" t="s">
        <v>757</v>
      </c>
      <c r="S306" s="21" t="s">
        <v>964</v>
      </c>
      <c r="T306" s="18">
        <v>796</v>
      </c>
      <c r="U306" s="81" t="s">
        <v>133</v>
      </c>
      <c r="V306" s="23">
        <v>20</v>
      </c>
      <c r="W306" s="46">
        <v>400</v>
      </c>
      <c r="X306" s="47">
        <f>W306*V306</f>
        <v>8000</v>
      </c>
      <c r="Y306" s="46">
        <f t="shared" si="13"/>
        <v>8960</v>
      </c>
      <c r="Z306" s="18"/>
      <c r="AA306" s="19" t="s">
        <v>76</v>
      </c>
      <c r="AB306" s="82"/>
      <c r="AC306" s="83" t="s">
        <v>965</v>
      </c>
    </row>
    <row r="307" spans="1:29" s="83" customFormat="1" ht="79.5" customHeight="1">
      <c r="A307" s="18" t="s">
        <v>966</v>
      </c>
      <c r="B307" s="19" t="s">
        <v>61</v>
      </c>
      <c r="C307" s="19" t="s">
        <v>62</v>
      </c>
      <c r="D307" s="19" t="s">
        <v>967</v>
      </c>
      <c r="E307" s="19" t="s">
        <v>968</v>
      </c>
      <c r="F307" s="80"/>
      <c r="G307" s="19" t="s">
        <v>969</v>
      </c>
      <c r="H307" s="19"/>
      <c r="I307" s="19" t="s">
        <v>970</v>
      </c>
      <c r="J307" s="21"/>
      <c r="K307" s="48" t="s">
        <v>82</v>
      </c>
      <c r="L307" s="48">
        <v>0</v>
      </c>
      <c r="M307" s="18">
        <v>231010000</v>
      </c>
      <c r="N307" s="19" t="s">
        <v>68</v>
      </c>
      <c r="O307" s="21" t="s">
        <v>971</v>
      </c>
      <c r="P307" s="19" t="s">
        <v>68</v>
      </c>
      <c r="Q307" s="19" t="s">
        <v>70</v>
      </c>
      <c r="R307" s="21" t="s">
        <v>757</v>
      </c>
      <c r="S307" s="21" t="s">
        <v>964</v>
      </c>
      <c r="T307" s="18">
        <v>796</v>
      </c>
      <c r="U307" s="81" t="s">
        <v>133</v>
      </c>
      <c r="V307" s="23">
        <v>15</v>
      </c>
      <c r="W307" s="46">
        <v>10000</v>
      </c>
      <c r="X307" s="47">
        <f aca="true" t="shared" si="14" ref="X307:X316">W307*V307</f>
        <v>150000</v>
      </c>
      <c r="Y307" s="46">
        <f t="shared" si="13"/>
        <v>168000.00000000003</v>
      </c>
      <c r="Z307" s="18"/>
      <c r="AA307" s="19" t="s">
        <v>76</v>
      </c>
      <c r="AB307" s="82"/>
      <c r="AC307" s="83" t="s">
        <v>965</v>
      </c>
    </row>
    <row r="308" spans="1:29" s="83" customFormat="1" ht="87" customHeight="1">
      <c r="A308" s="18" t="s">
        <v>972</v>
      </c>
      <c r="B308" s="19" t="s">
        <v>61</v>
      </c>
      <c r="C308" s="19" t="s">
        <v>62</v>
      </c>
      <c r="D308" s="19" t="s">
        <v>973</v>
      </c>
      <c r="E308" s="19" t="s">
        <v>974</v>
      </c>
      <c r="F308" s="80"/>
      <c r="G308" s="19" t="s">
        <v>975</v>
      </c>
      <c r="H308" s="33"/>
      <c r="I308" s="33"/>
      <c r="J308" s="21"/>
      <c r="K308" s="48" t="s">
        <v>82</v>
      </c>
      <c r="L308" s="48">
        <v>0</v>
      </c>
      <c r="M308" s="18">
        <v>231010000</v>
      </c>
      <c r="N308" s="19" t="s">
        <v>68</v>
      </c>
      <c r="O308" s="21" t="s">
        <v>971</v>
      </c>
      <c r="P308" s="19" t="s">
        <v>68</v>
      </c>
      <c r="Q308" s="19" t="s">
        <v>70</v>
      </c>
      <c r="R308" s="21" t="s">
        <v>757</v>
      </c>
      <c r="S308" s="21" t="s">
        <v>964</v>
      </c>
      <c r="T308" s="18">
        <v>796</v>
      </c>
      <c r="U308" s="81" t="s">
        <v>133</v>
      </c>
      <c r="V308" s="23">
        <v>20</v>
      </c>
      <c r="W308" s="46">
        <v>1300</v>
      </c>
      <c r="X308" s="47">
        <f t="shared" si="14"/>
        <v>26000</v>
      </c>
      <c r="Y308" s="46">
        <f t="shared" si="13"/>
        <v>29120.000000000004</v>
      </c>
      <c r="Z308" s="18"/>
      <c r="AA308" s="19" t="s">
        <v>76</v>
      </c>
      <c r="AB308" s="82"/>
      <c r="AC308" s="83" t="s">
        <v>965</v>
      </c>
    </row>
    <row r="309" spans="1:29" s="83" customFormat="1" ht="127.5" customHeight="1">
      <c r="A309" s="18" t="s">
        <v>976</v>
      </c>
      <c r="B309" s="19" t="s">
        <v>61</v>
      </c>
      <c r="C309" s="19" t="s">
        <v>62</v>
      </c>
      <c r="D309" s="19" t="s">
        <v>977</v>
      </c>
      <c r="E309" s="19" t="s">
        <v>968</v>
      </c>
      <c r="F309" s="80"/>
      <c r="G309" s="19" t="s">
        <v>978</v>
      </c>
      <c r="H309" s="33"/>
      <c r="I309" s="33" t="s">
        <v>979</v>
      </c>
      <c r="J309" s="21"/>
      <c r="K309" s="48" t="s">
        <v>82</v>
      </c>
      <c r="L309" s="48">
        <v>0</v>
      </c>
      <c r="M309" s="18">
        <v>231010000</v>
      </c>
      <c r="N309" s="19" t="s">
        <v>68</v>
      </c>
      <c r="O309" s="21" t="s">
        <v>971</v>
      </c>
      <c r="P309" s="19" t="s">
        <v>68</v>
      </c>
      <c r="Q309" s="19" t="s">
        <v>70</v>
      </c>
      <c r="R309" s="21" t="s">
        <v>757</v>
      </c>
      <c r="S309" s="21" t="s">
        <v>964</v>
      </c>
      <c r="T309" s="18">
        <v>796</v>
      </c>
      <c r="U309" s="81" t="s">
        <v>133</v>
      </c>
      <c r="V309" s="23">
        <v>20</v>
      </c>
      <c r="W309" s="84">
        <v>4000</v>
      </c>
      <c r="X309" s="47">
        <v>0</v>
      </c>
      <c r="Y309" s="46">
        <f t="shared" si="13"/>
        <v>0</v>
      </c>
      <c r="Z309" s="18"/>
      <c r="AA309" s="19" t="s">
        <v>76</v>
      </c>
      <c r="AB309" s="82" t="s">
        <v>980</v>
      </c>
      <c r="AC309" s="83" t="s">
        <v>965</v>
      </c>
    </row>
    <row r="310" spans="1:29" s="83" customFormat="1" ht="127.5" customHeight="1">
      <c r="A310" s="18" t="s">
        <v>981</v>
      </c>
      <c r="B310" s="19" t="s">
        <v>61</v>
      </c>
      <c r="C310" s="19" t="s">
        <v>62</v>
      </c>
      <c r="D310" s="19" t="s">
        <v>977</v>
      </c>
      <c r="E310" s="19" t="s">
        <v>968</v>
      </c>
      <c r="F310" s="80"/>
      <c r="G310" s="19" t="s">
        <v>978</v>
      </c>
      <c r="H310" s="33"/>
      <c r="I310" s="33" t="s">
        <v>979</v>
      </c>
      <c r="J310" s="21"/>
      <c r="K310" s="48" t="s">
        <v>66</v>
      </c>
      <c r="L310" s="48">
        <v>0</v>
      </c>
      <c r="M310" s="18">
        <v>231010000</v>
      </c>
      <c r="N310" s="19" t="s">
        <v>68</v>
      </c>
      <c r="O310" s="21" t="s">
        <v>91</v>
      </c>
      <c r="P310" s="19" t="s">
        <v>68</v>
      </c>
      <c r="Q310" s="19" t="s">
        <v>70</v>
      </c>
      <c r="R310" s="21" t="s">
        <v>757</v>
      </c>
      <c r="S310" s="21" t="s">
        <v>964</v>
      </c>
      <c r="T310" s="18">
        <v>796</v>
      </c>
      <c r="U310" s="81" t="s">
        <v>133</v>
      </c>
      <c r="V310" s="23">
        <v>13</v>
      </c>
      <c r="W310" s="84">
        <v>6154</v>
      </c>
      <c r="X310" s="47">
        <f>W310*V310</f>
        <v>80002</v>
      </c>
      <c r="Y310" s="46">
        <f t="shared" si="13"/>
        <v>89602.24</v>
      </c>
      <c r="Z310" s="18"/>
      <c r="AA310" s="19" t="s">
        <v>76</v>
      </c>
      <c r="AB310" s="82"/>
      <c r="AC310" s="83" t="s">
        <v>965</v>
      </c>
    </row>
    <row r="311" spans="1:29" s="83" customFormat="1" ht="104.25" customHeight="1">
      <c r="A311" s="18" t="s">
        <v>982</v>
      </c>
      <c r="B311" s="19" t="s">
        <v>61</v>
      </c>
      <c r="C311" s="19" t="s">
        <v>62</v>
      </c>
      <c r="D311" s="19" t="s">
        <v>983</v>
      </c>
      <c r="E311" s="19" t="s">
        <v>984</v>
      </c>
      <c r="F311" s="80"/>
      <c r="G311" s="19" t="s">
        <v>985</v>
      </c>
      <c r="H311" s="33"/>
      <c r="I311" s="33" t="s">
        <v>986</v>
      </c>
      <c r="J311" s="48"/>
      <c r="K311" s="48" t="s">
        <v>82</v>
      </c>
      <c r="L311" s="48">
        <v>0</v>
      </c>
      <c r="M311" s="18">
        <v>231010000</v>
      </c>
      <c r="N311" s="19" t="s">
        <v>68</v>
      </c>
      <c r="O311" s="21" t="s">
        <v>971</v>
      </c>
      <c r="P311" s="19" t="s">
        <v>68</v>
      </c>
      <c r="Q311" s="19" t="s">
        <v>70</v>
      </c>
      <c r="R311" s="21" t="s">
        <v>757</v>
      </c>
      <c r="S311" s="21" t="s">
        <v>964</v>
      </c>
      <c r="T311" s="18">
        <v>796</v>
      </c>
      <c r="U311" s="81" t="s">
        <v>133</v>
      </c>
      <c r="V311" s="23">
        <v>1</v>
      </c>
      <c r="W311" s="46">
        <v>10000</v>
      </c>
      <c r="X311" s="47">
        <f t="shared" si="14"/>
        <v>10000</v>
      </c>
      <c r="Y311" s="46">
        <f t="shared" si="13"/>
        <v>11200.000000000002</v>
      </c>
      <c r="Z311" s="18"/>
      <c r="AA311" s="19" t="s">
        <v>76</v>
      </c>
      <c r="AB311" s="82"/>
      <c r="AC311" s="83" t="s">
        <v>965</v>
      </c>
    </row>
    <row r="312" spans="1:29" s="83" customFormat="1" ht="89.25" customHeight="1">
      <c r="A312" s="18" t="s">
        <v>987</v>
      </c>
      <c r="B312" s="19" t="s">
        <v>61</v>
      </c>
      <c r="C312" s="19" t="s">
        <v>62</v>
      </c>
      <c r="D312" s="18" t="s">
        <v>988</v>
      </c>
      <c r="E312" s="18" t="s">
        <v>989</v>
      </c>
      <c r="F312" s="18"/>
      <c r="G312" s="18" t="s">
        <v>990</v>
      </c>
      <c r="H312" s="33"/>
      <c r="I312" s="33" t="s">
        <v>991</v>
      </c>
      <c r="J312" s="48"/>
      <c r="K312" s="48" t="s">
        <v>82</v>
      </c>
      <c r="L312" s="48">
        <v>0</v>
      </c>
      <c r="M312" s="18">
        <v>231010000</v>
      </c>
      <c r="N312" s="19" t="s">
        <v>68</v>
      </c>
      <c r="O312" s="21" t="s">
        <v>971</v>
      </c>
      <c r="P312" s="19" t="s">
        <v>68</v>
      </c>
      <c r="Q312" s="19" t="s">
        <v>70</v>
      </c>
      <c r="R312" s="21" t="s">
        <v>757</v>
      </c>
      <c r="S312" s="21" t="s">
        <v>964</v>
      </c>
      <c r="T312" s="18">
        <v>796</v>
      </c>
      <c r="U312" s="81" t="s">
        <v>133</v>
      </c>
      <c r="V312" s="23">
        <v>10</v>
      </c>
      <c r="W312" s="46">
        <v>3000</v>
      </c>
      <c r="X312" s="47">
        <f t="shared" si="14"/>
        <v>30000</v>
      </c>
      <c r="Y312" s="46">
        <f t="shared" si="13"/>
        <v>33600</v>
      </c>
      <c r="Z312" s="18"/>
      <c r="AA312" s="19" t="s">
        <v>76</v>
      </c>
      <c r="AB312" s="82"/>
      <c r="AC312" s="83" t="s">
        <v>965</v>
      </c>
    </row>
    <row r="313" spans="1:29" s="83" customFormat="1" ht="138.75" customHeight="1">
      <c r="A313" s="18" t="s">
        <v>992</v>
      </c>
      <c r="B313" s="19" t="s">
        <v>61</v>
      </c>
      <c r="C313" s="19" t="s">
        <v>62</v>
      </c>
      <c r="D313" s="18" t="s">
        <v>993</v>
      </c>
      <c r="E313" s="18" t="s">
        <v>994</v>
      </c>
      <c r="F313" s="18"/>
      <c r="G313" s="18" t="s">
        <v>995</v>
      </c>
      <c r="H313" s="18"/>
      <c r="I313" s="18" t="s">
        <v>996</v>
      </c>
      <c r="J313" s="48"/>
      <c r="K313" s="48" t="s">
        <v>82</v>
      </c>
      <c r="L313" s="48">
        <v>0</v>
      </c>
      <c r="M313" s="18">
        <v>231010000</v>
      </c>
      <c r="N313" s="19" t="s">
        <v>68</v>
      </c>
      <c r="O313" s="21" t="s">
        <v>971</v>
      </c>
      <c r="P313" s="19" t="s">
        <v>68</v>
      </c>
      <c r="Q313" s="19" t="s">
        <v>70</v>
      </c>
      <c r="R313" s="21" t="s">
        <v>757</v>
      </c>
      <c r="S313" s="21" t="s">
        <v>964</v>
      </c>
      <c r="T313" s="18">
        <v>796</v>
      </c>
      <c r="U313" s="81" t="s">
        <v>133</v>
      </c>
      <c r="V313" s="23">
        <v>2500</v>
      </c>
      <c r="W313" s="46">
        <v>100</v>
      </c>
      <c r="X313" s="47">
        <f t="shared" si="14"/>
        <v>250000</v>
      </c>
      <c r="Y313" s="46">
        <f t="shared" si="13"/>
        <v>280000</v>
      </c>
      <c r="Z313" s="18"/>
      <c r="AA313" s="19" t="s">
        <v>76</v>
      </c>
      <c r="AB313" s="82"/>
      <c r="AC313" s="83" t="s">
        <v>965</v>
      </c>
    </row>
    <row r="314" spans="1:29" s="83" customFormat="1" ht="102" customHeight="1">
      <c r="A314" s="18" t="s">
        <v>997</v>
      </c>
      <c r="B314" s="19" t="s">
        <v>61</v>
      </c>
      <c r="C314" s="19" t="s">
        <v>62</v>
      </c>
      <c r="D314" s="18" t="s">
        <v>998</v>
      </c>
      <c r="E314" s="18" t="s">
        <v>999</v>
      </c>
      <c r="F314" s="18"/>
      <c r="G314" s="18" t="s">
        <v>1000</v>
      </c>
      <c r="H314" s="18"/>
      <c r="I314" s="18" t="s">
        <v>1001</v>
      </c>
      <c r="J314" s="48"/>
      <c r="K314" s="48" t="s">
        <v>82</v>
      </c>
      <c r="L314" s="48">
        <v>0</v>
      </c>
      <c r="M314" s="18">
        <v>231010000</v>
      </c>
      <c r="N314" s="19" t="s">
        <v>68</v>
      </c>
      <c r="O314" s="21" t="s">
        <v>971</v>
      </c>
      <c r="P314" s="19" t="s">
        <v>68</v>
      </c>
      <c r="Q314" s="19" t="s">
        <v>70</v>
      </c>
      <c r="R314" s="21" t="s">
        <v>757</v>
      </c>
      <c r="S314" s="21" t="s">
        <v>964</v>
      </c>
      <c r="T314" s="18">
        <v>796</v>
      </c>
      <c r="U314" s="81" t="s">
        <v>133</v>
      </c>
      <c r="V314" s="23">
        <v>25</v>
      </c>
      <c r="W314" s="46">
        <v>23000</v>
      </c>
      <c r="X314" s="47">
        <f t="shared" si="14"/>
        <v>575000</v>
      </c>
      <c r="Y314" s="46">
        <f t="shared" si="13"/>
        <v>644000.0000000001</v>
      </c>
      <c r="Z314" s="18"/>
      <c r="AA314" s="19" t="s">
        <v>76</v>
      </c>
      <c r="AB314" s="82"/>
      <c r="AC314" s="83" t="s">
        <v>965</v>
      </c>
    </row>
    <row r="315" spans="1:29" s="83" customFormat="1" ht="89.25" customHeight="1">
      <c r="A315" s="18" t="s">
        <v>1002</v>
      </c>
      <c r="B315" s="19" t="s">
        <v>61</v>
      </c>
      <c r="C315" s="19" t="s">
        <v>62</v>
      </c>
      <c r="D315" s="18" t="s">
        <v>1003</v>
      </c>
      <c r="E315" s="19" t="s">
        <v>1004</v>
      </c>
      <c r="F315" s="18"/>
      <c r="G315" s="18" t="s">
        <v>1005</v>
      </c>
      <c r="H315" s="18"/>
      <c r="I315" s="18"/>
      <c r="J315" s="48"/>
      <c r="K315" s="48" t="s">
        <v>82</v>
      </c>
      <c r="L315" s="48">
        <v>0</v>
      </c>
      <c r="M315" s="18">
        <v>231010000</v>
      </c>
      <c r="N315" s="19" t="s">
        <v>68</v>
      </c>
      <c r="O315" s="21" t="s">
        <v>971</v>
      </c>
      <c r="P315" s="19" t="s">
        <v>68</v>
      </c>
      <c r="Q315" s="19" t="s">
        <v>70</v>
      </c>
      <c r="R315" s="21" t="s">
        <v>757</v>
      </c>
      <c r="S315" s="21" t="s">
        <v>964</v>
      </c>
      <c r="T315" s="18">
        <v>796</v>
      </c>
      <c r="U315" s="81" t="s">
        <v>133</v>
      </c>
      <c r="V315" s="23">
        <v>5</v>
      </c>
      <c r="W315" s="46">
        <v>4000</v>
      </c>
      <c r="X315" s="47">
        <f t="shared" si="14"/>
        <v>20000</v>
      </c>
      <c r="Y315" s="46">
        <f t="shared" si="13"/>
        <v>22400.000000000004</v>
      </c>
      <c r="Z315" s="18"/>
      <c r="AA315" s="19" t="s">
        <v>76</v>
      </c>
      <c r="AB315" s="82"/>
      <c r="AC315" s="83" t="s">
        <v>965</v>
      </c>
    </row>
    <row r="316" spans="1:29" s="83" customFormat="1" ht="100.5" customHeight="1">
      <c r="A316" s="18" t="s">
        <v>1006</v>
      </c>
      <c r="B316" s="19" t="s">
        <v>61</v>
      </c>
      <c r="C316" s="19" t="s">
        <v>62</v>
      </c>
      <c r="D316" s="18" t="s">
        <v>1007</v>
      </c>
      <c r="E316" s="18" t="s">
        <v>1004</v>
      </c>
      <c r="F316" s="18"/>
      <c r="G316" s="18" t="s">
        <v>1008</v>
      </c>
      <c r="H316" s="18"/>
      <c r="I316" s="18"/>
      <c r="J316" s="48"/>
      <c r="K316" s="48" t="s">
        <v>82</v>
      </c>
      <c r="L316" s="48">
        <v>0</v>
      </c>
      <c r="M316" s="18">
        <v>231010000</v>
      </c>
      <c r="N316" s="19" t="s">
        <v>68</v>
      </c>
      <c r="O316" s="21" t="s">
        <v>971</v>
      </c>
      <c r="P316" s="19" t="s">
        <v>68</v>
      </c>
      <c r="Q316" s="19" t="s">
        <v>70</v>
      </c>
      <c r="R316" s="21" t="s">
        <v>757</v>
      </c>
      <c r="S316" s="21" t="s">
        <v>964</v>
      </c>
      <c r="T316" s="18">
        <v>796</v>
      </c>
      <c r="U316" s="81" t="s">
        <v>133</v>
      </c>
      <c r="V316" s="23">
        <v>5</v>
      </c>
      <c r="W316" s="46">
        <v>6000</v>
      </c>
      <c r="X316" s="47">
        <f t="shared" si="14"/>
        <v>30000</v>
      </c>
      <c r="Y316" s="46">
        <f t="shared" si="13"/>
        <v>33600</v>
      </c>
      <c r="Z316" s="18"/>
      <c r="AA316" s="19" t="s">
        <v>76</v>
      </c>
      <c r="AB316" s="82"/>
      <c r="AC316" s="83" t="s">
        <v>965</v>
      </c>
    </row>
    <row r="317" spans="1:29" s="83" customFormat="1" ht="117.75" customHeight="1">
      <c r="A317" s="18" t="s">
        <v>1009</v>
      </c>
      <c r="B317" s="19" t="s">
        <v>61</v>
      </c>
      <c r="C317" s="19" t="s">
        <v>62</v>
      </c>
      <c r="D317" s="19" t="s">
        <v>1010</v>
      </c>
      <c r="E317" s="18" t="s">
        <v>1011</v>
      </c>
      <c r="F317" s="18"/>
      <c r="G317" s="18" t="s">
        <v>1012</v>
      </c>
      <c r="H317" s="18"/>
      <c r="I317" s="18" t="s">
        <v>1013</v>
      </c>
      <c r="J317" s="48"/>
      <c r="K317" s="48" t="s">
        <v>82</v>
      </c>
      <c r="L317" s="48">
        <v>0</v>
      </c>
      <c r="M317" s="18">
        <v>231010000</v>
      </c>
      <c r="N317" s="19" t="s">
        <v>68</v>
      </c>
      <c r="O317" s="21" t="s">
        <v>83</v>
      </c>
      <c r="P317" s="19" t="s">
        <v>68</v>
      </c>
      <c r="Q317" s="19" t="s">
        <v>70</v>
      </c>
      <c r="R317" s="21" t="s">
        <v>757</v>
      </c>
      <c r="S317" s="21" t="s">
        <v>964</v>
      </c>
      <c r="T317" s="18">
        <v>796</v>
      </c>
      <c r="U317" s="81" t="s">
        <v>133</v>
      </c>
      <c r="V317" s="23">
        <v>1</v>
      </c>
      <c r="W317" s="46">
        <v>13000</v>
      </c>
      <c r="X317" s="47">
        <f>W317*V317</f>
        <v>13000</v>
      </c>
      <c r="Y317" s="46">
        <f t="shared" si="13"/>
        <v>14560.000000000002</v>
      </c>
      <c r="Z317" s="18"/>
      <c r="AA317" s="19" t="s">
        <v>76</v>
      </c>
      <c r="AB317" s="82"/>
      <c r="AC317" s="83" t="s">
        <v>965</v>
      </c>
    </row>
    <row r="318" spans="1:29" s="83" customFormat="1" ht="114.75" customHeight="1">
      <c r="A318" s="18" t="s">
        <v>1014</v>
      </c>
      <c r="B318" s="19" t="s">
        <v>61</v>
      </c>
      <c r="C318" s="19" t="s">
        <v>62</v>
      </c>
      <c r="D318" s="19" t="s">
        <v>1010</v>
      </c>
      <c r="E318" s="18" t="s">
        <v>1011</v>
      </c>
      <c r="F318" s="18"/>
      <c r="G318" s="18" t="s">
        <v>1012</v>
      </c>
      <c r="H318" s="18"/>
      <c r="I318" s="18" t="s">
        <v>1015</v>
      </c>
      <c r="J318" s="48"/>
      <c r="K318" s="48" t="s">
        <v>82</v>
      </c>
      <c r="L318" s="48">
        <v>0</v>
      </c>
      <c r="M318" s="18">
        <v>231010000</v>
      </c>
      <c r="N318" s="19" t="s">
        <v>68</v>
      </c>
      <c r="O318" s="21" t="s">
        <v>83</v>
      </c>
      <c r="P318" s="19" t="s">
        <v>68</v>
      </c>
      <c r="Q318" s="19" t="s">
        <v>70</v>
      </c>
      <c r="R318" s="21" t="s">
        <v>757</v>
      </c>
      <c r="S318" s="21" t="s">
        <v>964</v>
      </c>
      <c r="T318" s="18">
        <v>796</v>
      </c>
      <c r="U318" s="81" t="s">
        <v>133</v>
      </c>
      <c r="V318" s="23">
        <v>1</v>
      </c>
      <c r="W318" s="46">
        <v>15500</v>
      </c>
      <c r="X318" s="47">
        <f>W318*V318</f>
        <v>15500</v>
      </c>
      <c r="Y318" s="46">
        <f t="shared" si="13"/>
        <v>17360</v>
      </c>
      <c r="Z318" s="18"/>
      <c r="AA318" s="19"/>
      <c r="AB318" s="82"/>
      <c r="AC318" s="83" t="s">
        <v>965</v>
      </c>
    </row>
    <row r="319" spans="1:29" s="83" customFormat="1" ht="117.75" customHeight="1">
      <c r="A319" s="18" t="s">
        <v>1016</v>
      </c>
      <c r="B319" s="19" t="s">
        <v>61</v>
      </c>
      <c r="C319" s="19" t="s">
        <v>62</v>
      </c>
      <c r="D319" s="19" t="s">
        <v>1010</v>
      </c>
      <c r="E319" s="18" t="s">
        <v>1011</v>
      </c>
      <c r="F319" s="18"/>
      <c r="G319" s="18" t="s">
        <v>1012</v>
      </c>
      <c r="H319" s="18"/>
      <c r="I319" s="18" t="s">
        <v>1017</v>
      </c>
      <c r="J319" s="48"/>
      <c r="K319" s="48" t="s">
        <v>82</v>
      </c>
      <c r="L319" s="48">
        <v>0</v>
      </c>
      <c r="M319" s="18">
        <v>231010000</v>
      </c>
      <c r="N319" s="19" t="s">
        <v>68</v>
      </c>
      <c r="O319" s="21" t="s">
        <v>83</v>
      </c>
      <c r="P319" s="19" t="s">
        <v>68</v>
      </c>
      <c r="Q319" s="19" t="s">
        <v>70</v>
      </c>
      <c r="R319" s="21" t="s">
        <v>757</v>
      </c>
      <c r="S319" s="21" t="s">
        <v>964</v>
      </c>
      <c r="T319" s="18">
        <v>796</v>
      </c>
      <c r="U319" s="81" t="s">
        <v>133</v>
      </c>
      <c r="V319" s="23">
        <v>1</v>
      </c>
      <c r="W319" s="46">
        <v>15500</v>
      </c>
      <c r="X319" s="47">
        <f>W319*V319</f>
        <v>15500</v>
      </c>
      <c r="Y319" s="46">
        <f t="shared" si="13"/>
        <v>17360</v>
      </c>
      <c r="Z319" s="18"/>
      <c r="AA319" s="19"/>
      <c r="AB319" s="82"/>
      <c r="AC319" s="83" t="s">
        <v>965</v>
      </c>
    </row>
    <row r="320" spans="1:29" s="83" customFormat="1" ht="117.75" customHeight="1">
      <c r="A320" s="18" t="s">
        <v>1018</v>
      </c>
      <c r="B320" s="19" t="s">
        <v>61</v>
      </c>
      <c r="C320" s="19" t="s">
        <v>62</v>
      </c>
      <c r="D320" s="19" t="s">
        <v>1010</v>
      </c>
      <c r="E320" s="18" t="s">
        <v>1011</v>
      </c>
      <c r="F320" s="18"/>
      <c r="G320" s="18" t="s">
        <v>1012</v>
      </c>
      <c r="H320" s="18"/>
      <c r="I320" s="18" t="s">
        <v>1019</v>
      </c>
      <c r="J320" s="48"/>
      <c r="K320" s="48" t="s">
        <v>82</v>
      </c>
      <c r="L320" s="48">
        <v>0</v>
      </c>
      <c r="M320" s="18">
        <v>231010000</v>
      </c>
      <c r="N320" s="19" t="s">
        <v>68</v>
      </c>
      <c r="O320" s="21" t="s">
        <v>83</v>
      </c>
      <c r="P320" s="19" t="s">
        <v>68</v>
      </c>
      <c r="Q320" s="19" t="s">
        <v>70</v>
      </c>
      <c r="R320" s="21" t="s">
        <v>757</v>
      </c>
      <c r="S320" s="21" t="s">
        <v>964</v>
      </c>
      <c r="T320" s="18">
        <v>796</v>
      </c>
      <c r="U320" s="81" t="s">
        <v>133</v>
      </c>
      <c r="V320" s="23">
        <v>1</v>
      </c>
      <c r="W320" s="46">
        <v>15500</v>
      </c>
      <c r="X320" s="47">
        <f>W320*V320</f>
        <v>15500</v>
      </c>
      <c r="Y320" s="46">
        <f t="shared" si="13"/>
        <v>17360</v>
      </c>
      <c r="Z320" s="18"/>
      <c r="AA320" s="19"/>
      <c r="AB320" s="82"/>
      <c r="AC320" s="83" t="s">
        <v>965</v>
      </c>
    </row>
    <row r="321" spans="1:29" s="8" customFormat="1" ht="153" customHeight="1">
      <c r="A321" s="18" t="s">
        <v>1020</v>
      </c>
      <c r="B321" s="19" t="s">
        <v>61</v>
      </c>
      <c r="C321" s="19" t="s">
        <v>62</v>
      </c>
      <c r="D321" s="19" t="s">
        <v>1021</v>
      </c>
      <c r="E321" s="18" t="s">
        <v>1022</v>
      </c>
      <c r="F321" s="18"/>
      <c r="G321" s="18" t="s">
        <v>1023</v>
      </c>
      <c r="H321" s="18"/>
      <c r="I321" s="18" t="s">
        <v>1024</v>
      </c>
      <c r="J321" s="48"/>
      <c r="K321" s="48" t="s">
        <v>82</v>
      </c>
      <c r="L321" s="48">
        <v>0</v>
      </c>
      <c r="M321" s="18">
        <v>231010000</v>
      </c>
      <c r="N321" s="19" t="s">
        <v>68</v>
      </c>
      <c r="O321" s="21" t="s">
        <v>971</v>
      </c>
      <c r="P321" s="19" t="s">
        <v>68</v>
      </c>
      <c r="Q321" s="19" t="s">
        <v>70</v>
      </c>
      <c r="R321" s="21" t="s">
        <v>757</v>
      </c>
      <c r="S321" s="21" t="s">
        <v>964</v>
      </c>
      <c r="T321" s="18">
        <v>796</v>
      </c>
      <c r="U321" s="81" t="s">
        <v>133</v>
      </c>
      <c r="V321" s="23">
        <v>50</v>
      </c>
      <c r="W321" s="46">
        <v>250</v>
      </c>
      <c r="X321" s="47">
        <v>0</v>
      </c>
      <c r="Y321" s="46">
        <f t="shared" si="13"/>
        <v>0</v>
      </c>
      <c r="Z321" s="18"/>
      <c r="AA321" s="19" t="s">
        <v>76</v>
      </c>
      <c r="AB321" s="85">
        <v>11</v>
      </c>
      <c r="AC321" s="83" t="s">
        <v>965</v>
      </c>
    </row>
    <row r="322" spans="1:29" s="8" customFormat="1" ht="153" customHeight="1">
      <c r="A322" s="18" t="s">
        <v>1025</v>
      </c>
      <c r="B322" s="19" t="s">
        <v>61</v>
      </c>
      <c r="C322" s="19" t="s">
        <v>62</v>
      </c>
      <c r="D322" s="19" t="s">
        <v>1021</v>
      </c>
      <c r="E322" s="18" t="s">
        <v>1022</v>
      </c>
      <c r="F322" s="18"/>
      <c r="G322" s="18" t="s">
        <v>1023</v>
      </c>
      <c r="H322" s="18"/>
      <c r="I322" s="18" t="s">
        <v>1024</v>
      </c>
      <c r="J322" s="48"/>
      <c r="K322" s="48" t="s">
        <v>82</v>
      </c>
      <c r="L322" s="48">
        <v>0</v>
      </c>
      <c r="M322" s="18">
        <v>231010000</v>
      </c>
      <c r="N322" s="19" t="s">
        <v>68</v>
      </c>
      <c r="O322" s="21" t="s">
        <v>191</v>
      </c>
      <c r="P322" s="19" t="s">
        <v>68</v>
      </c>
      <c r="Q322" s="19" t="s">
        <v>70</v>
      </c>
      <c r="R322" s="21" t="s">
        <v>757</v>
      </c>
      <c r="S322" s="21" t="s">
        <v>964</v>
      </c>
      <c r="T322" s="18">
        <v>796</v>
      </c>
      <c r="U322" s="81" t="s">
        <v>133</v>
      </c>
      <c r="V322" s="23">
        <v>50</v>
      </c>
      <c r="W322" s="46">
        <v>250</v>
      </c>
      <c r="X322" s="47">
        <f>W322*V322</f>
        <v>12500</v>
      </c>
      <c r="Y322" s="46">
        <f t="shared" si="13"/>
        <v>14000.000000000002</v>
      </c>
      <c r="Z322" s="18"/>
      <c r="AA322" s="19" t="s">
        <v>76</v>
      </c>
      <c r="AB322" s="82"/>
      <c r="AC322" s="83" t="s">
        <v>965</v>
      </c>
    </row>
    <row r="323" spans="1:29" s="8" customFormat="1" ht="89.25" customHeight="1">
      <c r="A323" s="18" t="s">
        <v>1026</v>
      </c>
      <c r="B323" s="19" t="s">
        <v>61</v>
      </c>
      <c r="C323" s="19" t="s">
        <v>62</v>
      </c>
      <c r="D323" s="18" t="s">
        <v>1027</v>
      </c>
      <c r="E323" s="18" t="s">
        <v>1028</v>
      </c>
      <c r="F323" s="18"/>
      <c r="G323" s="18" t="s">
        <v>1029</v>
      </c>
      <c r="H323" s="18"/>
      <c r="I323" s="18"/>
      <c r="J323" s="48"/>
      <c r="K323" s="48" t="s">
        <v>82</v>
      </c>
      <c r="L323" s="48">
        <v>0</v>
      </c>
      <c r="M323" s="18">
        <v>231010000</v>
      </c>
      <c r="N323" s="19" t="s">
        <v>68</v>
      </c>
      <c r="O323" s="21" t="s">
        <v>971</v>
      </c>
      <c r="P323" s="19" t="s">
        <v>68</v>
      </c>
      <c r="Q323" s="19" t="s">
        <v>70</v>
      </c>
      <c r="R323" s="21" t="s">
        <v>757</v>
      </c>
      <c r="S323" s="21" t="s">
        <v>964</v>
      </c>
      <c r="T323" s="31" t="s">
        <v>1030</v>
      </c>
      <c r="U323" s="31" t="s">
        <v>1031</v>
      </c>
      <c r="V323" s="23">
        <v>700</v>
      </c>
      <c r="W323" s="46">
        <v>1000</v>
      </c>
      <c r="X323" s="47">
        <v>0</v>
      </c>
      <c r="Y323" s="46">
        <f t="shared" si="13"/>
        <v>0</v>
      </c>
      <c r="Z323" s="18"/>
      <c r="AA323" s="19" t="s">
        <v>76</v>
      </c>
      <c r="AB323" s="85">
        <v>11</v>
      </c>
      <c r="AC323" s="83" t="s">
        <v>965</v>
      </c>
    </row>
    <row r="324" spans="1:29" s="8" customFormat="1" ht="89.25" customHeight="1">
      <c r="A324" s="18" t="s">
        <v>1032</v>
      </c>
      <c r="B324" s="19" t="s">
        <v>61</v>
      </c>
      <c r="C324" s="19" t="s">
        <v>62</v>
      </c>
      <c r="D324" s="18" t="s">
        <v>1027</v>
      </c>
      <c r="E324" s="18" t="s">
        <v>1028</v>
      </c>
      <c r="F324" s="18"/>
      <c r="G324" s="18" t="s">
        <v>1029</v>
      </c>
      <c r="H324" s="18"/>
      <c r="I324" s="18"/>
      <c r="J324" s="48"/>
      <c r="K324" s="48" t="s">
        <v>82</v>
      </c>
      <c r="L324" s="48">
        <v>0</v>
      </c>
      <c r="M324" s="18">
        <v>231010000</v>
      </c>
      <c r="N324" s="19" t="s">
        <v>68</v>
      </c>
      <c r="O324" s="21" t="s">
        <v>191</v>
      </c>
      <c r="P324" s="19" t="s">
        <v>68</v>
      </c>
      <c r="Q324" s="19" t="s">
        <v>70</v>
      </c>
      <c r="R324" s="21" t="s">
        <v>757</v>
      </c>
      <c r="S324" s="21" t="s">
        <v>964</v>
      </c>
      <c r="T324" s="31" t="s">
        <v>1030</v>
      </c>
      <c r="U324" s="31" t="s">
        <v>1031</v>
      </c>
      <c r="V324" s="23">
        <v>700</v>
      </c>
      <c r="W324" s="46">
        <v>1000</v>
      </c>
      <c r="X324" s="47">
        <f aca="true" t="shared" si="15" ref="X324:X332">W324*V324</f>
        <v>700000</v>
      </c>
      <c r="Y324" s="46">
        <f t="shared" si="13"/>
        <v>784000.0000000001</v>
      </c>
      <c r="Z324" s="18"/>
      <c r="AA324" s="19" t="s">
        <v>76</v>
      </c>
      <c r="AB324" s="82"/>
      <c r="AC324" s="83" t="s">
        <v>965</v>
      </c>
    </row>
    <row r="325" spans="1:44" s="83" customFormat="1" ht="111.75" customHeight="1">
      <c r="A325" s="18" t="s">
        <v>1033</v>
      </c>
      <c r="B325" s="19" t="s">
        <v>61</v>
      </c>
      <c r="C325" s="19" t="s">
        <v>62</v>
      </c>
      <c r="D325" s="86" t="s">
        <v>1034</v>
      </c>
      <c r="E325" s="18" t="s">
        <v>1035</v>
      </c>
      <c r="F325" s="18"/>
      <c r="G325" s="18" t="s">
        <v>1036</v>
      </c>
      <c r="H325" s="19"/>
      <c r="I325" s="19" t="s">
        <v>1037</v>
      </c>
      <c r="J325" s="19"/>
      <c r="K325" s="19" t="s">
        <v>82</v>
      </c>
      <c r="L325" s="21" t="s">
        <v>889</v>
      </c>
      <c r="M325" s="18">
        <v>231010000</v>
      </c>
      <c r="N325" s="19" t="s">
        <v>68</v>
      </c>
      <c r="O325" s="22" t="s">
        <v>378</v>
      </c>
      <c r="P325" s="19" t="s">
        <v>68</v>
      </c>
      <c r="Q325" s="19" t="s">
        <v>70</v>
      </c>
      <c r="R325" s="19" t="s">
        <v>757</v>
      </c>
      <c r="S325" s="19" t="s">
        <v>964</v>
      </c>
      <c r="T325" s="19">
        <v>868</v>
      </c>
      <c r="U325" s="19" t="s">
        <v>114</v>
      </c>
      <c r="V325" s="23">
        <v>30</v>
      </c>
      <c r="W325" s="46">
        <v>2700</v>
      </c>
      <c r="X325" s="84">
        <f t="shared" si="15"/>
        <v>81000</v>
      </c>
      <c r="Y325" s="23">
        <f t="shared" si="13"/>
        <v>90720.00000000001</v>
      </c>
      <c r="Z325" s="48"/>
      <c r="AA325" s="19" t="s">
        <v>76</v>
      </c>
      <c r="AB325" s="63"/>
      <c r="AC325" s="10" t="s">
        <v>1038</v>
      </c>
      <c r="AD325" s="87"/>
      <c r="AE325" s="87"/>
      <c r="AF325" s="87"/>
      <c r="AG325" s="87"/>
      <c r="AH325" s="87"/>
      <c r="AI325" s="87"/>
      <c r="AJ325" s="88"/>
      <c r="AK325" s="89"/>
      <c r="AL325" s="90"/>
      <c r="AM325" s="91"/>
      <c r="AN325" s="92"/>
      <c r="AO325" s="93"/>
      <c r="AP325" s="93"/>
      <c r="AQ325" s="87"/>
      <c r="AR325" s="94"/>
    </row>
    <row r="326" spans="1:44" s="83" customFormat="1" ht="108.75" customHeight="1">
      <c r="A326" s="18" t="s">
        <v>1039</v>
      </c>
      <c r="B326" s="19" t="s">
        <v>61</v>
      </c>
      <c r="C326" s="19" t="s">
        <v>62</v>
      </c>
      <c r="D326" s="86" t="s">
        <v>1040</v>
      </c>
      <c r="E326" s="18" t="s">
        <v>1041</v>
      </c>
      <c r="F326" s="18"/>
      <c r="G326" s="18" t="s">
        <v>1042</v>
      </c>
      <c r="H326" s="19"/>
      <c r="I326" s="19" t="s">
        <v>1043</v>
      </c>
      <c r="J326" s="19"/>
      <c r="K326" s="19" t="s">
        <v>82</v>
      </c>
      <c r="L326" s="21" t="s">
        <v>239</v>
      </c>
      <c r="M326" s="18">
        <v>231010000</v>
      </c>
      <c r="N326" s="19" t="s">
        <v>68</v>
      </c>
      <c r="O326" s="22" t="s">
        <v>83</v>
      </c>
      <c r="P326" s="19" t="s">
        <v>68</v>
      </c>
      <c r="Q326" s="19" t="s">
        <v>70</v>
      </c>
      <c r="R326" s="19" t="s">
        <v>757</v>
      </c>
      <c r="S326" s="19" t="s">
        <v>964</v>
      </c>
      <c r="T326" s="19">
        <v>839</v>
      </c>
      <c r="U326" s="19" t="s">
        <v>309</v>
      </c>
      <c r="V326" s="23">
        <v>12</v>
      </c>
      <c r="W326" s="46">
        <v>2600</v>
      </c>
      <c r="X326" s="84">
        <f t="shared" si="15"/>
        <v>31200</v>
      </c>
      <c r="Y326" s="23">
        <f t="shared" si="13"/>
        <v>34944</v>
      </c>
      <c r="Z326" s="48"/>
      <c r="AA326" s="19" t="s">
        <v>76</v>
      </c>
      <c r="AB326" s="63"/>
      <c r="AC326" s="10" t="s">
        <v>1038</v>
      </c>
      <c r="AD326" s="87"/>
      <c r="AE326" s="87"/>
      <c r="AF326" s="87"/>
      <c r="AG326" s="87"/>
      <c r="AH326" s="87"/>
      <c r="AI326" s="87"/>
      <c r="AJ326" s="88"/>
      <c r="AK326" s="89"/>
      <c r="AL326" s="90"/>
      <c r="AM326" s="91"/>
      <c r="AN326" s="92">
        <v>6175000</v>
      </c>
      <c r="AO326" s="93"/>
      <c r="AP326" s="93"/>
      <c r="AQ326" s="87"/>
      <c r="AR326" s="94"/>
    </row>
    <row r="327" spans="1:44" s="83" customFormat="1" ht="101.25" customHeight="1">
      <c r="A327" s="18" t="s">
        <v>1044</v>
      </c>
      <c r="B327" s="19" t="s">
        <v>61</v>
      </c>
      <c r="C327" s="19" t="s">
        <v>62</v>
      </c>
      <c r="D327" s="86" t="s">
        <v>1045</v>
      </c>
      <c r="E327" s="18" t="s">
        <v>1046</v>
      </c>
      <c r="F327" s="18"/>
      <c r="G327" s="18" t="s">
        <v>1047</v>
      </c>
      <c r="H327" s="19"/>
      <c r="I327" s="19" t="s">
        <v>1048</v>
      </c>
      <c r="J327" s="19"/>
      <c r="K327" s="19" t="s">
        <v>82</v>
      </c>
      <c r="L327" s="21" t="s">
        <v>239</v>
      </c>
      <c r="M327" s="18">
        <v>231010000</v>
      </c>
      <c r="N327" s="19" t="s">
        <v>68</v>
      </c>
      <c r="O327" s="22" t="s">
        <v>378</v>
      </c>
      <c r="P327" s="19" t="s">
        <v>68</v>
      </c>
      <c r="Q327" s="19" t="s">
        <v>70</v>
      </c>
      <c r="R327" s="19" t="s">
        <v>757</v>
      </c>
      <c r="S327" s="19" t="s">
        <v>964</v>
      </c>
      <c r="T327" s="19">
        <v>166</v>
      </c>
      <c r="U327" s="19" t="s">
        <v>98</v>
      </c>
      <c r="V327" s="23">
        <v>16</v>
      </c>
      <c r="W327" s="46">
        <v>2500</v>
      </c>
      <c r="X327" s="84">
        <f t="shared" si="15"/>
        <v>40000</v>
      </c>
      <c r="Y327" s="23">
        <f t="shared" si="13"/>
        <v>44800.00000000001</v>
      </c>
      <c r="Z327" s="48"/>
      <c r="AA327" s="19" t="s">
        <v>76</v>
      </c>
      <c r="AB327" s="63"/>
      <c r="AC327" s="10" t="s">
        <v>1038</v>
      </c>
      <c r="AD327" s="87"/>
      <c r="AE327" s="87"/>
      <c r="AF327" s="87"/>
      <c r="AG327" s="87"/>
      <c r="AH327" s="87"/>
      <c r="AI327" s="87"/>
      <c r="AJ327" s="88"/>
      <c r="AK327" s="89"/>
      <c r="AL327" s="90"/>
      <c r="AM327" s="91"/>
      <c r="AN327" s="92"/>
      <c r="AO327" s="93"/>
      <c r="AP327" s="93"/>
      <c r="AQ327" s="87"/>
      <c r="AR327" s="94"/>
    </row>
    <row r="328" spans="1:44" s="83" customFormat="1" ht="72" customHeight="1">
      <c r="A328" s="18" t="s">
        <v>1049</v>
      </c>
      <c r="B328" s="19" t="s">
        <v>61</v>
      </c>
      <c r="C328" s="19" t="s">
        <v>62</v>
      </c>
      <c r="D328" s="86" t="s">
        <v>1050</v>
      </c>
      <c r="E328" s="18" t="s">
        <v>1051</v>
      </c>
      <c r="F328" s="18"/>
      <c r="G328" s="18" t="s">
        <v>1052</v>
      </c>
      <c r="H328" s="19"/>
      <c r="I328" s="19" t="s">
        <v>1053</v>
      </c>
      <c r="J328" s="19"/>
      <c r="K328" s="19" t="s">
        <v>82</v>
      </c>
      <c r="L328" s="21" t="s">
        <v>239</v>
      </c>
      <c r="M328" s="18">
        <v>231010000</v>
      </c>
      <c r="N328" s="19" t="s">
        <v>68</v>
      </c>
      <c r="O328" s="22" t="s">
        <v>378</v>
      </c>
      <c r="P328" s="19" t="s">
        <v>68</v>
      </c>
      <c r="Q328" s="19" t="s">
        <v>70</v>
      </c>
      <c r="R328" s="19" t="s">
        <v>757</v>
      </c>
      <c r="S328" s="19" t="s">
        <v>964</v>
      </c>
      <c r="T328" s="19">
        <v>796</v>
      </c>
      <c r="U328" s="19" t="s">
        <v>205</v>
      </c>
      <c r="V328" s="23">
        <v>8</v>
      </c>
      <c r="W328" s="46">
        <v>6600</v>
      </c>
      <c r="X328" s="84">
        <f t="shared" si="15"/>
        <v>52800</v>
      </c>
      <c r="Y328" s="23">
        <f t="shared" si="13"/>
        <v>59136.00000000001</v>
      </c>
      <c r="Z328" s="48"/>
      <c r="AA328" s="19" t="s">
        <v>76</v>
      </c>
      <c r="AB328" s="63"/>
      <c r="AC328" s="10" t="s">
        <v>1038</v>
      </c>
      <c r="AD328" s="87"/>
      <c r="AE328" s="87"/>
      <c r="AF328" s="87"/>
      <c r="AG328" s="87"/>
      <c r="AH328" s="87"/>
      <c r="AI328" s="87"/>
      <c r="AJ328" s="88"/>
      <c r="AK328" s="89"/>
      <c r="AL328" s="90"/>
      <c r="AM328" s="91"/>
      <c r="AN328" s="92"/>
      <c r="AO328" s="93"/>
      <c r="AP328" s="93"/>
      <c r="AQ328" s="87"/>
      <c r="AR328" s="94"/>
    </row>
    <row r="329" spans="1:44" s="83" customFormat="1" ht="93" customHeight="1">
      <c r="A329" s="18" t="s">
        <v>1054</v>
      </c>
      <c r="B329" s="19" t="s">
        <v>61</v>
      </c>
      <c r="C329" s="19" t="s">
        <v>62</v>
      </c>
      <c r="D329" s="86" t="s">
        <v>1055</v>
      </c>
      <c r="E329" s="18" t="s">
        <v>1056</v>
      </c>
      <c r="F329" s="18"/>
      <c r="G329" s="18" t="s">
        <v>1057</v>
      </c>
      <c r="H329" s="19"/>
      <c r="I329" s="19" t="s">
        <v>1058</v>
      </c>
      <c r="J329" s="19"/>
      <c r="K329" s="19" t="s">
        <v>82</v>
      </c>
      <c r="L329" s="21" t="s">
        <v>239</v>
      </c>
      <c r="M329" s="18">
        <v>231010000</v>
      </c>
      <c r="N329" s="19" t="s">
        <v>68</v>
      </c>
      <c r="O329" s="21" t="s">
        <v>390</v>
      </c>
      <c r="P329" s="19" t="s">
        <v>68</v>
      </c>
      <c r="Q329" s="19" t="s">
        <v>70</v>
      </c>
      <c r="R329" s="19" t="s">
        <v>757</v>
      </c>
      <c r="S329" s="19" t="s">
        <v>964</v>
      </c>
      <c r="T329" s="19">
        <v>625</v>
      </c>
      <c r="U329" s="19" t="s">
        <v>625</v>
      </c>
      <c r="V329" s="23">
        <v>10</v>
      </c>
      <c r="W329" s="46">
        <v>5000</v>
      </c>
      <c r="X329" s="84">
        <f t="shared" si="15"/>
        <v>50000</v>
      </c>
      <c r="Y329" s="23">
        <f t="shared" si="13"/>
        <v>56000.00000000001</v>
      </c>
      <c r="Z329" s="48"/>
      <c r="AA329" s="19" t="s">
        <v>76</v>
      </c>
      <c r="AB329" s="63"/>
      <c r="AC329" s="10" t="s">
        <v>1038</v>
      </c>
      <c r="AD329" s="87"/>
      <c r="AE329" s="87"/>
      <c r="AF329" s="87"/>
      <c r="AG329" s="87"/>
      <c r="AH329" s="87"/>
      <c r="AI329" s="87"/>
      <c r="AJ329" s="88"/>
      <c r="AK329" s="89"/>
      <c r="AL329" s="90"/>
      <c r="AM329" s="91"/>
      <c r="AN329" s="92"/>
      <c r="AO329" s="93"/>
      <c r="AP329" s="93"/>
      <c r="AQ329" s="87"/>
      <c r="AR329" s="94"/>
    </row>
    <row r="330" spans="1:44" s="83" customFormat="1" ht="62.25" customHeight="1">
      <c r="A330" s="18" t="s">
        <v>1059</v>
      </c>
      <c r="B330" s="19" t="s">
        <v>61</v>
      </c>
      <c r="C330" s="19" t="s">
        <v>62</v>
      </c>
      <c r="D330" s="18" t="s">
        <v>1060</v>
      </c>
      <c r="E330" s="33" t="s">
        <v>1061</v>
      </c>
      <c r="F330" s="33"/>
      <c r="G330" s="33" t="s">
        <v>1062</v>
      </c>
      <c r="H330" s="33"/>
      <c r="I330" s="33" t="s">
        <v>1063</v>
      </c>
      <c r="J330" s="21"/>
      <c r="K330" s="19" t="s">
        <v>82</v>
      </c>
      <c r="L330" s="21" t="s">
        <v>239</v>
      </c>
      <c r="M330" s="18">
        <v>231010000</v>
      </c>
      <c r="N330" s="19" t="s">
        <v>68</v>
      </c>
      <c r="O330" s="21" t="s">
        <v>390</v>
      </c>
      <c r="P330" s="19" t="s">
        <v>68</v>
      </c>
      <c r="Q330" s="19" t="s">
        <v>70</v>
      </c>
      <c r="R330" s="19" t="s">
        <v>757</v>
      </c>
      <c r="S330" s="19" t="s">
        <v>964</v>
      </c>
      <c r="T330" s="21">
        <v>778</v>
      </c>
      <c r="U330" s="19" t="s">
        <v>281</v>
      </c>
      <c r="V330" s="23">
        <v>60</v>
      </c>
      <c r="W330" s="23">
        <v>750</v>
      </c>
      <c r="X330" s="84">
        <f t="shared" si="15"/>
        <v>45000</v>
      </c>
      <c r="Y330" s="23">
        <f t="shared" si="13"/>
        <v>50400.00000000001</v>
      </c>
      <c r="Z330" s="48"/>
      <c r="AA330" s="19" t="s">
        <v>76</v>
      </c>
      <c r="AB330" s="63"/>
      <c r="AC330" s="10" t="s">
        <v>1038</v>
      </c>
      <c r="AD330" s="87"/>
      <c r="AE330" s="87"/>
      <c r="AF330" s="87"/>
      <c r="AG330" s="87"/>
      <c r="AH330" s="87"/>
      <c r="AI330" s="87"/>
      <c r="AJ330" s="88"/>
      <c r="AK330" s="89"/>
      <c r="AL330" s="90"/>
      <c r="AM330" s="91"/>
      <c r="AN330" s="92"/>
      <c r="AO330" s="93"/>
      <c r="AP330" s="93"/>
      <c r="AQ330" s="87"/>
      <c r="AR330" s="94"/>
    </row>
    <row r="331" spans="1:44" s="83" customFormat="1" ht="87" customHeight="1">
      <c r="A331" s="18" t="s">
        <v>1064</v>
      </c>
      <c r="B331" s="19" t="s">
        <v>61</v>
      </c>
      <c r="C331" s="19" t="s">
        <v>62</v>
      </c>
      <c r="D331" s="63" t="s">
        <v>1065</v>
      </c>
      <c r="E331" s="18" t="s">
        <v>1066</v>
      </c>
      <c r="F331" s="33"/>
      <c r="G331" s="18" t="s">
        <v>1067</v>
      </c>
      <c r="H331" s="33"/>
      <c r="I331" s="33" t="s">
        <v>1068</v>
      </c>
      <c r="J331" s="21"/>
      <c r="K331" s="19" t="s">
        <v>82</v>
      </c>
      <c r="L331" s="21" t="s">
        <v>239</v>
      </c>
      <c r="M331" s="18">
        <v>231010000</v>
      </c>
      <c r="N331" s="19" t="s">
        <v>68</v>
      </c>
      <c r="O331" s="21" t="s">
        <v>233</v>
      </c>
      <c r="P331" s="19" t="s">
        <v>68</v>
      </c>
      <c r="Q331" s="19" t="s">
        <v>70</v>
      </c>
      <c r="R331" s="19" t="s">
        <v>757</v>
      </c>
      <c r="S331" s="19" t="s">
        <v>964</v>
      </c>
      <c r="T331" s="19">
        <v>796</v>
      </c>
      <c r="U331" s="19" t="s">
        <v>133</v>
      </c>
      <c r="V331" s="23">
        <v>1</v>
      </c>
      <c r="W331" s="23">
        <v>29785</v>
      </c>
      <c r="X331" s="84">
        <f t="shared" si="15"/>
        <v>29785</v>
      </c>
      <c r="Y331" s="23">
        <f t="shared" si="13"/>
        <v>33359.200000000004</v>
      </c>
      <c r="Z331" s="48"/>
      <c r="AA331" s="19" t="s">
        <v>76</v>
      </c>
      <c r="AB331" s="63"/>
      <c r="AC331" s="10" t="s">
        <v>1038</v>
      </c>
      <c r="AD331" s="87"/>
      <c r="AE331" s="87"/>
      <c r="AF331" s="87"/>
      <c r="AG331" s="87"/>
      <c r="AH331" s="87"/>
      <c r="AI331" s="87"/>
      <c r="AJ331" s="88"/>
      <c r="AK331" s="89"/>
      <c r="AL331" s="90"/>
      <c r="AM331" s="91"/>
      <c r="AN331" s="92"/>
      <c r="AO331" s="93"/>
      <c r="AP331" s="93"/>
      <c r="AQ331" s="87"/>
      <c r="AR331" s="94"/>
    </row>
    <row r="332" spans="1:44" s="83" customFormat="1" ht="92.25" customHeight="1">
      <c r="A332" s="18" t="s">
        <v>1069</v>
      </c>
      <c r="B332" s="19" t="s">
        <v>61</v>
      </c>
      <c r="C332" s="19" t="s">
        <v>62</v>
      </c>
      <c r="D332" s="95" t="s">
        <v>1070</v>
      </c>
      <c r="E332" s="33" t="s">
        <v>1071</v>
      </c>
      <c r="F332" s="33"/>
      <c r="G332" s="26" t="s">
        <v>1072</v>
      </c>
      <c r="H332" s="33"/>
      <c r="I332" s="33" t="s">
        <v>1073</v>
      </c>
      <c r="J332" s="19"/>
      <c r="K332" s="19" t="s">
        <v>82</v>
      </c>
      <c r="L332" s="21" t="s">
        <v>239</v>
      </c>
      <c r="M332" s="18">
        <v>231010000</v>
      </c>
      <c r="N332" s="19" t="s">
        <v>68</v>
      </c>
      <c r="O332" s="21" t="s">
        <v>378</v>
      </c>
      <c r="P332" s="19" t="s">
        <v>68</v>
      </c>
      <c r="Q332" s="19" t="s">
        <v>70</v>
      </c>
      <c r="R332" s="19" t="s">
        <v>757</v>
      </c>
      <c r="S332" s="19" t="s">
        <v>964</v>
      </c>
      <c r="T332" s="19">
        <v>796</v>
      </c>
      <c r="U332" s="19" t="s">
        <v>133</v>
      </c>
      <c r="V332" s="23">
        <v>1</v>
      </c>
      <c r="W332" s="46">
        <v>185000</v>
      </c>
      <c r="X332" s="84">
        <f t="shared" si="15"/>
        <v>185000</v>
      </c>
      <c r="Y332" s="23">
        <f t="shared" si="13"/>
        <v>207200.00000000003</v>
      </c>
      <c r="Z332" s="48"/>
      <c r="AA332" s="19" t="s">
        <v>76</v>
      </c>
      <c r="AB332" s="63"/>
      <c r="AC332" s="10" t="s">
        <v>1038</v>
      </c>
      <c r="AD332" s="87"/>
      <c r="AE332" s="87"/>
      <c r="AF332" s="87"/>
      <c r="AG332" s="87"/>
      <c r="AH332" s="87"/>
      <c r="AI332" s="87"/>
      <c r="AJ332" s="88"/>
      <c r="AK332" s="89"/>
      <c r="AL332" s="90"/>
      <c r="AM332" s="91"/>
      <c r="AN332" s="92"/>
      <c r="AO332" s="93"/>
      <c r="AP332" s="93"/>
      <c r="AQ332" s="87"/>
      <c r="AR332" s="94"/>
    </row>
    <row r="333" spans="1:44" s="83" customFormat="1" ht="93" customHeight="1">
      <c r="A333" s="18" t="s">
        <v>1074</v>
      </c>
      <c r="B333" s="19" t="s">
        <v>61</v>
      </c>
      <c r="C333" s="19" t="s">
        <v>62</v>
      </c>
      <c r="D333" s="95" t="s">
        <v>1075</v>
      </c>
      <c r="E333" s="33" t="s">
        <v>1071</v>
      </c>
      <c r="F333" s="33"/>
      <c r="G333" s="26" t="s">
        <v>1076</v>
      </c>
      <c r="H333" s="33"/>
      <c r="I333" s="33" t="s">
        <v>1077</v>
      </c>
      <c r="J333" s="19"/>
      <c r="K333" s="19" t="s">
        <v>82</v>
      </c>
      <c r="L333" s="21" t="s">
        <v>239</v>
      </c>
      <c r="M333" s="18">
        <v>231010000</v>
      </c>
      <c r="N333" s="19" t="s">
        <v>68</v>
      </c>
      <c r="O333" s="21" t="s">
        <v>378</v>
      </c>
      <c r="P333" s="19" t="s">
        <v>68</v>
      </c>
      <c r="Q333" s="19" t="s">
        <v>70</v>
      </c>
      <c r="R333" s="19" t="s">
        <v>757</v>
      </c>
      <c r="S333" s="19" t="s">
        <v>964</v>
      </c>
      <c r="T333" s="19">
        <v>796</v>
      </c>
      <c r="U333" s="19" t="s">
        <v>133</v>
      </c>
      <c r="V333" s="23">
        <v>1</v>
      </c>
      <c r="W333" s="46">
        <v>50642.86</v>
      </c>
      <c r="X333" s="84">
        <v>0</v>
      </c>
      <c r="Y333" s="23">
        <v>0</v>
      </c>
      <c r="Z333" s="48"/>
      <c r="AA333" s="19" t="s">
        <v>76</v>
      </c>
      <c r="AB333" s="19" t="s">
        <v>106</v>
      </c>
      <c r="AC333" s="10" t="s">
        <v>1038</v>
      </c>
      <c r="AD333" s="87"/>
      <c r="AE333" s="87"/>
      <c r="AF333" s="87"/>
      <c r="AG333" s="87"/>
      <c r="AH333" s="87"/>
      <c r="AI333" s="87"/>
      <c r="AJ333" s="88"/>
      <c r="AK333" s="89"/>
      <c r="AL333" s="90"/>
      <c r="AM333" s="91"/>
      <c r="AN333" s="92"/>
      <c r="AO333" s="93"/>
      <c r="AP333" s="93"/>
      <c r="AQ333" s="87"/>
      <c r="AR333" s="94"/>
    </row>
    <row r="334" spans="1:44" s="83" customFormat="1" ht="32.25" customHeight="1">
      <c r="A334" s="18" t="s">
        <v>1078</v>
      </c>
      <c r="B334" s="19" t="s">
        <v>61</v>
      </c>
      <c r="C334" s="19" t="s">
        <v>62</v>
      </c>
      <c r="D334" s="95" t="s">
        <v>1079</v>
      </c>
      <c r="E334" s="33" t="s">
        <v>1080</v>
      </c>
      <c r="F334" s="33"/>
      <c r="G334" s="26" t="s">
        <v>1081</v>
      </c>
      <c r="H334" s="33"/>
      <c r="I334" s="33"/>
      <c r="J334" s="19"/>
      <c r="K334" s="19" t="s">
        <v>82</v>
      </c>
      <c r="L334" s="21" t="s">
        <v>239</v>
      </c>
      <c r="M334" s="18">
        <v>231010000</v>
      </c>
      <c r="N334" s="19" t="s">
        <v>68</v>
      </c>
      <c r="O334" s="21" t="s">
        <v>191</v>
      </c>
      <c r="P334" s="19" t="s">
        <v>68</v>
      </c>
      <c r="Q334" s="19" t="s">
        <v>70</v>
      </c>
      <c r="R334" s="19" t="s">
        <v>757</v>
      </c>
      <c r="S334" s="19" t="s">
        <v>964</v>
      </c>
      <c r="T334" s="19">
        <v>796</v>
      </c>
      <c r="U334" s="19" t="s">
        <v>133</v>
      </c>
      <c r="V334" s="23">
        <v>1</v>
      </c>
      <c r="W334" s="46">
        <v>750000</v>
      </c>
      <c r="X334" s="84">
        <f>W334*V334</f>
        <v>750000</v>
      </c>
      <c r="Y334" s="23">
        <f t="shared" si="13"/>
        <v>840000.0000000001</v>
      </c>
      <c r="Z334" s="48"/>
      <c r="AA334" s="19" t="s">
        <v>76</v>
      </c>
      <c r="AB334" s="63"/>
      <c r="AC334" s="10" t="s">
        <v>1038</v>
      </c>
      <c r="AD334" s="87"/>
      <c r="AE334" s="87"/>
      <c r="AF334" s="87"/>
      <c r="AG334" s="87"/>
      <c r="AH334" s="87"/>
      <c r="AI334" s="87"/>
      <c r="AJ334" s="88"/>
      <c r="AK334" s="89"/>
      <c r="AL334" s="90"/>
      <c r="AM334" s="91"/>
      <c r="AN334" s="92"/>
      <c r="AO334" s="93"/>
      <c r="AP334" s="93"/>
      <c r="AQ334" s="87"/>
      <c r="AR334" s="94"/>
    </row>
    <row r="335" spans="1:29" s="83" customFormat="1" ht="60.75" customHeight="1">
      <c r="A335" s="18" t="s">
        <v>1082</v>
      </c>
      <c r="B335" s="19" t="s">
        <v>62</v>
      </c>
      <c r="C335" s="19" t="s">
        <v>62</v>
      </c>
      <c r="D335" s="19" t="s">
        <v>1083</v>
      </c>
      <c r="E335" s="19" t="s">
        <v>1084</v>
      </c>
      <c r="F335" s="19"/>
      <c r="G335" s="18" t="s">
        <v>1085</v>
      </c>
      <c r="H335" s="19"/>
      <c r="I335" s="19"/>
      <c r="J335" s="21"/>
      <c r="K335" s="19" t="s">
        <v>82</v>
      </c>
      <c r="L335" s="48">
        <v>0</v>
      </c>
      <c r="M335" s="18">
        <v>231010000</v>
      </c>
      <c r="N335" s="19" t="s">
        <v>68</v>
      </c>
      <c r="O335" s="48" t="s">
        <v>390</v>
      </c>
      <c r="P335" s="19" t="s">
        <v>68</v>
      </c>
      <c r="Q335" s="19" t="s">
        <v>70</v>
      </c>
      <c r="R335" s="19" t="s">
        <v>757</v>
      </c>
      <c r="S335" s="19" t="s">
        <v>964</v>
      </c>
      <c r="T335" s="48">
        <v>796</v>
      </c>
      <c r="U335" s="48" t="s">
        <v>133</v>
      </c>
      <c r="V335" s="46">
        <v>1</v>
      </c>
      <c r="W335" s="46">
        <v>80000</v>
      </c>
      <c r="X335" s="84">
        <v>0</v>
      </c>
      <c r="Y335" s="23">
        <f>X335*1.12</f>
        <v>0</v>
      </c>
      <c r="Z335" s="48"/>
      <c r="AA335" s="19" t="s">
        <v>76</v>
      </c>
      <c r="AB335" s="19" t="s">
        <v>106</v>
      </c>
      <c r="AC335" s="10" t="s">
        <v>1038</v>
      </c>
    </row>
    <row r="336" spans="1:29" s="11" customFormat="1" ht="94.5" customHeight="1">
      <c r="A336" s="18" t="s">
        <v>1086</v>
      </c>
      <c r="B336" s="19" t="s">
        <v>61</v>
      </c>
      <c r="C336" s="19" t="s">
        <v>62</v>
      </c>
      <c r="D336" s="96" t="s">
        <v>1087</v>
      </c>
      <c r="E336" s="33" t="s">
        <v>1088</v>
      </c>
      <c r="F336" s="33"/>
      <c r="G336" s="33" t="s">
        <v>1089</v>
      </c>
      <c r="H336" s="33"/>
      <c r="I336" s="12"/>
      <c r="J336" s="12"/>
      <c r="K336" s="96" t="s">
        <v>82</v>
      </c>
      <c r="L336" s="16" t="s">
        <v>239</v>
      </c>
      <c r="M336" s="18">
        <v>231010000</v>
      </c>
      <c r="N336" s="19" t="s">
        <v>68</v>
      </c>
      <c r="O336" s="97" t="s">
        <v>112</v>
      </c>
      <c r="P336" s="19" t="s">
        <v>68</v>
      </c>
      <c r="Q336" s="19" t="s">
        <v>70</v>
      </c>
      <c r="R336" s="19" t="s">
        <v>84</v>
      </c>
      <c r="S336" s="19" t="s">
        <v>92</v>
      </c>
      <c r="T336" s="48">
        <v>796</v>
      </c>
      <c r="U336" s="19" t="s">
        <v>205</v>
      </c>
      <c r="V336" s="98">
        <v>2</v>
      </c>
      <c r="W336" s="98">
        <v>12000</v>
      </c>
      <c r="X336" s="98">
        <v>0</v>
      </c>
      <c r="Y336" s="98">
        <f aca="true" t="shared" si="16" ref="Y336:Y363">X336*1.12</f>
        <v>0</v>
      </c>
      <c r="Z336" s="96"/>
      <c r="AA336" s="96" t="s">
        <v>76</v>
      </c>
      <c r="AB336" s="14" t="s">
        <v>1090</v>
      </c>
      <c r="AC336" s="15" t="s">
        <v>1091</v>
      </c>
    </row>
    <row r="337" spans="1:29" s="11" customFormat="1" ht="61.5" customHeight="1">
      <c r="A337" s="18" t="s">
        <v>1092</v>
      </c>
      <c r="B337" s="19" t="s">
        <v>61</v>
      </c>
      <c r="C337" s="19" t="s">
        <v>62</v>
      </c>
      <c r="D337" s="96" t="s">
        <v>1087</v>
      </c>
      <c r="E337" s="33" t="s">
        <v>1088</v>
      </c>
      <c r="F337" s="33"/>
      <c r="G337" s="33" t="s">
        <v>1089</v>
      </c>
      <c r="H337" s="33"/>
      <c r="I337" s="12"/>
      <c r="J337" s="12"/>
      <c r="K337" s="96" t="s">
        <v>66</v>
      </c>
      <c r="L337" s="16" t="s">
        <v>239</v>
      </c>
      <c r="M337" s="18">
        <v>231010000</v>
      </c>
      <c r="N337" s="19" t="s">
        <v>68</v>
      </c>
      <c r="O337" s="18" t="s">
        <v>91</v>
      </c>
      <c r="P337" s="19" t="s">
        <v>68</v>
      </c>
      <c r="Q337" s="19" t="s">
        <v>70</v>
      </c>
      <c r="R337" s="19" t="s">
        <v>84</v>
      </c>
      <c r="S337" s="19" t="s">
        <v>92</v>
      </c>
      <c r="T337" s="48">
        <v>796</v>
      </c>
      <c r="U337" s="19" t="s">
        <v>205</v>
      </c>
      <c r="V337" s="98">
        <v>2</v>
      </c>
      <c r="W337" s="98">
        <v>20197</v>
      </c>
      <c r="X337" s="98">
        <v>0</v>
      </c>
      <c r="Y337" s="98">
        <f t="shared" si="16"/>
        <v>0</v>
      </c>
      <c r="Z337" s="96"/>
      <c r="AA337" s="96" t="s">
        <v>76</v>
      </c>
      <c r="AB337" s="14" t="s">
        <v>192</v>
      </c>
      <c r="AC337" s="15" t="s">
        <v>1091</v>
      </c>
    </row>
    <row r="338" spans="1:29" s="11" customFormat="1" ht="36" customHeight="1">
      <c r="A338" s="18" t="s">
        <v>1093</v>
      </c>
      <c r="B338" s="19" t="s">
        <v>61</v>
      </c>
      <c r="C338" s="19" t="s">
        <v>62</v>
      </c>
      <c r="D338" s="96" t="s">
        <v>1087</v>
      </c>
      <c r="E338" s="33" t="s">
        <v>1088</v>
      </c>
      <c r="F338" s="33"/>
      <c r="G338" s="33" t="s">
        <v>1089</v>
      </c>
      <c r="H338" s="33"/>
      <c r="I338" s="12"/>
      <c r="J338" s="12"/>
      <c r="K338" s="96" t="s">
        <v>66</v>
      </c>
      <c r="L338" s="16" t="s">
        <v>239</v>
      </c>
      <c r="M338" s="18">
        <v>231010000</v>
      </c>
      <c r="N338" s="19" t="s">
        <v>68</v>
      </c>
      <c r="O338" s="18" t="s">
        <v>91</v>
      </c>
      <c r="P338" s="19" t="s">
        <v>68</v>
      </c>
      <c r="Q338" s="19" t="s">
        <v>70</v>
      </c>
      <c r="R338" s="19" t="s">
        <v>84</v>
      </c>
      <c r="S338" s="19" t="s">
        <v>92</v>
      </c>
      <c r="T338" s="48">
        <v>796</v>
      </c>
      <c r="U338" s="19" t="s">
        <v>205</v>
      </c>
      <c r="V338" s="98">
        <v>2</v>
      </c>
      <c r="W338" s="98">
        <v>22620</v>
      </c>
      <c r="X338" s="98">
        <v>0</v>
      </c>
      <c r="Y338" s="98">
        <f t="shared" si="16"/>
        <v>0</v>
      </c>
      <c r="Z338" s="96"/>
      <c r="AA338" s="96" t="s">
        <v>76</v>
      </c>
      <c r="AB338" s="14">
        <v>11.14</v>
      </c>
      <c r="AC338" s="15" t="s">
        <v>1091</v>
      </c>
    </row>
    <row r="339" spans="1:29" s="11" customFormat="1" ht="36" customHeight="1">
      <c r="A339" s="18" t="s">
        <v>1094</v>
      </c>
      <c r="B339" s="19" t="s">
        <v>61</v>
      </c>
      <c r="C339" s="19" t="s">
        <v>62</v>
      </c>
      <c r="D339" s="96" t="s">
        <v>1087</v>
      </c>
      <c r="E339" s="33" t="s">
        <v>1088</v>
      </c>
      <c r="F339" s="33"/>
      <c r="G339" s="33" t="s">
        <v>1089</v>
      </c>
      <c r="H339" s="33"/>
      <c r="I339" s="12"/>
      <c r="J339" s="12"/>
      <c r="K339" s="96" t="s">
        <v>66</v>
      </c>
      <c r="L339" s="16" t="s">
        <v>239</v>
      </c>
      <c r="M339" s="18">
        <v>231010000</v>
      </c>
      <c r="N339" s="19" t="s">
        <v>68</v>
      </c>
      <c r="O339" s="18" t="s">
        <v>179</v>
      </c>
      <c r="P339" s="19" t="s">
        <v>68</v>
      </c>
      <c r="Q339" s="19" t="s">
        <v>70</v>
      </c>
      <c r="R339" s="19" t="s">
        <v>401</v>
      </c>
      <c r="S339" s="19" t="s">
        <v>92</v>
      </c>
      <c r="T339" s="48">
        <v>796</v>
      </c>
      <c r="U339" s="19" t="s">
        <v>205</v>
      </c>
      <c r="V339" s="98">
        <v>2</v>
      </c>
      <c r="W339" s="98">
        <v>22620</v>
      </c>
      <c r="X339" s="98">
        <f>W339*V339</f>
        <v>45240</v>
      </c>
      <c r="Y339" s="98">
        <f t="shared" si="16"/>
        <v>50668.8</v>
      </c>
      <c r="Z339" s="96"/>
      <c r="AA339" s="96" t="s">
        <v>76</v>
      </c>
      <c r="AB339" s="14"/>
      <c r="AC339" s="15" t="s">
        <v>1091</v>
      </c>
    </row>
    <row r="340" spans="1:29" s="11" customFormat="1" ht="68.25" customHeight="1">
      <c r="A340" s="18" t="s">
        <v>1095</v>
      </c>
      <c r="B340" s="19" t="s">
        <v>61</v>
      </c>
      <c r="C340" s="19" t="s">
        <v>62</v>
      </c>
      <c r="D340" s="96" t="s">
        <v>1096</v>
      </c>
      <c r="E340" s="33" t="s">
        <v>1097</v>
      </c>
      <c r="F340" s="33"/>
      <c r="G340" s="33" t="s">
        <v>1098</v>
      </c>
      <c r="H340" s="33"/>
      <c r="I340" s="96" t="s">
        <v>1099</v>
      </c>
      <c r="J340" s="12"/>
      <c r="K340" s="96" t="s">
        <v>82</v>
      </c>
      <c r="L340" s="16" t="s">
        <v>239</v>
      </c>
      <c r="M340" s="18">
        <v>231010000</v>
      </c>
      <c r="N340" s="19" t="s">
        <v>68</v>
      </c>
      <c r="O340" s="97" t="s">
        <v>112</v>
      </c>
      <c r="P340" s="19" t="s">
        <v>68</v>
      </c>
      <c r="Q340" s="19" t="s">
        <v>70</v>
      </c>
      <c r="R340" s="19" t="s">
        <v>84</v>
      </c>
      <c r="S340" s="19" t="s">
        <v>92</v>
      </c>
      <c r="T340" s="48">
        <v>796</v>
      </c>
      <c r="U340" s="19" t="s">
        <v>205</v>
      </c>
      <c r="V340" s="98">
        <v>10</v>
      </c>
      <c r="W340" s="98">
        <v>250</v>
      </c>
      <c r="X340" s="98">
        <v>0</v>
      </c>
      <c r="Y340" s="98">
        <f t="shared" si="16"/>
        <v>0</v>
      </c>
      <c r="Z340" s="96"/>
      <c r="AA340" s="96" t="s">
        <v>76</v>
      </c>
      <c r="AB340" s="14" t="s">
        <v>1090</v>
      </c>
      <c r="AC340" s="15" t="s">
        <v>1091</v>
      </c>
    </row>
    <row r="341" spans="1:29" s="11" customFormat="1" ht="60" customHeight="1">
      <c r="A341" s="18" t="s">
        <v>1100</v>
      </c>
      <c r="B341" s="19" t="s">
        <v>61</v>
      </c>
      <c r="C341" s="19" t="s">
        <v>62</v>
      </c>
      <c r="D341" s="96" t="s">
        <v>1096</v>
      </c>
      <c r="E341" s="33" t="s">
        <v>1097</v>
      </c>
      <c r="F341" s="33"/>
      <c r="G341" s="33" t="s">
        <v>1098</v>
      </c>
      <c r="H341" s="33"/>
      <c r="I341" s="96" t="s">
        <v>1099</v>
      </c>
      <c r="J341" s="12"/>
      <c r="K341" s="96" t="s">
        <v>66</v>
      </c>
      <c r="L341" s="16" t="s">
        <v>239</v>
      </c>
      <c r="M341" s="18">
        <v>231010000</v>
      </c>
      <c r="N341" s="19" t="s">
        <v>68</v>
      </c>
      <c r="O341" s="18" t="s">
        <v>91</v>
      </c>
      <c r="P341" s="19" t="s">
        <v>68</v>
      </c>
      <c r="Q341" s="19" t="s">
        <v>70</v>
      </c>
      <c r="R341" s="19" t="s">
        <v>84</v>
      </c>
      <c r="S341" s="19" t="s">
        <v>92</v>
      </c>
      <c r="T341" s="48">
        <v>796</v>
      </c>
      <c r="U341" s="19" t="s">
        <v>205</v>
      </c>
      <c r="V341" s="98">
        <v>10</v>
      </c>
      <c r="W341" s="98">
        <v>268</v>
      </c>
      <c r="X341" s="98">
        <v>0</v>
      </c>
      <c r="Y341" s="98">
        <f t="shared" si="16"/>
        <v>0</v>
      </c>
      <c r="Z341" s="96"/>
      <c r="AA341" s="96" t="s">
        <v>76</v>
      </c>
      <c r="AB341" s="14" t="s">
        <v>192</v>
      </c>
      <c r="AC341" s="15" t="s">
        <v>1091</v>
      </c>
    </row>
    <row r="342" spans="1:29" s="11" customFormat="1" ht="42" customHeight="1">
      <c r="A342" s="18" t="s">
        <v>1101</v>
      </c>
      <c r="B342" s="19" t="s">
        <v>61</v>
      </c>
      <c r="C342" s="19" t="s">
        <v>62</v>
      </c>
      <c r="D342" s="96" t="s">
        <v>1096</v>
      </c>
      <c r="E342" s="33" t="s">
        <v>1097</v>
      </c>
      <c r="F342" s="33"/>
      <c r="G342" s="33" t="s">
        <v>1098</v>
      </c>
      <c r="H342" s="33"/>
      <c r="I342" s="96" t="s">
        <v>1099</v>
      </c>
      <c r="J342" s="12"/>
      <c r="K342" s="96" t="s">
        <v>66</v>
      </c>
      <c r="L342" s="16" t="s">
        <v>239</v>
      </c>
      <c r="M342" s="18">
        <v>231010000</v>
      </c>
      <c r="N342" s="19" t="s">
        <v>68</v>
      </c>
      <c r="O342" s="18" t="s">
        <v>91</v>
      </c>
      <c r="P342" s="19" t="s">
        <v>68</v>
      </c>
      <c r="Q342" s="19" t="s">
        <v>70</v>
      </c>
      <c r="R342" s="19" t="s">
        <v>84</v>
      </c>
      <c r="S342" s="19" t="s">
        <v>92</v>
      </c>
      <c r="T342" s="48">
        <v>796</v>
      </c>
      <c r="U342" s="19" t="s">
        <v>205</v>
      </c>
      <c r="V342" s="98">
        <v>10</v>
      </c>
      <c r="W342" s="98">
        <v>300</v>
      </c>
      <c r="X342" s="98">
        <v>0</v>
      </c>
      <c r="Y342" s="98">
        <f t="shared" si="16"/>
        <v>0</v>
      </c>
      <c r="Z342" s="96"/>
      <c r="AA342" s="96" t="s">
        <v>76</v>
      </c>
      <c r="AB342" s="14">
        <v>11.14</v>
      </c>
      <c r="AC342" s="15" t="s">
        <v>1091</v>
      </c>
    </row>
    <row r="343" spans="1:29" s="11" customFormat="1" ht="39.75" customHeight="1">
      <c r="A343" s="18" t="s">
        <v>1102</v>
      </c>
      <c r="B343" s="19" t="s">
        <v>61</v>
      </c>
      <c r="C343" s="19" t="s">
        <v>62</v>
      </c>
      <c r="D343" s="96" t="s">
        <v>1096</v>
      </c>
      <c r="E343" s="33" t="s">
        <v>1097</v>
      </c>
      <c r="F343" s="33"/>
      <c r="G343" s="33" t="s">
        <v>1098</v>
      </c>
      <c r="H343" s="33"/>
      <c r="I343" s="96" t="s">
        <v>1099</v>
      </c>
      <c r="J343" s="12"/>
      <c r="K343" s="96" t="s">
        <v>66</v>
      </c>
      <c r="L343" s="16" t="s">
        <v>239</v>
      </c>
      <c r="M343" s="18">
        <v>231010000</v>
      </c>
      <c r="N343" s="19" t="s">
        <v>68</v>
      </c>
      <c r="O343" s="18" t="s">
        <v>179</v>
      </c>
      <c r="P343" s="19" t="s">
        <v>68</v>
      </c>
      <c r="Q343" s="19" t="s">
        <v>70</v>
      </c>
      <c r="R343" s="19" t="s">
        <v>401</v>
      </c>
      <c r="S343" s="19" t="s">
        <v>92</v>
      </c>
      <c r="T343" s="48">
        <v>796</v>
      </c>
      <c r="U343" s="19" t="s">
        <v>205</v>
      </c>
      <c r="V343" s="98">
        <v>10</v>
      </c>
      <c r="W343" s="98">
        <v>300</v>
      </c>
      <c r="X343" s="98">
        <f>W343*V343</f>
        <v>3000</v>
      </c>
      <c r="Y343" s="98">
        <f t="shared" si="16"/>
        <v>3360.0000000000005</v>
      </c>
      <c r="Z343" s="96"/>
      <c r="AA343" s="96" t="s">
        <v>76</v>
      </c>
      <c r="AB343" s="14"/>
      <c r="AC343" s="15" t="s">
        <v>1091</v>
      </c>
    </row>
    <row r="344" spans="1:29" s="11" customFormat="1" ht="107.25" customHeight="1">
      <c r="A344" s="18" t="s">
        <v>1103</v>
      </c>
      <c r="B344" s="19" t="s">
        <v>61</v>
      </c>
      <c r="C344" s="19" t="s">
        <v>62</v>
      </c>
      <c r="D344" s="96" t="s">
        <v>1096</v>
      </c>
      <c r="E344" s="33" t="s">
        <v>1097</v>
      </c>
      <c r="F344" s="33"/>
      <c r="G344" s="33" t="s">
        <v>1098</v>
      </c>
      <c r="H344" s="27"/>
      <c r="I344" s="27" t="s">
        <v>1104</v>
      </c>
      <c r="J344" s="12"/>
      <c r="K344" s="96" t="s">
        <v>82</v>
      </c>
      <c r="L344" s="16" t="s">
        <v>239</v>
      </c>
      <c r="M344" s="18">
        <v>231010000</v>
      </c>
      <c r="N344" s="19" t="s">
        <v>68</v>
      </c>
      <c r="O344" s="18" t="s">
        <v>112</v>
      </c>
      <c r="P344" s="19" t="s">
        <v>68</v>
      </c>
      <c r="Q344" s="19" t="s">
        <v>70</v>
      </c>
      <c r="R344" s="19" t="s">
        <v>84</v>
      </c>
      <c r="S344" s="19" t="s">
        <v>92</v>
      </c>
      <c r="T344" s="48">
        <v>796</v>
      </c>
      <c r="U344" s="19" t="s">
        <v>205</v>
      </c>
      <c r="V344" s="98">
        <v>10</v>
      </c>
      <c r="W344" s="98">
        <v>350</v>
      </c>
      <c r="X344" s="98">
        <v>0</v>
      </c>
      <c r="Y344" s="98">
        <f t="shared" si="16"/>
        <v>0</v>
      </c>
      <c r="Z344" s="96"/>
      <c r="AA344" s="96" t="s">
        <v>76</v>
      </c>
      <c r="AB344" s="14" t="s">
        <v>1090</v>
      </c>
      <c r="AC344" s="15" t="s">
        <v>1091</v>
      </c>
    </row>
    <row r="345" spans="1:29" s="11" customFormat="1" ht="57" customHeight="1">
      <c r="A345" s="18" t="s">
        <v>1105</v>
      </c>
      <c r="B345" s="19" t="s">
        <v>61</v>
      </c>
      <c r="C345" s="19" t="s">
        <v>62</v>
      </c>
      <c r="D345" s="96" t="s">
        <v>1096</v>
      </c>
      <c r="E345" s="33" t="s">
        <v>1097</v>
      </c>
      <c r="F345" s="33"/>
      <c r="G345" s="33" t="s">
        <v>1098</v>
      </c>
      <c r="H345" s="27"/>
      <c r="I345" s="27" t="s">
        <v>1104</v>
      </c>
      <c r="J345" s="12"/>
      <c r="K345" s="96" t="s">
        <v>66</v>
      </c>
      <c r="L345" s="16" t="s">
        <v>239</v>
      </c>
      <c r="M345" s="18">
        <v>231010000</v>
      </c>
      <c r="N345" s="19" t="s">
        <v>68</v>
      </c>
      <c r="O345" s="18" t="s">
        <v>91</v>
      </c>
      <c r="P345" s="19" t="s">
        <v>68</v>
      </c>
      <c r="Q345" s="19" t="s">
        <v>70</v>
      </c>
      <c r="R345" s="19" t="s">
        <v>84</v>
      </c>
      <c r="S345" s="19" t="s">
        <v>92</v>
      </c>
      <c r="T345" s="48">
        <v>796</v>
      </c>
      <c r="U345" s="19" t="s">
        <v>205</v>
      </c>
      <c r="V345" s="98">
        <v>10</v>
      </c>
      <c r="W345" s="98">
        <v>375</v>
      </c>
      <c r="X345" s="98">
        <v>0</v>
      </c>
      <c r="Y345" s="98">
        <f t="shared" si="16"/>
        <v>0</v>
      </c>
      <c r="Z345" s="96"/>
      <c r="AA345" s="96" t="s">
        <v>76</v>
      </c>
      <c r="AB345" s="14" t="s">
        <v>192</v>
      </c>
      <c r="AC345" s="15" t="s">
        <v>1091</v>
      </c>
    </row>
    <row r="346" spans="1:29" s="11" customFormat="1" ht="44.25" customHeight="1">
      <c r="A346" s="18" t="s">
        <v>1106</v>
      </c>
      <c r="B346" s="19" t="s">
        <v>61</v>
      </c>
      <c r="C346" s="19" t="s">
        <v>62</v>
      </c>
      <c r="D346" s="96" t="s">
        <v>1096</v>
      </c>
      <c r="E346" s="33" t="s">
        <v>1097</v>
      </c>
      <c r="F346" s="33"/>
      <c r="G346" s="33" t="s">
        <v>1098</v>
      </c>
      <c r="H346" s="27"/>
      <c r="I346" s="27" t="s">
        <v>1104</v>
      </c>
      <c r="J346" s="12"/>
      <c r="K346" s="96" t="s">
        <v>66</v>
      </c>
      <c r="L346" s="16" t="s">
        <v>239</v>
      </c>
      <c r="M346" s="18">
        <v>231010000</v>
      </c>
      <c r="N346" s="19" t="s">
        <v>68</v>
      </c>
      <c r="O346" s="18" t="s">
        <v>91</v>
      </c>
      <c r="P346" s="19" t="s">
        <v>68</v>
      </c>
      <c r="Q346" s="19" t="s">
        <v>70</v>
      </c>
      <c r="R346" s="19" t="s">
        <v>84</v>
      </c>
      <c r="S346" s="19" t="s">
        <v>92</v>
      </c>
      <c r="T346" s="48">
        <v>796</v>
      </c>
      <c r="U346" s="19" t="s">
        <v>205</v>
      </c>
      <c r="V346" s="98">
        <v>10</v>
      </c>
      <c r="W346" s="98">
        <v>420</v>
      </c>
      <c r="X346" s="98">
        <v>0</v>
      </c>
      <c r="Y346" s="98">
        <f t="shared" si="16"/>
        <v>0</v>
      </c>
      <c r="Z346" s="96"/>
      <c r="AA346" s="96" t="s">
        <v>76</v>
      </c>
      <c r="AB346" s="14">
        <v>11.14</v>
      </c>
      <c r="AC346" s="15" t="s">
        <v>1091</v>
      </c>
    </row>
    <row r="347" spans="1:29" s="11" customFormat="1" ht="44.25" customHeight="1">
      <c r="A347" s="18" t="s">
        <v>1107</v>
      </c>
      <c r="B347" s="19" t="s">
        <v>61</v>
      </c>
      <c r="C347" s="19" t="s">
        <v>62</v>
      </c>
      <c r="D347" s="96" t="s">
        <v>1096</v>
      </c>
      <c r="E347" s="33" t="s">
        <v>1097</v>
      </c>
      <c r="F347" s="33"/>
      <c r="G347" s="33" t="s">
        <v>1098</v>
      </c>
      <c r="H347" s="27"/>
      <c r="I347" s="27" t="s">
        <v>1104</v>
      </c>
      <c r="J347" s="12"/>
      <c r="K347" s="96" t="s">
        <v>66</v>
      </c>
      <c r="L347" s="16" t="s">
        <v>239</v>
      </c>
      <c r="M347" s="18">
        <v>231010000</v>
      </c>
      <c r="N347" s="19" t="s">
        <v>68</v>
      </c>
      <c r="O347" s="18" t="s">
        <v>179</v>
      </c>
      <c r="P347" s="19" t="s">
        <v>68</v>
      </c>
      <c r="Q347" s="19" t="s">
        <v>70</v>
      </c>
      <c r="R347" s="19" t="s">
        <v>401</v>
      </c>
      <c r="S347" s="19" t="s">
        <v>92</v>
      </c>
      <c r="T347" s="48">
        <v>796</v>
      </c>
      <c r="U347" s="19" t="s">
        <v>205</v>
      </c>
      <c r="V347" s="98">
        <v>10</v>
      </c>
      <c r="W347" s="98">
        <v>420</v>
      </c>
      <c r="X347" s="98">
        <f>W347*V347</f>
        <v>4200</v>
      </c>
      <c r="Y347" s="98">
        <f t="shared" si="16"/>
        <v>4704</v>
      </c>
      <c r="Z347" s="96"/>
      <c r="AA347" s="96" t="s">
        <v>76</v>
      </c>
      <c r="AB347" s="14"/>
      <c r="AC347" s="15" t="s">
        <v>1091</v>
      </c>
    </row>
    <row r="348" spans="1:29" s="11" customFormat="1" ht="107.25" customHeight="1">
      <c r="A348" s="18" t="s">
        <v>1108</v>
      </c>
      <c r="B348" s="19" t="s">
        <v>61</v>
      </c>
      <c r="C348" s="19" t="s">
        <v>62</v>
      </c>
      <c r="D348" s="96" t="s">
        <v>1096</v>
      </c>
      <c r="E348" s="33" t="s">
        <v>1097</v>
      </c>
      <c r="F348" s="33"/>
      <c r="G348" s="33" t="s">
        <v>1098</v>
      </c>
      <c r="H348" s="27"/>
      <c r="I348" s="27" t="s">
        <v>1109</v>
      </c>
      <c r="J348" s="12"/>
      <c r="K348" s="96" t="s">
        <v>82</v>
      </c>
      <c r="L348" s="16" t="s">
        <v>239</v>
      </c>
      <c r="M348" s="18">
        <v>231010000</v>
      </c>
      <c r="N348" s="19" t="s">
        <v>68</v>
      </c>
      <c r="O348" s="18" t="s">
        <v>112</v>
      </c>
      <c r="P348" s="19" t="s">
        <v>68</v>
      </c>
      <c r="Q348" s="19" t="s">
        <v>70</v>
      </c>
      <c r="R348" s="19" t="s">
        <v>84</v>
      </c>
      <c r="S348" s="19" t="s">
        <v>92</v>
      </c>
      <c r="T348" s="48">
        <v>796</v>
      </c>
      <c r="U348" s="19" t="s">
        <v>205</v>
      </c>
      <c r="V348" s="98">
        <v>10</v>
      </c>
      <c r="W348" s="98">
        <v>350</v>
      </c>
      <c r="X348" s="98">
        <v>0</v>
      </c>
      <c r="Y348" s="98">
        <f t="shared" si="16"/>
        <v>0</v>
      </c>
      <c r="Z348" s="96"/>
      <c r="AA348" s="96" t="s">
        <v>76</v>
      </c>
      <c r="AB348" s="14" t="s">
        <v>1090</v>
      </c>
      <c r="AC348" s="15" t="s">
        <v>1091</v>
      </c>
    </row>
    <row r="349" spans="1:29" s="11" customFormat="1" ht="40.5" customHeight="1">
      <c r="A349" s="18" t="s">
        <v>1110</v>
      </c>
      <c r="B349" s="19" t="s">
        <v>61</v>
      </c>
      <c r="C349" s="19" t="s">
        <v>62</v>
      </c>
      <c r="D349" s="96" t="s">
        <v>1096</v>
      </c>
      <c r="E349" s="33" t="s">
        <v>1097</v>
      </c>
      <c r="F349" s="33"/>
      <c r="G349" s="33" t="s">
        <v>1098</v>
      </c>
      <c r="H349" s="27"/>
      <c r="I349" s="27" t="s">
        <v>1109</v>
      </c>
      <c r="J349" s="12"/>
      <c r="K349" s="96" t="s">
        <v>66</v>
      </c>
      <c r="L349" s="16" t="s">
        <v>239</v>
      </c>
      <c r="M349" s="18">
        <v>231010000</v>
      </c>
      <c r="N349" s="19" t="s">
        <v>68</v>
      </c>
      <c r="O349" s="18" t="s">
        <v>91</v>
      </c>
      <c r="P349" s="19" t="s">
        <v>68</v>
      </c>
      <c r="Q349" s="19" t="s">
        <v>70</v>
      </c>
      <c r="R349" s="19" t="s">
        <v>84</v>
      </c>
      <c r="S349" s="19" t="s">
        <v>92</v>
      </c>
      <c r="T349" s="48">
        <v>796</v>
      </c>
      <c r="U349" s="19" t="s">
        <v>205</v>
      </c>
      <c r="V349" s="98">
        <v>10</v>
      </c>
      <c r="W349" s="98">
        <v>375</v>
      </c>
      <c r="X349" s="98">
        <v>0</v>
      </c>
      <c r="Y349" s="98">
        <f t="shared" si="16"/>
        <v>0</v>
      </c>
      <c r="Z349" s="96"/>
      <c r="AA349" s="96" t="s">
        <v>76</v>
      </c>
      <c r="AB349" s="14" t="s">
        <v>192</v>
      </c>
      <c r="AC349" s="15" t="s">
        <v>1091</v>
      </c>
    </row>
    <row r="350" spans="1:29" s="11" customFormat="1" ht="40.5" customHeight="1">
      <c r="A350" s="18" t="s">
        <v>1111</v>
      </c>
      <c r="B350" s="19" t="s">
        <v>61</v>
      </c>
      <c r="C350" s="19" t="s">
        <v>62</v>
      </c>
      <c r="D350" s="96" t="s">
        <v>1096</v>
      </c>
      <c r="E350" s="33" t="s">
        <v>1097</v>
      </c>
      <c r="F350" s="33"/>
      <c r="G350" s="33" t="s">
        <v>1098</v>
      </c>
      <c r="H350" s="27"/>
      <c r="I350" s="27" t="s">
        <v>1109</v>
      </c>
      <c r="J350" s="12"/>
      <c r="K350" s="96" t="s">
        <v>66</v>
      </c>
      <c r="L350" s="16" t="s">
        <v>239</v>
      </c>
      <c r="M350" s="18">
        <v>231010000</v>
      </c>
      <c r="N350" s="19" t="s">
        <v>68</v>
      </c>
      <c r="O350" s="18" t="s">
        <v>91</v>
      </c>
      <c r="P350" s="19" t="s">
        <v>68</v>
      </c>
      <c r="Q350" s="19" t="s">
        <v>70</v>
      </c>
      <c r="R350" s="19" t="s">
        <v>84</v>
      </c>
      <c r="S350" s="19" t="s">
        <v>92</v>
      </c>
      <c r="T350" s="48">
        <v>796</v>
      </c>
      <c r="U350" s="19" t="s">
        <v>205</v>
      </c>
      <c r="V350" s="98">
        <v>10</v>
      </c>
      <c r="W350" s="98">
        <v>420</v>
      </c>
      <c r="X350" s="98">
        <v>0</v>
      </c>
      <c r="Y350" s="98">
        <f t="shared" si="16"/>
        <v>0</v>
      </c>
      <c r="Z350" s="96"/>
      <c r="AA350" s="96" t="s">
        <v>76</v>
      </c>
      <c r="AB350" s="14">
        <v>11.14</v>
      </c>
      <c r="AC350" s="15" t="s">
        <v>1091</v>
      </c>
    </row>
    <row r="351" spans="1:29" s="11" customFormat="1" ht="40.5" customHeight="1">
      <c r="A351" s="18" t="s">
        <v>1112</v>
      </c>
      <c r="B351" s="19" t="s">
        <v>61</v>
      </c>
      <c r="C351" s="19" t="s">
        <v>62</v>
      </c>
      <c r="D351" s="96" t="s">
        <v>1096</v>
      </c>
      <c r="E351" s="33" t="s">
        <v>1097</v>
      </c>
      <c r="F351" s="33"/>
      <c r="G351" s="33" t="s">
        <v>1098</v>
      </c>
      <c r="H351" s="27"/>
      <c r="I351" s="27" t="s">
        <v>1109</v>
      </c>
      <c r="J351" s="12"/>
      <c r="K351" s="96" t="s">
        <v>66</v>
      </c>
      <c r="L351" s="16" t="s">
        <v>239</v>
      </c>
      <c r="M351" s="18">
        <v>231010000</v>
      </c>
      <c r="N351" s="19" t="s">
        <v>68</v>
      </c>
      <c r="O351" s="18" t="s">
        <v>179</v>
      </c>
      <c r="P351" s="19" t="s">
        <v>68</v>
      </c>
      <c r="Q351" s="19" t="s">
        <v>70</v>
      </c>
      <c r="R351" s="19" t="s">
        <v>401</v>
      </c>
      <c r="S351" s="19" t="s">
        <v>92</v>
      </c>
      <c r="T351" s="48">
        <v>796</v>
      </c>
      <c r="U351" s="19" t="s">
        <v>205</v>
      </c>
      <c r="V351" s="98">
        <v>10</v>
      </c>
      <c r="W351" s="98">
        <v>420</v>
      </c>
      <c r="X351" s="98">
        <f>W351*V351</f>
        <v>4200</v>
      </c>
      <c r="Y351" s="98">
        <f t="shared" si="16"/>
        <v>4704</v>
      </c>
      <c r="Z351" s="96"/>
      <c r="AA351" s="96" t="s">
        <v>76</v>
      </c>
      <c r="AB351" s="14"/>
      <c r="AC351" s="15" t="s">
        <v>1091</v>
      </c>
    </row>
    <row r="352" spans="1:29" s="11" customFormat="1" ht="107.25" customHeight="1">
      <c r="A352" s="18" t="s">
        <v>1113</v>
      </c>
      <c r="B352" s="19" t="s">
        <v>61</v>
      </c>
      <c r="C352" s="19" t="s">
        <v>62</v>
      </c>
      <c r="D352" s="96" t="s">
        <v>1114</v>
      </c>
      <c r="E352" s="33" t="s">
        <v>1115</v>
      </c>
      <c r="F352" s="33"/>
      <c r="G352" s="33" t="s">
        <v>1116</v>
      </c>
      <c r="H352" s="27"/>
      <c r="I352" s="27"/>
      <c r="J352" s="12"/>
      <c r="K352" s="96" t="s">
        <v>82</v>
      </c>
      <c r="L352" s="16" t="s">
        <v>239</v>
      </c>
      <c r="M352" s="18">
        <v>231010000</v>
      </c>
      <c r="N352" s="19" t="s">
        <v>68</v>
      </c>
      <c r="O352" s="18" t="s">
        <v>112</v>
      </c>
      <c r="P352" s="19" t="s">
        <v>68</v>
      </c>
      <c r="Q352" s="19" t="s">
        <v>70</v>
      </c>
      <c r="R352" s="19" t="s">
        <v>84</v>
      </c>
      <c r="S352" s="19" t="s">
        <v>92</v>
      </c>
      <c r="T352" s="48">
        <v>796</v>
      </c>
      <c r="U352" s="19" t="s">
        <v>205</v>
      </c>
      <c r="V352" s="98">
        <v>2</v>
      </c>
      <c r="W352" s="98">
        <v>25500</v>
      </c>
      <c r="X352" s="98">
        <v>0</v>
      </c>
      <c r="Y352" s="98">
        <f t="shared" si="16"/>
        <v>0</v>
      </c>
      <c r="Z352" s="96"/>
      <c r="AA352" s="96" t="s">
        <v>76</v>
      </c>
      <c r="AB352" s="14" t="s">
        <v>1090</v>
      </c>
      <c r="AC352" s="15" t="s">
        <v>1091</v>
      </c>
    </row>
    <row r="353" spans="1:29" s="11" customFormat="1" ht="46.5" customHeight="1">
      <c r="A353" s="18" t="s">
        <v>1117</v>
      </c>
      <c r="B353" s="19" t="s">
        <v>61</v>
      </c>
      <c r="C353" s="19" t="s">
        <v>62</v>
      </c>
      <c r="D353" s="96" t="s">
        <v>1114</v>
      </c>
      <c r="E353" s="33" t="s">
        <v>1115</v>
      </c>
      <c r="F353" s="33"/>
      <c r="G353" s="33" t="s">
        <v>1116</v>
      </c>
      <c r="H353" s="27"/>
      <c r="I353" s="27"/>
      <c r="J353" s="12"/>
      <c r="K353" s="96" t="s">
        <v>66</v>
      </c>
      <c r="L353" s="16" t="s">
        <v>239</v>
      </c>
      <c r="M353" s="18">
        <v>231010000</v>
      </c>
      <c r="N353" s="19" t="s">
        <v>68</v>
      </c>
      <c r="O353" s="18" t="s">
        <v>91</v>
      </c>
      <c r="P353" s="19" t="s">
        <v>68</v>
      </c>
      <c r="Q353" s="19" t="s">
        <v>70</v>
      </c>
      <c r="R353" s="19" t="s">
        <v>84</v>
      </c>
      <c r="S353" s="19" t="s">
        <v>92</v>
      </c>
      <c r="T353" s="48">
        <v>796</v>
      </c>
      <c r="U353" s="19" t="s">
        <v>205</v>
      </c>
      <c r="V353" s="98">
        <v>2</v>
      </c>
      <c r="W353" s="98">
        <v>27322</v>
      </c>
      <c r="X353" s="98">
        <v>0</v>
      </c>
      <c r="Y353" s="98">
        <f t="shared" si="16"/>
        <v>0</v>
      </c>
      <c r="Z353" s="96"/>
      <c r="AA353" s="96" t="s">
        <v>76</v>
      </c>
      <c r="AB353" s="14" t="s">
        <v>192</v>
      </c>
      <c r="AC353" s="15" t="s">
        <v>1091</v>
      </c>
    </row>
    <row r="354" spans="1:29" s="11" customFormat="1" ht="46.5" customHeight="1">
      <c r="A354" s="18" t="s">
        <v>1118</v>
      </c>
      <c r="B354" s="19" t="s">
        <v>61</v>
      </c>
      <c r="C354" s="19" t="s">
        <v>62</v>
      </c>
      <c r="D354" s="96" t="s">
        <v>1114</v>
      </c>
      <c r="E354" s="33" t="s">
        <v>1115</v>
      </c>
      <c r="F354" s="33"/>
      <c r="G354" s="33" t="s">
        <v>1116</v>
      </c>
      <c r="H354" s="27"/>
      <c r="I354" s="27"/>
      <c r="J354" s="12"/>
      <c r="K354" s="96" t="s">
        <v>66</v>
      </c>
      <c r="L354" s="16" t="s">
        <v>239</v>
      </c>
      <c r="M354" s="18">
        <v>231010000</v>
      </c>
      <c r="N354" s="19" t="s">
        <v>68</v>
      </c>
      <c r="O354" s="18" t="s">
        <v>91</v>
      </c>
      <c r="P354" s="19" t="s">
        <v>68</v>
      </c>
      <c r="Q354" s="19" t="s">
        <v>70</v>
      </c>
      <c r="R354" s="19" t="s">
        <v>84</v>
      </c>
      <c r="S354" s="19" t="s">
        <v>92</v>
      </c>
      <c r="T354" s="48">
        <v>796</v>
      </c>
      <c r="U354" s="19" t="s">
        <v>205</v>
      </c>
      <c r="V354" s="98">
        <v>2</v>
      </c>
      <c r="W354" s="98">
        <v>30600</v>
      </c>
      <c r="X354" s="98">
        <v>0</v>
      </c>
      <c r="Y354" s="98">
        <f t="shared" si="16"/>
        <v>0</v>
      </c>
      <c r="Z354" s="96"/>
      <c r="AA354" s="96" t="s">
        <v>76</v>
      </c>
      <c r="AB354" s="14">
        <v>11.14</v>
      </c>
      <c r="AC354" s="15" t="s">
        <v>1091</v>
      </c>
    </row>
    <row r="355" spans="1:29" s="11" customFormat="1" ht="46.5" customHeight="1">
      <c r="A355" s="18" t="s">
        <v>1119</v>
      </c>
      <c r="B355" s="19" t="s">
        <v>61</v>
      </c>
      <c r="C355" s="19" t="s">
        <v>62</v>
      </c>
      <c r="D355" s="96" t="s">
        <v>1114</v>
      </c>
      <c r="E355" s="33" t="s">
        <v>1115</v>
      </c>
      <c r="F355" s="33"/>
      <c r="G355" s="33" t="s">
        <v>1116</v>
      </c>
      <c r="H355" s="27"/>
      <c r="I355" s="27"/>
      <c r="J355" s="12"/>
      <c r="K355" s="96" t="s">
        <v>66</v>
      </c>
      <c r="L355" s="16" t="s">
        <v>239</v>
      </c>
      <c r="M355" s="18">
        <v>231010000</v>
      </c>
      <c r="N355" s="19" t="s">
        <v>68</v>
      </c>
      <c r="O355" s="18" t="s">
        <v>179</v>
      </c>
      <c r="P355" s="19" t="s">
        <v>68</v>
      </c>
      <c r="Q355" s="19" t="s">
        <v>70</v>
      </c>
      <c r="R355" s="19" t="s">
        <v>401</v>
      </c>
      <c r="S355" s="19" t="s">
        <v>92</v>
      </c>
      <c r="T355" s="48">
        <v>796</v>
      </c>
      <c r="U355" s="19" t="s">
        <v>205</v>
      </c>
      <c r="V355" s="98">
        <v>2</v>
      </c>
      <c r="W355" s="98">
        <v>30600</v>
      </c>
      <c r="X355" s="98">
        <f>W355*V355</f>
        <v>61200</v>
      </c>
      <c r="Y355" s="98">
        <f t="shared" si="16"/>
        <v>68544</v>
      </c>
      <c r="Z355" s="96"/>
      <c r="AA355" s="96" t="s">
        <v>76</v>
      </c>
      <c r="AB355" s="14"/>
      <c r="AC355" s="15" t="s">
        <v>1091</v>
      </c>
    </row>
    <row r="356" spans="1:29" s="11" customFormat="1" ht="99" customHeight="1">
      <c r="A356" s="18" t="s">
        <v>1120</v>
      </c>
      <c r="B356" s="19" t="s">
        <v>61</v>
      </c>
      <c r="C356" s="19" t="s">
        <v>62</v>
      </c>
      <c r="D356" s="96" t="s">
        <v>1121</v>
      </c>
      <c r="E356" s="33" t="s">
        <v>1122</v>
      </c>
      <c r="F356" s="33"/>
      <c r="G356" s="33" t="s">
        <v>1123</v>
      </c>
      <c r="H356" s="27"/>
      <c r="I356" s="27"/>
      <c r="J356" s="12"/>
      <c r="K356" s="96" t="s">
        <v>82</v>
      </c>
      <c r="L356" s="16">
        <v>0</v>
      </c>
      <c r="M356" s="18">
        <v>231010000</v>
      </c>
      <c r="N356" s="19" t="s">
        <v>68</v>
      </c>
      <c r="O356" s="18" t="s">
        <v>112</v>
      </c>
      <c r="P356" s="19" t="s">
        <v>68</v>
      </c>
      <c r="Q356" s="19" t="s">
        <v>70</v>
      </c>
      <c r="R356" s="19" t="s">
        <v>84</v>
      </c>
      <c r="S356" s="19" t="s">
        <v>92</v>
      </c>
      <c r="T356" s="48">
        <v>112</v>
      </c>
      <c r="U356" s="19" t="s">
        <v>1124</v>
      </c>
      <c r="V356" s="98">
        <v>3</v>
      </c>
      <c r="W356" s="98">
        <v>9500</v>
      </c>
      <c r="X356" s="98">
        <v>0</v>
      </c>
      <c r="Y356" s="98">
        <f t="shared" si="16"/>
        <v>0</v>
      </c>
      <c r="Z356" s="96"/>
      <c r="AA356" s="96" t="s">
        <v>76</v>
      </c>
      <c r="AB356" s="14" t="s">
        <v>1090</v>
      </c>
      <c r="AC356" s="15" t="s">
        <v>1091</v>
      </c>
    </row>
    <row r="357" spans="1:29" s="11" customFormat="1" ht="47.25" customHeight="1">
      <c r="A357" s="18" t="s">
        <v>1125</v>
      </c>
      <c r="B357" s="19" t="s">
        <v>61</v>
      </c>
      <c r="C357" s="19" t="s">
        <v>62</v>
      </c>
      <c r="D357" s="96" t="s">
        <v>1121</v>
      </c>
      <c r="E357" s="33" t="s">
        <v>1122</v>
      </c>
      <c r="F357" s="33"/>
      <c r="G357" s="33" t="s">
        <v>1123</v>
      </c>
      <c r="H357" s="27"/>
      <c r="I357" s="27"/>
      <c r="J357" s="12"/>
      <c r="K357" s="96" t="s">
        <v>66</v>
      </c>
      <c r="L357" s="16">
        <v>0</v>
      </c>
      <c r="M357" s="18">
        <v>231010000</v>
      </c>
      <c r="N357" s="19" t="s">
        <v>68</v>
      </c>
      <c r="O357" s="18" t="s">
        <v>91</v>
      </c>
      <c r="P357" s="19" t="s">
        <v>68</v>
      </c>
      <c r="Q357" s="19" t="s">
        <v>70</v>
      </c>
      <c r="R357" s="19" t="s">
        <v>84</v>
      </c>
      <c r="S357" s="19" t="s">
        <v>92</v>
      </c>
      <c r="T357" s="48">
        <v>112</v>
      </c>
      <c r="U357" s="19" t="s">
        <v>1124</v>
      </c>
      <c r="V357" s="98">
        <v>3</v>
      </c>
      <c r="W357" s="98">
        <v>10179</v>
      </c>
      <c r="X357" s="98">
        <v>0</v>
      </c>
      <c r="Y357" s="98">
        <f t="shared" si="16"/>
        <v>0</v>
      </c>
      <c r="Z357" s="96"/>
      <c r="AA357" s="96" t="s">
        <v>76</v>
      </c>
      <c r="AB357" s="14" t="s">
        <v>192</v>
      </c>
      <c r="AC357" s="15" t="s">
        <v>1091</v>
      </c>
    </row>
    <row r="358" spans="1:29" s="11" customFormat="1" ht="47.25" customHeight="1">
      <c r="A358" s="18" t="s">
        <v>1126</v>
      </c>
      <c r="B358" s="19" t="s">
        <v>61</v>
      </c>
      <c r="C358" s="19" t="s">
        <v>62</v>
      </c>
      <c r="D358" s="96" t="s">
        <v>1121</v>
      </c>
      <c r="E358" s="33" t="s">
        <v>1122</v>
      </c>
      <c r="F358" s="33"/>
      <c r="G358" s="33" t="s">
        <v>1123</v>
      </c>
      <c r="H358" s="27"/>
      <c r="I358" s="27"/>
      <c r="J358" s="12"/>
      <c r="K358" s="96" t="s">
        <v>66</v>
      </c>
      <c r="L358" s="16">
        <v>0</v>
      </c>
      <c r="M358" s="18">
        <v>231010000</v>
      </c>
      <c r="N358" s="19" t="s">
        <v>68</v>
      </c>
      <c r="O358" s="18" t="s">
        <v>91</v>
      </c>
      <c r="P358" s="19" t="s">
        <v>68</v>
      </c>
      <c r="Q358" s="19" t="s">
        <v>70</v>
      </c>
      <c r="R358" s="19" t="s">
        <v>84</v>
      </c>
      <c r="S358" s="19" t="s">
        <v>92</v>
      </c>
      <c r="T358" s="48">
        <v>112</v>
      </c>
      <c r="U358" s="19" t="s">
        <v>1124</v>
      </c>
      <c r="V358" s="98">
        <v>3</v>
      </c>
      <c r="W358" s="98">
        <v>11400</v>
      </c>
      <c r="X358" s="98">
        <v>0</v>
      </c>
      <c r="Y358" s="98">
        <f t="shared" si="16"/>
        <v>0</v>
      </c>
      <c r="Z358" s="96"/>
      <c r="AA358" s="96" t="s">
        <v>76</v>
      </c>
      <c r="AB358" s="14">
        <v>11.14</v>
      </c>
      <c r="AC358" s="15" t="s">
        <v>1091</v>
      </c>
    </row>
    <row r="359" spans="1:29" s="11" customFormat="1" ht="47.25" customHeight="1">
      <c r="A359" s="18" t="s">
        <v>1127</v>
      </c>
      <c r="B359" s="19" t="s">
        <v>61</v>
      </c>
      <c r="C359" s="19" t="s">
        <v>62</v>
      </c>
      <c r="D359" s="96" t="s">
        <v>1121</v>
      </c>
      <c r="E359" s="33" t="s">
        <v>1122</v>
      </c>
      <c r="F359" s="33"/>
      <c r="G359" s="33" t="s">
        <v>1123</v>
      </c>
      <c r="H359" s="27"/>
      <c r="I359" s="27"/>
      <c r="J359" s="12"/>
      <c r="K359" s="96" t="s">
        <v>66</v>
      </c>
      <c r="L359" s="16">
        <v>0</v>
      </c>
      <c r="M359" s="18">
        <v>231010000</v>
      </c>
      <c r="N359" s="19" t="s">
        <v>68</v>
      </c>
      <c r="O359" s="18" t="s">
        <v>179</v>
      </c>
      <c r="P359" s="19" t="s">
        <v>68</v>
      </c>
      <c r="Q359" s="19" t="s">
        <v>70</v>
      </c>
      <c r="R359" s="19" t="s">
        <v>401</v>
      </c>
      <c r="S359" s="19" t="s">
        <v>92</v>
      </c>
      <c r="T359" s="48">
        <v>112</v>
      </c>
      <c r="U359" s="19" t="s">
        <v>1124</v>
      </c>
      <c r="V359" s="98">
        <v>3</v>
      </c>
      <c r="W359" s="98">
        <v>11400</v>
      </c>
      <c r="X359" s="98">
        <f>W359*V359</f>
        <v>34200</v>
      </c>
      <c r="Y359" s="98">
        <f t="shared" si="16"/>
        <v>38304.00000000001</v>
      </c>
      <c r="Z359" s="96"/>
      <c r="AA359" s="96" t="s">
        <v>76</v>
      </c>
      <c r="AB359" s="14"/>
      <c r="AC359" s="15" t="s">
        <v>1091</v>
      </c>
    </row>
    <row r="360" spans="1:29" s="11" customFormat="1" ht="107.25" customHeight="1">
      <c r="A360" s="18" t="s">
        <v>1128</v>
      </c>
      <c r="B360" s="19" t="s">
        <v>61</v>
      </c>
      <c r="C360" s="19" t="s">
        <v>62</v>
      </c>
      <c r="D360" s="96" t="s">
        <v>1129</v>
      </c>
      <c r="E360" s="33" t="s">
        <v>1130</v>
      </c>
      <c r="F360" s="33"/>
      <c r="G360" s="33" t="s">
        <v>1131</v>
      </c>
      <c r="H360" s="27"/>
      <c r="I360" s="27"/>
      <c r="J360" s="12"/>
      <c r="K360" s="96" t="s">
        <v>82</v>
      </c>
      <c r="L360" s="16">
        <v>0</v>
      </c>
      <c r="M360" s="18">
        <v>231010000</v>
      </c>
      <c r="N360" s="19" t="s">
        <v>68</v>
      </c>
      <c r="O360" s="18" t="s">
        <v>112</v>
      </c>
      <c r="P360" s="19" t="s">
        <v>68</v>
      </c>
      <c r="Q360" s="19" t="s">
        <v>70</v>
      </c>
      <c r="R360" s="19" t="s">
        <v>84</v>
      </c>
      <c r="S360" s="19" t="s">
        <v>92</v>
      </c>
      <c r="T360" s="48">
        <v>796</v>
      </c>
      <c r="U360" s="19" t="s">
        <v>205</v>
      </c>
      <c r="V360" s="98">
        <v>2</v>
      </c>
      <c r="W360" s="98">
        <v>4600</v>
      </c>
      <c r="X360" s="98">
        <v>0</v>
      </c>
      <c r="Y360" s="98">
        <f t="shared" si="16"/>
        <v>0</v>
      </c>
      <c r="Z360" s="96"/>
      <c r="AA360" s="96">
        <v>2016</v>
      </c>
      <c r="AB360" s="14" t="s">
        <v>1090</v>
      </c>
      <c r="AC360" s="15" t="s">
        <v>1091</v>
      </c>
    </row>
    <row r="361" spans="1:29" s="11" customFormat="1" ht="64.5" customHeight="1">
      <c r="A361" s="18" t="s">
        <v>1132</v>
      </c>
      <c r="B361" s="19" t="s">
        <v>61</v>
      </c>
      <c r="C361" s="19" t="s">
        <v>62</v>
      </c>
      <c r="D361" s="96" t="s">
        <v>1129</v>
      </c>
      <c r="E361" s="33" t="s">
        <v>1130</v>
      </c>
      <c r="F361" s="33"/>
      <c r="G361" s="33" t="s">
        <v>1131</v>
      </c>
      <c r="H361" s="27"/>
      <c r="I361" s="27"/>
      <c r="J361" s="12"/>
      <c r="K361" s="96" t="s">
        <v>66</v>
      </c>
      <c r="L361" s="16">
        <v>0</v>
      </c>
      <c r="M361" s="18">
        <v>231010000</v>
      </c>
      <c r="N361" s="19" t="s">
        <v>68</v>
      </c>
      <c r="O361" s="18" t="s">
        <v>91</v>
      </c>
      <c r="P361" s="19" t="s">
        <v>68</v>
      </c>
      <c r="Q361" s="19" t="s">
        <v>70</v>
      </c>
      <c r="R361" s="19" t="s">
        <v>84</v>
      </c>
      <c r="S361" s="19" t="s">
        <v>92</v>
      </c>
      <c r="T361" s="48">
        <v>796</v>
      </c>
      <c r="U361" s="19" t="s">
        <v>205</v>
      </c>
      <c r="V361" s="98">
        <v>2</v>
      </c>
      <c r="W361" s="98">
        <v>4929</v>
      </c>
      <c r="X361" s="98">
        <v>0</v>
      </c>
      <c r="Y361" s="98">
        <f t="shared" si="16"/>
        <v>0</v>
      </c>
      <c r="Z361" s="96"/>
      <c r="AA361" s="96">
        <v>2016</v>
      </c>
      <c r="AB361" s="14" t="s">
        <v>192</v>
      </c>
      <c r="AC361" s="15" t="s">
        <v>1091</v>
      </c>
    </row>
    <row r="362" spans="1:29" s="11" customFormat="1" ht="47.25" customHeight="1">
      <c r="A362" s="18" t="s">
        <v>1133</v>
      </c>
      <c r="B362" s="19" t="s">
        <v>61</v>
      </c>
      <c r="C362" s="19" t="s">
        <v>62</v>
      </c>
      <c r="D362" s="96" t="s">
        <v>1129</v>
      </c>
      <c r="E362" s="33" t="s">
        <v>1130</v>
      </c>
      <c r="F362" s="33"/>
      <c r="G362" s="33" t="s">
        <v>1131</v>
      </c>
      <c r="H362" s="27"/>
      <c r="I362" s="27"/>
      <c r="J362" s="12"/>
      <c r="K362" s="96" t="s">
        <v>66</v>
      </c>
      <c r="L362" s="16">
        <v>0</v>
      </c>
      <c r="M362" s="18">
        <v>231010000</v>
      </c>
      <c r="N362" s="19" t="s">
        <v>68</v>
      </c>
      <c r="O362" s="18" t="s">
        <v>91</v>
      </c>
      <c r="P362" s="19" t="s">
        <v>68</v>
      </c>
      <c r="Q362" s="19" t="s">
        <v>70</v>
      </c>
      <c r="R362" s="19" t="s">
        <v>84</v>
      </c>
      <c r="S362" s="19" t="s">
        <v>92</v>
      </c>
      <c r="T362" s="48">
        <v>796</v>
      </c>
      <c r="U362" s="19" t="s">
        <v>205</v>
      </c>
      <c r="V362" s="98">
        <v>2</v>
      </c>
      <c r="W362" s="98">
        <v>5520</v>
      </c>
      <c r="X362" s="98">
        <v>0</v>
      </c>
      <c r="Y362" s="98">
        <f t="shared" si="16"/>
        <v>0</v>
      </c>
      <c r="Z362" s="96"/>
      <c r="AA362" s="96">
        <v>2016</v>
      </c>
      <c r="AB362" s="14">
        <v>11.14</v>
      </c>
      <c r="AC362" s="15" t="s">
        <v>1091</v>
      </c>
    </row>
    <row r="363" spans="1:29" s="11" customFormat="1" ht="47.25" customHeight="1">
      <c r="A363" s="18" t="s">
        <v>1134</v>
      </c>
      <c r="B363" s="19" t="s">
        <v>61</v>
      </c>
      <c r="C363" s="19" t="s">
        <v>62</v>
      </c>
      <c r="D363" s="96" t="s">
        <v>1129</v>
      </c>
      <c r="E363" s="33" t="s">
        <v>1130</v>
      </c>
      <c r="F363" s="33"/>
      <c r="G363" s="33" t="s">
        <v>1131</v>
      </c>
      <c r="H363" s="27"/>
      <c r="I363" s="27"/>
      <c r="J363" s="12"/>
      <c r="K363" s="96" t="s">
        <v>66</v>
      </c>
      <c r="L363" s="16">
        <v>0</v>
      </c>
      <c r="M363" s="18">
        <v>231010000</v>
      </c>
      <c r="N363" s="19" t="s">
        <v>68</v>
      </c>
      <c r="O363" s="18" t="s">
        <v>179</v>
      </c>
      <c r="P363" s="19" t="s">
        <v>68</v>
      </c>
      <c r="Q363" s="19" t="s">
        <v>70</v>
      </c>
      <c r="R363" s="19" t="s">
        <v>401</v>
      </c>
      <c r="S363" s="19" t="s">
        <v>92</v>
      </c>
      <c r="T363" s="48">
        <v>796</v>
      </c>
      <c r="U363" s="19" t="s">
        <v>205</v>
      </c>
      <c r="V363" s="98">
        <v>2</v>
      </c>
      <c r="W363" s="98">
        <v>5520</v>
      </c>
      <c r="X363" s="98">
        <f>W363*V363</f>
        <v>11040</v>
      </c>
      <c r="Y363" s="98">
        <f t="shared" si="16"/>
        <v>12364.800000000001</v>
      </c>
      <c r="Z363" s="96"/>
      <c r="AA363" s="96">
        <v>2016</v>
      </c>
      <c r="AB363" s="14"/>
      <c r="AC363" s="15" t="s">
        <v>1091</v>
      </c>
    </row>
    <row r="364" spans="1:29" s="1" customFormat="1" ht="82.5" customHeight="1">
      <c r="A364" s="18" t="s">
        <v>1135</v>
      </c>
      <c r="B364" s="19" t="s">
        <v>61</v>
      </c>
      <c r="C364" s="19" t="s">
        <v>62</v>
      </c>
      <c r="D364" s="99" t="s">
        <v>1136</v>
      </c>
      <c r="E364" s="33" t="s">
        <v>789</v>
      </c>
      <c r="F364" s="33"/>
      <c r="G364" s="33" t="s">
        <v>1137</v>
      </c>
      <c r="H364" s="33"/>
      <c r="I364" s="18"/>
      <c r="J364" s="18"/>
      <c r="K364" s="18" t="s">
        <v>82</v>
      </c>
      <c r="L364" s="18">
        <v>0</v>
      </c>
      <c r="M364" s="18">
        <v>231010000</v>
      </c>
      <c r="N364" s="19" t="s">
        <v>68</v>
      </c>
      <c r="O364" s="19" t="s">
        <v>112</v>
      </c>
      <c r="P364" s="19" t="s">
        <v>68</v>
      </c>
      <c r="Q364" s="19" t="s">
        <v>70</v>
      </c>
      <c r="R364" s="19" t="s">
        <v>84</v>
      </c>
      <c r="S364" s="19" t="s">
        <v>92</v>
      </c>
      <c r="T364" s="19">
        <v>112</v>
      </c>
      <c r="U364" s="21" t="s">
        <v>1124</v>
      </c>
      <c r="V364" s="23">
        <v>10</v>
      </c>
      <c r="W364" s="24">
        <v>72</v>
      </c>
      <c r="X364" s="98">
        <f>W364*V364</f>
        <v>720</v>
      </c>
      <c r="Y364" s="98">
        <f t="shared" si="13"/>
        <v>806.4000000000001</v>
      </c>
      <c r="Z364" s="96">
        <v>2016</v>
      </c>
      <c r="AA364" s="96"/>
      <c r="AB364" s="14"/>
      <c r="AC364" s="15" t="s">
        <v>1091</v>
      </c>
    </row>
    <row r="365" spans="1:29" s="1" customFormat="1" ht="82.5" customHeight="1">
      <c r="A365" s="18" t="s">
        <v>1138</v>
      </c>
      <c r="B365" s="19" t="s">
        <v>61</v>
      </c>
      <c r="C365" s="19" t="s">
        <v>62</v>
      </c>
      <c r="D365" s="99" t="s">
        <v>1139</v>
      </c>
      <c r="E365" s="33" t="s">
        <v>1140</v>
      </c>
      <c r="F365" s="33"/>
      <c r="G365" s="33" t="s">
        <v>1141</v>
      </c>
      <c r="H365" s="33"/>
      <c r="I365" s="18"/>
      <c r="J365" s="18"/>
      <c r="K365" s="18" t="s">
        <v>82</v>
      </c>
      <c r="L365" s="18">
        <v>0</v>
      </c>
      <c r="M365" s="18">
        <v>231010000</v>
      </c>
      <c r="N365" s="19" t="s">
        <v>68</v>
      </c>
      <c r="O365" s="19" t="s">
        <v>112</v>
      </c>
      <c r="P365" s="19" t="s">
        <v>68</v>
      </c>
      <c r="Q365" s="19" t="s">
        <v>70</v>
      </c>
      <c r="R365" s="19" t="s">
        <v>84</v>
      </c>
      <c r="S365" s="19" t="s">
        <v>92</v>
      </c>
      <c r="T365" s="19">
        <v>166</v>
      </c>
      <c r="U365" s="21" t="s">
        <v>98</v>
      </c>
      <c r="V365" s="23">
        <v>0.5</v>
      </c>
      <c r="W365" s="24">
        <v>8500</v>
      </c>
      <c r="X365" s="98">
        <v>0</v>
      </c>
      <c r="Y365" s="98">
        <f aca="true" t="shared" si="17" ref="Y365:Y495">X365*1.12</f>
        <v>0</v>
      </c>
      <c r="Z365" s="96"/>
      <c r="AA365" s="96" t="s">
        <v>76</v>
      </c>
      <c r="AB365" s="14" t="s">
        <v>1090</v>
      </c>
      <c r="AC365" s="15" t="s">
        <v>1091</v>
      </c>
    </row>
    <row r="366" spans="1:29" s="1" customFormat="1" ht="54.75" customHeight="1">
      <c r="A366" s="18" t="s">
        <v>1142</v>
      </c>
      <c r="B366" s="19" t="s">
        <v>61</v>
      </c>
      <c r="C366" s="19" t="s">
        <v>62</v>
      </c>
      <c r="D366" s="99" t="s">
        <v>1139</v>
      </c>
      <c r="E366" s="33" t="s">
        <v>1140</v>
      </c>
      <c r="F366" s="33"/>
      <c r="G366" s="33" t="s">
        <v>1141</v>
      </c>
      <c r="H366" s="33"/>
      <c r="I366" s="18"/>
      <c r="J366" s="18"/>
      <c r="K366" s="96" t="s">
        <v>66</v>
      </c>
      <c r="L366" s="18">
        <v>0</v>
      </c>
      <c r="M366" s="18">
        <v>231010000</v>
      </c>
      <c r="N366" s="19" t="s">
        <v>68</v>
      </c>
      <c r="O366" s="18" t="s">
        <v>91</v>
      </c>
      <c r="P366" s="19" t="s">
        <v>68</v>
      </c>
      <c r="Q366" s="19" t="s">
        <v>70</v>
      </c>
      <c r="R366" s="19" t="s">
        <v>84</v>
      </c>
      <c r="S366" s="19" t="s">
        <v>92</v>
      </c>
      <c r="T366" s="19">
        <v>166</v>
      </c>
      <c r="U366" s="21" t="s">
        <v>98</v>
      </c>
      <c r="V366" s="36">
        <v>0.5</v>
      </c>
      <c r="W366" s="24">
        <v>9108</v>
      </c>
      <c r="X366" s="98">
        <v>0</v>
      </c>
      <c r="Y366" s="98">
        <f t="shared" si="17"/>
        <v>0</v>
      </c>
      <c r="Z366" s="96"/>
      <c r="AA366" s="96" t="s">
        <v>76</v>
      </c>
      <c r="AB366" s="14" t="s">
        <v>192</v>
      </c>
      <c r="AC366" s="15" t="s">
        <v>1091</v>
      </c>
    </row>
    <row r="367" spans="1:29" s="1" customFormat="1" ht="42" customHeight="1">
      <c r="A367" s="18" t="s">
        <v>1143</v>
      </c>
      <c r="B367" s="19" t="s">
        <v>61</v>
      </c>
      <c r="C367" s="19" t="s">
        <v>62</v>
      </c>
      <c r="D367" s="99" t="s">
        <v>1139</v>
      </c>
      <c r="E367" s="33" t="s">
        <v>1140</v>
      </c>
      <c r="F367" s="33"/>
      <c r="G367" s="33" t="s">
        <v>1141</v>
      </c>
      <c r="H367" s="33"/>
      <c r="I367" s="18"/>
      <c r="J367" s="18"/>
      <c r="K367" s="96" t="s">
        <v>66</v>
      </c>
      <c r="L367" s="18">
        <v>0</v>
      </c>
      <c r="M367" s="18">
        <v>231010000</v>
      </c>
      <c r="N367" s="19" t="s">
        <v>68</v>
      </c>
      <c r="O367" s="18" t="s">
        <v>91</v>
      </c>
      <c r="P367" s="19" t="s">
        <v>68</v>
      </c>
      <c r="Q367" s="19" t="s">
        <v>70</v>
      </c>
      <c r="R367" s="19" t="s">
        <v>84</v>
      </c>
      <c r="S367" s="19" t="s">
        <v>92</v>
      </c>
      <c r="T367" s="19">
        <v>166</v>
      </c>
      <c r="U367" s="21" t="s">
        <v>98</v>
      </c>
      <c r="V367" s="36">
        <v>0.5</v>
      </c>
      <c r="W367" s="24">
        <v>10200</v>
      </c>
      <c r="X367" s="98">
        <v>0</v>
      </c>
      <c r="Y367" s="98">
        <f t="shared" si="17"/>
        <v>0</v>
      </c>
      <c r="Z367" s="96"/>
      <c r="AA367" s="96" t="s">
        <v>76</v>
      </c>
      <c r="AB367" s="14">
        <v>11.14</v>
      </c>
      <c r="AC367" s="15" t="s">
        <v>1091</v>
      </c>
    </row>
    <row r="368" spans="1:29" s="1" customFormat="1" ht="42" customHeight="1">
      <c r="A368" s="18" t="s">
        <v>1144</v>
      </c>
      <c r="B368" s="19" t="s">
        <v>61</v>
      </c>
      <c r="C368" s="19" t="s">
        <v>62</v>
      </c>
      <c r="D368" s="99" t="s">
        <v>1139</v>
      </c>
      <c r="E368" s="33" t="s">
        <v>1140</v>
      </c>
      <c r="F368" s="33"/>
      <c r="G368" s="33" t="s">
        <v>1141</v>
      </c>
      <c r="H368" s="33"/>
      <c r="I368" s="18"/>
      <c r="J368" s="18"/>
      <c r="K368" s="96" t="s">
        <v>66</v>
      </c>
      <c r="L368" s="18">
        <v>0</v>
      </c>
      <c r="M368" s="18">
        <v>231010000</v>
      </c>
      <c r="N368" s="19" t="s">
        <v>68</v>
      </c>
      <c r="O368" s="18" t="s">
        <v>179</v>
      </c>
      <c r="P368" s="19" t="s">
        <v>68</v>
      </c>
      <c r="Q368" s="19" t="s">
        <v>70</v>
      </c>
      <c r="R368" s="19" t="s">
        <v>401</v>
      </c>
      <c r="S368" s="19" t="s">
        <v>92</v>
      </c>
      <c r="T368" s="19">
        <v>166</v>
      </c>
      <c r="U368" s="21" t="s">
        <v>98</v>
      </c>
      <c r="V368" s="36">
        <v>0.5</v>
      </c>
      <c r="W368" s="24">
        <v>10200</v>
      </c>
      <c r="X368" s="98">
        <f>W368*V368</f>
        <v>5100</v>
      </c>
      <c r="Y368" s="98">
        <f t="shared" si="17"/>
        <v>5712.000000000001</v>
      </c>
      <c r="Z368" s="96"/>
      <c r="AA368" s="96" t="s">
        <v>76</v>
      </c>
      <c r="AB368" s="14"/>
      <c r="AC368" s="15" t="s">
        <v>1091</v>
      </c>
    </row>
    <row r="369" spans="1:29" s="1" customFormat="1" ht="82.5" customHeight="1">
      <c r="A369" s="18" t="s">
        <v>1145</v>
      </c>
      <c r="B369" s="19" t="s">
        <v>61</v>
      </c>
      <c r="C369" s="19" t="s">
        <v>62</v>
      </c>
      <c r="D369" s="99" t="s">
        <v>1146</v>
      </c>
      <c r="E369" s="33" t="s">
        <v>1147</v>
      </c>
      <c r="F369" s="33"/>
      <c r="G369" s="33" t="s">
        <v>1148</v>
      </c>
      <c r="H369" s="33"/>
      <c r="I369" s="18"/>
      <c r="J369" s="18"/>
      <c r="K369" s="18" t="s">
        <v>82</v>
      </c>
      <c r="L369" s="18" t="s">
        <v>239</v>
      </c>
      <c r="M369" s="18">
        <v>231010000</v>
      </c>
      <c r="N369" s="19" t="s">
        <v>68</v>
      </c>
      <c r="O369" s="19" t="s">
        <v>112</v>
      </c>
      <c r="P369" s="19" t="s">
        <v>68</v>
      </c>
      <c r="Q369" s="19" t="s">
        <v>70</v>
      </c>
      <c r="R369" s="19" t="s">
        <v>84</v>
      </c>
      <c r="S369" s="19" t="s">
        <v>92</v>
      </c>
      <c r="T369" s="19">
        <v>796</v>
      </c>
      <c r="U369" s="21" t="s">
        <v>133</v>
      </c>
      <c r="V369" s="23">
        <v>5</v>
      </c>
      <c r="W369" s="24">
        <v>4500</v>
      </c>
      <c r="X369" s="98">
        <v>0</v>
      </c>
      <c r="Y369" s="98">
        <f t="shared" si="17"/>
        <v>0</v>
      </c>
      <c r="Z369" s="96"/>
      <c r="AA369" s="96" t="s">
        <v>76</v>
      </c>
      <c r="AB369" s="14" t="s">
        <v>1090</v>
      </c>
      <c r="AC369" s="15" t="s">
        <v>1091</v>
      </c>
    </row>
    <row r="370" spans="1:29" s="1" customFormat="1" ht="59.25" customHeight="1">
      <c r="A370" s="18" t="s">
        <v>1149</v>
      </c>
      <c r="B370" s="19" t="s">
        <v>61</v>
      </c>
      <c r="C370" s="19" t="s">
        <v>62</v>
      </c>
      <c r="D370" s="99" t="s">
        <v>1146</v>
      </c>
      <c r="E370" s="33" t="s">
        <v>1147</v>
      </c>
      <c r="F370" s="33"/>
      <c r="G370" s="33" t="s">
        <v>1148</v>
      </c>
      <c r="H370" s="33"/>
      <c r="I370" s="18"/>
      <c r="J370" s="18"/>
      <c r="K370" s="96" t="s">
        <v>66</v>
      </c>
      <c r="L370" s="18" t="s">
        <v>239</v>
      </c>
      <c r="M370" s="18">
        <v>231010000</v>
      </c>
      <c r="N370" s="19" t="s">
        <v>68</v>
      </c>
      <c r="O370" s="18" t="s">
        <v>91</v>
      </c>
      <c r="P370" s="19" t="s">
        <v>68</v>
      </c>
      <c r="Q370" s="19" t="s">
        <v>70</v>
      </c>
      <c r="R370" s="19" t="s">
        <v>84</v>
      </c>
      <c r="S370" s="19" t="s">
        <v>92</v>
      </c>
      <c r="T370" s="19">
        <v>796</v>
      </c>
      <c r="U370" s="21" t="s">
        <v>133</v>
      </c>
      <c r="V370" s="23">
        <v>5</v>
      </c>
      <c r="W370" s="24">
        <v>4822</v>
      </c>
      <c r="X370" s="98">
        <v>0</v>
      </c>
      <c r="Y370" s="98">
        <f t="shared" si="17"/>
        <v>0</v>
      </c>
      <c r="Z370" s="96"/>
      <c r="AA370" s="96" t="s">
        <v>76</v>
      </c>
      <c r="AB370" s="14" t="s">
        <v>192</v>
      </c>
      <c r="AC370" s="15" t="s">
        <v>1091</v>
      </c>
    </row>
    <row r="371" spans="1:29" s="1" customFormat="1" ht="59.25" customHeight="1">
      <c r="A371" s="18" t="s">
        <v>1150</v>
      </c>
      <c r="B371" s="19" t="s">
        <v>61</v>
      </c>
      <c r="C371" s="19" t="s">
        <v>62</v>
      </c>
      <c r="D371" s="99" t="s">
        <v>1146</v>
      </c>
      <c r="E371" s="33" t="s">
        <v>1147</v>
      </c>
      <c r="F371" s="33"/>
      <c r="G371" s="33" t="s">
        <v>1148</v>
      </c>
      <c r="H371" s="33"/>
      <c r="I371" s="18"/>
      <c r="J371" s="18"/>
      <c r="K371" s="96" t="s">
        <v>66</v>
      </c>
      <c r="L371" s="18" t="s">
        <v>239</v>
      </c>
      <c r="M371" s="18">
        <v>231010000</v>
      </c>
      <c r="N371" s="19" t="s">
        <v>68</v>
      </c>
      <c r="O371" s="18" t="s">
        <v>91</v>
      </c>
      <c r="P371" s="19" t="s">
        <v>68</v>
      </c>
      <c r="Q371" s="19" t="s">
        <v>70</v>
      </c>
      <c r="R371" s="19" t="s">
        <v>84</v>
      </c>
      <c r="S371" s="19" t="s">
        <v>92</v>
      </c>
      <c r="T371" s="19">
        <v>796</v>
      </c>
      <c r="U371" s="21" t="s">
        <v>133</v>
      </c>
      <c r="V371" s="23">
        <v>5</v>
      </c>
      <c r="W371" s="24">
        <v>5400</v>
      </c>
      <c r="X371" s="98">
        <v>0</v>
      </c>
      <c r="Y371" s="98">
        <f t="shared" si="17"/>
        <v>0</v>
      </c>
      <c r="Z371" s="96"/>
      <c r="AA371" s="96" t="s">
        <v>76</v>
      </c>
      <c r="AB371" s="14">
        <v>11.14</v>
      </c>
      <c r="AC371" s="15" t="s">
        <v>1091</v>
      </c>
    </row>
    <row r="372" spans="1:29" s="1" customFormat="1" ht="59.25" customHeight="1">
      <c r="A372" s="18" t="s">
        <v>1151</v>
      </c>
      <c r="B372" s="19" t="s">
        <v>61</v>
      </c>
      <c r="C372" s="19" t="s">
        <v>62</v>
      </c>
      <c r="D372" s="99" t="s">
        <v>1146</v>
      </c>
      <c r="E372" s="33" t="s">
        <v>1147</v>
      </c>
      <c r="F372" s="33"/>
      <c r="G372" s="33" t="s">
        <v>1148</v>
      </c>
      <c r="H372" s="33"/>
      <c r="I372" s="18"/>
      <c r="J372" s="18"/>
      <c r="K372" s="96" t="s">
        <v>66</v>
      </c>
      <c r="L372" s="18" t="s">
        <v>239</v>
      </c>
      <c r="M372" s="18">
        <v>231010000</v>
      </c>
      <c r="N372" s="19" t="s">
        <v>68</v>
      </c>
      <c r="O372" s="18" t="s">
        <v>179</v>
      </c>
      <c r="P372" s="19" t="s">
        <v>68</v>
      </c>
      <c r="Q372" s="19" t="s">
        <v>70</v>
      </c>
      <c r="R372" s="19" t="s">
        <v>401</v>
      </c>
      <c r="S372" s="19" t="s">
        <v>92</v>
      </c>
      <c r="T372" s="19">
        <v>796</v>
      </c>
      <c r="U372" s="21" t="s">
        <v>133</v>
      </c>
      <c r="V372" s="23">
        <v>5</v>
      </c>
      <c r="W372" s="24">
        <v>5400</v>
      </c>
      <c r="X372" s="98">
        <f>W372*V372</f>
        <v>27000</v>
      </c>
      <c r="Y372" s="98">
        <f t="shared" si="17"/>
        <v>30240.000000000004</v>
      </c>
      <c r="Z372" s="96"/>
      <c r="AA372" s="96" t="s">
        <v>76</v>
      </c>
      <c r="AB372" s="14"/>
      <c r="AC372" s="15" t="s">
        <v>1091</v>
      </c>
    </row>
    <row r="373" spans="1:29" s="1" customFormat="1" ht="82.5" customHeight="1">
      <c r="A373" s="18" t="s">
        <v>1152</v>
      </c>
      <c r="B373" s="19" t="s">
        <v>61</v>
      </c>
      <c r="C373" s="19" t="s">
        <v>62</v>
      </c>
      <c r="D373" s="99" t="s">
        <v>1153</v>
      </c>
      <c r="E373" s="33" t="s">
        <v>867</v>
      </c>
      <c r="F373" s="33"/>
      <c r="G373" s="33" t="s">
        <v>868</v>
      </c>
      <c r="H373" s="33"/>
      <c r="I373" s="18" t="s">
        <v>1154</v>
      </c>
      <c r="J373" s="18"/>
      <c r="K373" s="18" t="s">
        <v>82</v>
      </c>
      <c r="L373" s="18">
        <v>0</v>
      </c>
      <c r="M373" s="18">
        <v>231010000</v>
      </c>
      <c r="N373" s="19" t="s">
        <v>68</v>
      </c>
      <c r="O373" s="19" t="s">
        <v>112</v>
      </c>
      <c r="P373" s="19" t="s">
        <v>68</v>
      </c>
      <c r="Q373" s="19" t="s">
        <v>70</v>
      </c>
      <c r="R373" s="19" t="s">
        <v>84</v>
      </c>
      <c r="S373" s="19" t="s">
        <v>92</v>
      </c>
      <c r="T373" s="19" t="s">
        <v>1155</v>
      </c>
      <c r="U373" s="21" t="s">
        <v>126</v>
      </c>
      <c r="V373" s="23">
        <v>1</v>
      </c>
      <c r="W373" s="24">
        <v>120000</v>
      </c>
      <c r="X373" s="98">
        <v>0</v>
      </c>
      <c r="Y373" s="98">
        <f t="shared" si="17"/>
        <v>0</v>
      </c>
      <c r="Z373" s="96"/>
      <c r="AA373" s="96" t="s">
        <v>76</v>
      </c>
      <c r="AB373" s="14" t="s">
        <v>1090</v>
      </c>
      <c r="AC373" s="15" t="s">
        <v>1091</v>
      </c>
    </row>
    <row r="374" spans="1:29" s="1" customFormat="1" ht="47.25" customHeight="1">
      <c r="A374" s="18" t="s">
        <v>1156</v>
      </c>
      <c r="B374" s="19" t="s">
        <v>61</v>
      </c>
      <c r="C374" s="19" t="s">
        <v>62</v>
      </c>
      <c r="D374" s="99" t="s">
        <v>1153</v>
      </c>
      <c r="E374" s="33" t="s">
        <v>867</v>
      </c>
      <c r="F374" s="33"/>
      <c r="G374" s="33" t="s">
        <v>868</v>
      </c>
      <c r="H374" s="33"/>
      <c r="I374" s="18" t="s">
        <v>1154</v>
      </c>
      <c r="J374" s="18"/>
      <c r="K374" s="96" t="s">
        <v>66</v>
      </c>
      <c r="L374" s="18">
        <v>0</v>
      </c>
      <c r="M374" s="18">
        <v>231010000</v>
      </c>
      <c r="N374" s="19" t="s">
        <v>68</v>
      </c>
      <c r="O374" s="18" t="s">
        <v>91</v>
      </c>
      <c r="P374" s="19" t="s">
        <v>68</v>
      </c>
      <c r="Q374" s="19" t="s">
        <v>70</v>
      </c>
      <c r="R374" s="19" t="s">
        <v>84</v>
      </c>
      <c r="S374" s="19" t="s">
        <v>92</v>
      </c>
      <c r="T374" s="19" t="s">
        <v>1155</v>
      </c>
      <c r="U374" s="21" t="s">
        <v>126</v>
      </c>
      <c r="V374" s="23">
        <v>1</v>
      </c>
      <c r="W374" s="24">
        <v>128572</v>
      </c>
      <c r="X374" s="98">
        <v>0</v>
      </c>
      <c r="Y374" s="98">
        <f t="shared" si="17"/>
        <v>0</v>
      </c>
      <c r="Z374" s="19"/>
      <c r="AA374" s="96" t="s">
        <v>76</v>
      </c>
      <c r="AB374" s="14" t="s">
        <v>192</v>
      </c>
      <c r="AC374" s="15" t="s">
        <v>1091</v>
      </c>
    </row>
    <row r="375" spans="1:29" s="1" customFormat="1" ht="47.25" customHeight="1">
      <c r="A375" s="18" t="s">
        <v>1157</v>
      </c>
      <c r="B375" s="19" t="s">
        <v>61</v>
      </c>
      <c r="C375" s="19" t="s">
        <v>62</v>
      </c>
      <c r="D375" s="99" t="s">
        <v>1153</v>
      </c>
      <c r="E375" s="33" t="s">
        <v>867</v>
      </c>
      <c r="F375" s="33"/>
      <c r="G375" s="33" t="s">
        <v>868</v>
      </c>
      <c r="H375" s="33"/>
      <c r="I375" s="18" t="s">
        <v>1154</v>
      </c>
      <c r="J375" s="18"/>
      <c r="K375" s="96" t="s">
        <v>66</v>
      </c>
      <c r="L375" s="18">
        <v>0</v>
      </c>
      <c r="M375" s="18">
        <v>231010000</v>
      </c>
      <c r="N375" s="19" t="s">
        <v>68</v>
      </c>
      <c r="O375" s="18" t="s">
        <v>91</v>
      </c>
      <c r="P375" s="19" t="s">
        <v>68</v>
      </c>
      <c r="Q375" s="19" t="s">
        <v>70</v>
      </c>
      <c r="R375" s="19" t="s">
        <v>84</v>
      </c>
      <c r="S375" s="19" t="s">
        <v>92</v>
      </c>
      <c r="T375" s="19" t="s">
        <v>1155</v>
      </c>
      <c r="U375" s="21" t="s">
        <v>126</v>
      </c>
      <c r="V375" s="23">
        <v>1</v>
      </c>
      <c r="W375" s="24">
        <v>144000</v>
      </c>
      <c r="X375" s="98">
        <v>0</v>
      </c>
      <c r="Y375" s="98">
        <f t="shared" si="17"/>
        <v>0</v>
      </c>
      <c r="Z375" s="19"/>
      <c r="AA375" s="96" t="s">
        <v>76</v>
      </c>
      <c r="AB375" s="14">
        <v>11.14</v>
      </c>
      <c r="AC375" s="15" t="s">
        <v>1091</v>
      </c>
    </row>
    <row r="376" spans="1:29" s="1" customFormat="1" ht="47.25" customHeight="1">
      <c r="A376" s="18" t="s">
        <v>1158</v>
      </c>
      <c r="B376" s="19" t="s">
        <v>61</v>
      </c>
      <c r="C376" s="19" t="s">
        <v>62</v>
      </c>
      <c r="D376" s="99" t="s">
        <v>1153</v>
      </c>
      <c r="E376" s="33" t="s">
        <v>867</v>
      </c>
      <c r="F376" s="33"/>
      <c r="G376" s="33" t="s">
        <v>868</v>
      </c>
      <c r="H376" s="33"/>
      <c r="I376" s="18" t="s">
        <v>1154</v>
      </c>
      <c r="J376" s="18"/>
      <c r="K376" s="96" t="s">
        <v>66</v>
      </c>
      <c r="L376" s="18">
        <v>0</v>
      </c>
      <c r="M376" s="18">
        <v>231010000</v>
      </c>
      <c r="N376" s="19" t="s">
        <v>68</v>
      </c>
      <c r="O376" s="18" t="s">
        <v>179</v>
      </c>
      <c r="P376" s="19" t="s">
        <v>68</v>
      </c>
      <c r="Q376" s="19" t="s">
        <v>70</v>
      </c>
      <c r="R376" s="19" t="s">
        <v>401</v>
      </c>
      <c r="S376" s="19" t="s">
        <v>92</v>
      </c>
      <c r="T376" s="19" t="s">
        <v>1155</v>
      </c>
      <c r="U376" s="21" t="s">
        <v>126</v>
      </c>
      <c r="V376" s="23">
        <v>1</v>
      </c>
      <c r="W376" s="24">
        <v>144000</v>
      </c>
      <c r="X376" s="98">
        <f>W376*V376</f>
        <v>144000</v>
      </c>
      <c r="Y376" s="98">
        <f t="shared" si="17"/>
        <v>161280.00000000003</v>
      </c>
      <c r="Z376" s="19"/>
      <c r="AA376" s="96" t="s">
        <v>76</v>
      </c>
      <c r="AB376" s="14"/>
      <c r="AC376" s="15" t="s">
        <v>1091</v>
      </c>
    </row>
    <row r="377" spans="1:29" s="1" customFormat="1" ht="82.5" customHeight="1">
      <c r="A377" s="18" t="s">
        <v>1159</v>
      </c>
      <c r="B377" s="19" t="s">
        <v>61</v>
      </c>
      <c r="C377" s="19" t="s">
        <v>62</v>
      </c>
      <c r="D377" s="99" t="s">
        <v>1160</v>
      </c>
      <c r="E377" s="33" t="s">
        <v>1161</v>
      </c>
      <c r="F377" s="33"/>
      <c r="G377" s="33" t="s">
        <v>1162</v>
      </c>
      <c r="H377" s="33"/>
      <c r="I377" s="33" t="s">
        <v>1163</v>
      </c>
      <c r="J377" s="18"/>
      <c r="K377" s="18" t="s">
        <v>82</v>
      </c>
      <c r="L377" s="18">
        <v>0</v>
      </c>
      <c r="M377" s="18">
        <v>231010000</v>
      </c>
      <c r="N377" s="19" t="s">
        <v>68</v>
      </c>
      <c r="O377" s="19" t="s">
        <v>112</v>
      </c>
      <c r="P377" s="19" t="s">
        <v>68</v>
      </c>
      <c r="Q377" s="19" t="s">
        <v>70</v>
      </c>
      <c r="R377" s="19" t="s">
        <v>84</v>
      </c>
      <c r="S377" s="19" t="s">
        <v>92</v>
      </c>
      <c r="T377" s="19">
        <v>796</v>
      </c>
      <c r="U377" s="21" t="s">
        <v>133</v>
      </c>
      <c r="V377" s="23">
        <v>5</v>
      </c>
      <c r="W377" s="24">
        <v>600</v>
      </c>
      <c r="X377" s="98">
        <v>0</v>
      </c>
      <c r="Y377" s="98">
        <f t="shared" si="17"/>
        <v>0</v>
      </c>
      <c r="Z377" s="19"/>
      <c r="AA377" s="96">
        <v>2016</v>
      </c>
      <c r="AB377" s="14" t="s">
        <v>1090</v>
      </c>
      <c r="AC377" s="15" t="s">
        <v>1091</v>
      </c>
    </row>
    <row r="378" spans="1:29" s="1" customFormat="1" ht="42.75" customHeight="1">
      <c r="A378" s="18" t="s">
        <v>1164</v>
      </c>
      <c r="B378" s="19" t="s">
        <v>61</v>
      </c>
      <c r="C378" s="19" t="s">
        <v>62</v>
      </c>
      <c r="D378" s="99" t="s">
        <v>1160</v>
      </c>
      <c r="E378" s="33" t="s">
        <v>1161</v>
      </c>
      <c r="F378" s="33"/>
      <c r="G378" s="33" t="s">
        <v>1162</v>
      </c>
      <c r="H378" s="33"/>
      <c r="I378" s="33" t="s">
        <v>1163</v>
      </c>
      <c r="J378" s="18"/>
      <c r="K378" s="96" t="s">
        <v>66</v>
      </c>
      <c r="L378" s="18">
        <v>0</v>
      </c>
      <c r="M378" s="18">
        <v>231010000</v>
      </c>
      <c r="N378" s="19" t="s">
        <v>68</v>
      </c>
      <c r="O378" s="18" t="s">
        <v>91</v>
      </c>
      <c r="P378" s="19" t="s">
        <v>68</v>
      </c>
      <c r="Q378" s="19" t="s">
        <v>70</v>
      </c>
      <c r="R378" s="19" t="s">
        <v>84</v>
      </c>
      <c r="S378" s="19" t="s">
        <v>92</v>
      </c>
      <c r="T378" s="19">
        <v>796</v>
      </c>
      <c r="U378" s="21" t="s">
        <v>133</v>
      </c>
      <c r="V378" s="23">
        <v>5</v>
      </c>
      <c r="W378" s="24">
        <v>643</v>
      </c>
      <c r="X378" s="98">
        <v>0</v>
      </c>
      <c r="Y378" s="98">
        <f t="shared" si="17"/>
        <v>0</v>
      </c>
      <c r="Z378" s="19"/>
      <c r="AA378" s="96">
        <v>2016</v>
      </c>
      <c r="AB378" s="14" t="s">
        <v>192</v>
      </c>
      <c r="AC378" s="15" t="s">
        <v>1091</v>
      </c>
    </row>
    <row r="379" spans="1:29" s="1" customFormat="1" ht="42.75" customHeight="1">
      <c r="A379" s="18" t="s">
        <v>1165</v>
      </c>
      <c r="B379" s="19" t="s">
        <v>61</v>
      </c>
      <c r="C379" s="19" t="s">
        <v>62</v>
      </c>
      <c r="D379" s="99" t="s">
        <v>1160</v>
      </c>
      <c r="E379" s="33" t="s">
        <v>1161</v>
      </c>
      <c r="F379" s="33"/>
      <c r="G379" s="33" t="s">
        <v>1162</v>
      </c>
      <c r="H379" s="33"/>
      <c r="I379" s="33" t="s">
        <v>1163</v>
      </c>
      <c r="J379" s="18"/>
      <c r="K379" s="96" t="s">
        <v>66</v>
      </c>
      <c r="L379" s="18">
        <v>0</v>
      </c>
      <c r="M379" s="18">
        <v>231010000</v>
      </c>
      <c r="N379" s="19" t="s">
        <v>68</v>
      </c>
      <c r="O379" s="18" t="s">
        <v>91</v>
      </c>
      <c r="P379" s="19" t="s">
        <v>68</v>
      </c>
      <c r="Q379" s="19" t="s">
        <v>70</v>
      </c>
      <c r="R379" s="19" t="s">
        <v>84</v>
      </c>
      <c r="S379" s="19" t="s">
        <v>92</v>
      </c>
      <c r="T379" s="19">
        <v>796</v>
      </c>
      <c r="U379" s="21" t="s">
        <v>133</v>
      </c>
      <c r="V379" s="23">
        <v>5</v>
      </c>
      <c r="W379" s="24">
        <v>720</v>
      </c>
      <c r="X379" s="98">
        <v>0</v>
      </c>
      <c r="Y379" s="98">
        <f t="shared" si="17"/>
        <v>0</v>
      </c>
      <c r="Z379" s="19"/>
      <c r="AA379" s="96">
        <v>2016</v>
      </c>
      <c r="AB379" s="14">
        <v>11.14</v>
      </c>
      <c r="AC379" s="15" t="s">
        <v>1091</v>
      </c>
    </row>
    <row r="380" spans="1:29" s="1" customFormat="1" ht="42.75" customHeight="1">
      <c r="A380" s="18" t="s">
        <v>1166</v>
      </c>
      <c r="B380" s="19" t="s">
        <v>61</v>
      </c>
      <c r="C380" s="19" t="s">
        <v>62</v>
      </c>
      <c r="D380" s="99" t="s">
        <v>1160</v>
      </c>
      <c r="E380" s="33" t="s">
        <v>1161</v>
      </c>
      <c r="F380" s="33"/>
      <c r="G380" s="33" t="s">
        <v>1162</v>
      </c>
      <c r="H380" s="33"/>
      <c r="I380" s="33" t="s">
        <v>1163</v>
      </c>
      <c r="J380" s="18"/>
      <c r="K380" s="96" t="s">
        <v>66</v>
      </c>
      <c r="L380" s="18">
        <v>0</v>
      </c>
      <c r="M380" s="18">
        <v>231010000</v>
      </c>
      <c r="N380" s="19" t="s">
        <v>68</v>
      </c>
      <c r="O380" s="18" t="s">
        <v>179</v>
      </c>
      <c r="P380" s="19" t="s">
        <v>68</v>
      </c>
      <c r="Q380" s="19" t="s">
        <v>70</v>
      </c>
      <c r="R380" s="19" t="s">
        <v>401</v>
      </c>
      <c r="S380" s="19" t="s">
        <v>92</v>
      </c>
      <c r="T380" s="19">
        <v>796</v>
      </c>
      <c r="U380" s="21" t="s">
        <v>133</v>
      </c>
      <c r="V380" s="23">
        <v>5</v>
      </c>
      <c r="W380" s="24">
        <v>720</v>
      </c>
      <c r="X380" s="98">
        <f>W380*V380</f>
        <v>3600</v>
      </c>
      <c r="Y380" s="98">
        <f t="shared" si="17"/>
        <v>4032.0000000000005</v>
      </c>
      <c r="Z380" s="19"/>
      <c r="AA380" s="96">
        <v>2016</v>
      </c>
      <c r="AB380" s="14"/>
      <c r="AC380" s="15" t="s">
        <v>1091</v>
      </c>
    </row>
    <row r="381" spans="1:29" s="1" customFormat="1" ht="82.5" customHeight="1">
      <c r="A381" s="18" t="s">
        <v>1167</v>
      </c>
      <c r="B381" s="19" t="s">
        <v>61</v>
      </c>
      <c r="C381" s="19" t="s">
        <v>62</v>
      </c>
      <c r="D381" s="99" t="s">
        <v>1160</v>
      </c>
      <c r="E381" s="33" t="s">
        <v>1161</v>
      </c>
      <c r="F381" s="33"/>
      <c r="G381" s="33" t="s">
        <v>1162</v>
      </c>
      <c r="H381" s="33"/>
      <c r="I381" s="33" t="s">
        <v>1168</v>
      </c>
      <c r="J381" s="18"/>
      <c r="K381" s="18" t="s">
        <v>82</v>
      </c>
      <c r="L381" s="18">
        <v>0</v>
      </c>
      <c r="M381" s="18">
        <v>231010000</v>
      </c>
      <c r="N381" s="19" t="s">
        <v>68</v>
      </c>
      <c r="O381" s="19" t="s">
        <v>112</v>
      </c>
      <c r="P381" s="19" t="s">
        <v>68</v>
      </c>
      <c r="Q381" s="19" t="s">
        <v>70</v>
      </c>
      <c r="R381" s="19" t="s">
        <v>84</v>
      </c>
      <c r="S381" s="19" t="s">
        <v>92</v>
      </c>
      <c r="T381" s="19">
        <v>796</v>
      </c>
      <c r="U381" s="21" t="s">
        <v>133</v>
      </c>
      <c r="V381" s="23">
        <v>5</v>
      </c>
      <c r="W381" s="24">
        <v>580</v>
      </c>
      <c r="X381" s="98">
        <v>0</v>
      </c>
      <c r="Y381" s="98">
        <f t="shared" si="17"/>
        <v>0</v>
      </c>
      <c r="Z381" s="96"/>
      <c r="AA381" s="96">
        <v>2016</v>
      </c>
      <c r="AB381" s="14" t="s">
        <v>1090</v>
      </c>
      <c r="AC381" s="15" t="s">
        <v>1091</v>
      </c>
    </row>
    <row r="382" spans="1:29" s="1" customFormat="1" ht="44.25" customHeight="1">
      <c r="A382" s="18" t="s">
        <v>1169</v>
      </c>
      <c r="B382" s="19" t="s">
        <v>61</v>
      </c>
      <c r="C382" s="19" t="s">
        <v>62</v>
      </c>
      <c r="D382" s="99" t="s">
        <v>1160</v>
      </c>
      <c r="E382" s="33" t="s">
        <v>1161</v>
      </c>
      <c r="F382" s="33"/>
      <c r="G382" s="33" t="s">
        <v>1162</v>
      </c>
      <c r="H382" s="33"/>
      <c r="I382" s="33" t="s">
        <v>1168</v>
      </c>
      <c r="J382" s="18"/>
      <c r="K382" s="96" t="s">
        <v>66</v>
      </c>
      <c r="L382" s="18">
        <v>0</v>
      </c>
      <c r="M382" s="18">
        <v>231010000</v>
      </c>
      <c r="N382" s="19" t="s">
        <v>68</v>
      </c>
      <c r="O382" s="18" t="s">
        <v>91</v>
      </c>
      <c r="P382" s="19" t="s">
        <v>68</v>
      </c>
      <c r="Q382" s="19" t="s">
        <v>70</v>
      </c>
      <c r="R382" s="19" t="s">
        <v>84</v>
      </c>
      <c r="S382" s="19" t="s">
        <v>92</v>
      </c>
      <c r="T382" s="19">
        <v>796</v>
      </c>
      <c r="U382" s="21" t="s">
        <v>133</v>
      </c>
      <c r="V382" s="23">
        <v>5</v>
      </c>
      <c r="W382" s="24">
        <v>622</v>
      </c>
      <c r="X382" s="98">
        <v>0</v>
      </c>
      <c r="Y382" s="98">
        <f t="shared" si="17"/>
        <v>0</v>
      </c>
      <c r="Z382" s="96"/>
      <c r="AA382" s="96">
        <v>2016</v>
      </c>
      <c r="AB382" s="14" t="s">
        <v>192</v>
      </c>
      <c r="AC382" s="15" t="s">
        <v>1091</v>
      </c>
    </row>
    <row r="383" spans="1:29" s="1" customFormat="1" ht="44.25" customHeight="1">
      <c r="A383" s="18" t="s">
        <v>1170</v>
      </c>
      <c r="B383" s="19" t="s">
        <v>61</v>
      </c>
      <c r="C383" s="19" t="s">
        <v>62</v>
      </c>
      <c r="D383" s="99" t="s">
        <v>1160</v>
      </c>
      <c r="E383" s="33" t="s">
        <v>1161</v>
      </c>
      <c r="F383" s="33"/>
      <c r="G383" s="33" t="s">
        <v>1162</v>
      </c>
      <c r="H383" s="33"/>
      <c r="I383" s="33" t="s">
        <v>1168</v>
      </c>
      <c r="J383" s="18"/>
      <c r="K383" s="96" t="s">
        <v>66</v>
      </c>
      <c r="L383" s="18">
        <v>0</v>
      </c>
      <c r="M383" s="18">
        <v>231010000</v>
      </c>
      <c r="N383" s="19" t="s">
        <v>68</v>
      </c>
      <c r="O383" s="18" t="s">
        <v>91</v>
      </c>
      <c r="P383" s="19" t="s">
        <v>68</v>
      </c>
      <c r="Q383" s="19" t="s">
        <v>70</v>
      </c>
      <c r="R383" s="19" t="s">
        <v>84</v>
      </c>
      <c r="S383" s="19" t="s">
        <v>92</v>
      </c>
      <c r="T383" s="19">
        <v>796</v>
      </c>
      <c r="U383" s="21" t="s">
        <v>133</v>
      </c>
      <c r="V383" s="23">
        <v>5</v>
      </c>
      <c r="W383" s="24">
        <v>696</v>
      </c>
      <c r="X383" s="98">
        <v>0</v>
      </c>
      <c r="Y383" s="98">
        <f t="shared" si="17"/>
        <v>0</v>
      </c>
      <c r="Z383" s="96"/>
      <c r="AA383" s="96">
        <v>2016</v>
      </c>
      <c r="AB383" s="14">
        <v>11.14</v>
      </c>
      <c r="AC383" s="15" t="s">
        <v>1091</v>
      </c>
    </row>
    <row r="384" spans="1:29" s="1" customFormat="1" ht="44.25" customHeight="1">
      <c r="A384" s="18" t="s">
        <v>1171</v>
      </c>
      <c r="B384" s="19" t="s">
        <v>61</v>
      </c>
      <c r="C384" s="19" t="s">
        <v>62</v>
      </c>
      <c r="D384" s="99" t="s">
        <v>1160</v>
      </c>
      <c r="E384" s="33" t="s">
        <v>1161</v>
      </c>
      <c r="F384" s="33"/>
      <c r="G384" s="33" t="s">
        <v>1162</v>
      </c>
      <c r="H384" s="33"/>
      <c r="I384" s="33" t="s">
        <v>1168</v>
      </c>
      <c r="J384" s="18"/>
      <c r="K384" s="96" t="s">
        <v>66</v>
      </c>
      <c r="L384" s="18">
        <v>0</v>
      </c>
      <c r="M384" s="18">
        <v>231010000</v>
      </c>
      <c r="N384" s="19" t="s">
        <v>68</v>
      </c>
      <c r="O384" s="18" t="s">
        <v>179</v>
      </c>
      <c r="P384" s="19" t="s">
        <v>68</v>
      </c>
      <c r="Q384" s="19" t="s">
        <v>70</v>
      </c>
      <c r="R384" s="19" t="s">
        <v>401</v>
      </c>
      <c r="S384" s="19" t="s">
        <v>92</v>
      </c>
      <c r="T384" s="19">
        <v>796</v>
      </c>
      <c r="U384" s="21" t="s">
        <v>133</v>
      </c>
      <c r="V384" s="23">
        <v>5</v>
      </c>
      <c r="W384" s="24">
        <v>696</v>
      </c>
      <c r="X384" s="98">
        <f>W384*V384</f>
        <v>3480</v>
      </c>
      <c r="Y384" s="98">
        <f t="shared" si="17"/>
        <v>3897.6000000000004</v>
      </c>
      <c r="Z384" s="96"/>
      <c r="AA384" s="96">
        <v>2016</v>
      </c>
      <c r="AB384" s="14"/>
      <c r="AC384" s="15" t="s">
        <v>1091</v>
      </c>
    </row>
    <row r="385" spans="1:29" s="1" customFormat="1" ht="82.5" customHeight="1">
      <c r="A385" s="18" t="s">
        <v>1172</v>
      </c>
      <c r="B385" s="19" t="s">
        <v>61</v>
      </c>
      <c r="C385" s="19" t="s">
        <v>62</v>
      </c>
      <c r="D385" s="99" t="s">
        <v>1173</v>
      </c>
      <c r="E385" s="33" t="s">
        <v>1174</v>
      </c>
      <c r="F385" s="33"/>
      <c r="G385" s="33" t="s">
        <v>1175</v>
      </c>
      <c r="H385" s="33"/>
      <c r="I385" s="33" t="s">
        <v>1176</v>
      </c>
      <c r="J385" s="18"/>
      <c r="K385" s="18" t="s">
        <v>82</v>
      </c>
      <c r="L385" s="18">
        <v>0</v>
      </c>
      <c r="M385" s="18">
        <v>231010000</v>
      </c>
      <c r="N385" s="19" t="s">
        <v>68</v>
      </c>
      <c r="O385" s="19" t="s">
        <v>112</v>
      </c>
      <c r="P385" s="19" t="s">
        <v>68</v>
      </c>
      <c r="Q385" s="19" t="s">
        <v>70</v>
      </c>
      <c r="R385" s="19" t="s">
        <v>84</v>
      </c>
      <c r="S385" s="19" t="s">
        <v>92</v>
      </c>
      <c r="T385" s="19">
        <v>166</v>
      </c>
      <c r="U385" s="21" t="s">
        <v>98</v>
      </c>
      <c r="V385" s="23">
        <v>1</v>
      </c>
      <c r="W385" s="24">
        <v>3500</v>
      </c>
      <c r="X385" s="98">
        <v>0</v>
      </c>
      <c r="Y385" s="98">
        <f t="shared" si="17"/>
        <v>0</v>
      </c>
      <c r="Z385" s="96"/>
      <c r="AA385" s="96">
        <v>2016</v>
      </c>
      <c r="AB385" s="14" t="s">
        <v>1090</v>
      </c>
      <c r="AC385" s="15" t="s">
        <v>1091</v>
      </c>
    </row>
    <row r="386" spans="1:29" s="1" customFormat="1" ht="66" customHeight="1">
      <c r="A386" s="18" t="s">
        <v>1177</v>
      </c>
      <c r="B386" s="19" t="s">
        <v>61</v>
      </c>
      <c r="C386" s="19" t="s">
        <v>62</v>
      </c>
      <c r="D386" s="99" t="s">
        <v>1173</v>
      </c>
      <c r="E386" s="33" t="s">
        <v>1174</v>
      </c>
      <c r="F386" s="33"/>
      <c r="G386" s="33" t="s">
        <v>1175</v>
      </c>
      <c r="H386" s="33"/>
      <c r="I386" s="33" t="s">
        <v>1176</v>
      </c>
      <c r="J386" s="18"/>
      <c r="K386" s="96" t="s">
        <v>66</v>
      </c>
      <c r="L386" s="18">
        <v>0</v>
      </c>
      <c r="M386" s="18">
        <v>231010000</v>
      </c>
      <c r="N386" s="19" t="s">
        <v>68</v>
      </c>
      <c r="O386" s="18" t="s">
        <v>91</v>
      </c>
      <c r="P386" s="19" t="s">
        <v>68</v>
      </c>
      <c r="Q386" s="19" t="s">
        <v>70</v>
      </c>
      <c r="R386" s="19" t="s">
        <v>84</v>
      </c>
      <c r="S386" s="19" t="s">
        <v>92</v>
      </c>
      <c r="T386" s="19">
        <v>166</v>
      </c>
      <c r="U386" s="21" t="s">
        <v>98</v>
      </c>
      <c r="V386" s="23">
        <v>1</v>
      </c>
      <c r="W386" s="24">
        <v>3750</v>
      </c>
      <c r="X386" s="98">
        <v>0</v>
      </c>
      <c r="Y386" s="98">
        <f t="shared" si="17"/>
        <v>0</v>
      </c>
      <c r="Z386" s="96"/>
      <c r="AA386" s="96">
        <v>2016</v>
      </c>
      <c r="AB386" s="14" t="s">
        <v>192</v>
      </c>
      <c r="AC386" s="15" t="s">
        <v>1091</v>
      </c>
    </row>
    <row r="387" spans="1:29" s="1" customFormat="1" ht="66" customHeight="1">
      <c r="A387" s="18" t="s">
        <v>1178</v>
      </c>
      <c r="B387" s="19" t="s">
        <v>61</v>
      </c>
      <c r="C387" s="19" t="s">
        <v>62</v>
      </c>
      <c r="D387" s="99" t="s">
        <v>1173</v>
      </c>
      <c r="E387" s="33" t="s">
        <v>1174</v>
      </c>
      <c r="F387" s="33"/>
      <c r="G387" s="33" t="s">
        <v>1175</v>
      </c>
      <c r="H387" s="33"/>
      <c r="I387" s="33" t="s">
        <v>1176</v>
      </c>
      <c r="J387" s="18"/>
      <c r="K387" s="96" t="s">
        <v>66</v>
      </c>
      <c r="L387" s="18">
        <v>0</v>
      </c>
      <c r="M387" s="18">
        <v>231010000</v>
      </c>
      <c r="N387" s="19" t="s">
        <v>68</v>
      </c>
      <c r="O387" s="18" t="s">
        <v>91</v>
      </c>
      <c r="P387" s="19" t="s">
        <v>68</v>
      </c>
      <c r="Q387" s="19" t="s">
        <v>70</v>
      </c>
      <c r="R387" s="19" t="s">
        <v>84</v>
      </c>
      <c r="S387" s="19" t="s">
        <v>92</v>
      </c>
      <c r="T387" s="19">
        <v>166</v>
      </c>
      <c r="U387" s="21" t="s">
        <v>98</v>
      </c>
      <c r="V387" s="23">
        <v>1</v>
      </c>
      <c r="W387" s="24">
        <v>4200</v>
      </c>
      <c r="X387" s="98">
        <v>0</v>
      </c>
      <c r="Y387" s="98">
        <f t="shared" si="17"/>
        <v>0</v>
      </c>
      <c r="Z387" s="96"/>
      <c r="AA387" s="96">
        <v>2016</v>
      </c>
      <c r="AB387" s="14">
        <v>11.14</v>
      </c>
      <c r="AC387" s="15" t="s">
        <v>1091</v>
      </c>
    </row>
    <row r="388" spans="1:29" s="1" customFormat="1" ht="66" customHeight="1">
      <c r="A388" s="18" t="s">
        <v>1179</v>
      </c>
      <c r="B388" s="19" t="s">
        <v>61</v>
      </c>
      <c r="C388" s="19" t="s">
        <v>62</v>
      </c>
      <c r="D388" s="99" t="s">
        <v>1173</v>
      </c>
      <c r="E388" s="33" t="s">
        <v>1174</v>
      </c>
      <c r="F388" s="33"/>
      <c r="G388" s="33" t="s">
        <v>1175</v>
      </c>
      <c r="H388" s="33"/>
      <c r="I388" s="33" t="s">
        <v>1176</v>
      </c>
      <c r="J388" s="18"/>
      <c r="K388" s="96" t="s">
        <v>66</v>
      </c>
      <c r="L388" s="18">
        <v>0</v>
      </c>
      <c r="M388" s="18">
        <v>231010000</v>
      </c>
      <c r="N388" s="19" t="s">
        <v>68</v>
      </c>
      <c r="O388" s="18" t="s">
        <v>179</v>
      </c>
      <c r="P388" s="19" t="s">
        <v>68</v>
      </c>
      <c r="Q388" s="19" t="s">
        <v>70</v>
      </c>
      <c r="R388" s="19" t="s">
        <v>401</v>
      </c>
      <c r="S388" s="19" t="s">
        <v>92</v>
      </c>
      <c r="T388" s="19">
        <v>166</v>
      </c>
      <c r="U388" s="21" t="s">
        <v>98</v>
      </c>
      <c r="V388" s="23">
        <v>1</v>
      </c>
      <c r="W388" s="24">
        <v>4200</v>
      </c>
      <c r="X388" s="98">
        <f>W388*V388</f>
        <v>4200</v>
      </c>
      <c r="Y388" s="98">
        <f t="shared" si="17"/>
        <v>4704</v>
      </c>
      <c r="Z388" s="96"/>
      <c r="AA388" s="96">
        <v>2016</v>
      </c>
      <c r="AB388" s="14"/>
      <c r="AC388" s="15" t="s">
        <v>1091</v>
      </c>
    </row>
    <row r="389" spans="1:29" s="1" customFormat="1" ht="82.5" customHeight="1">
      <c r="A389" s="18" t="s">
        <v>1180</v>
      </c>
      <c r="B389" s="19" t="s">
        <v>61</v>
      </c>
      <c r="C389" s="19" t="s">
        <v>62</v>
      </c>
      <c r="D389" s="99" t="s">
        <v>1181</v>
      </c>
      <c r="E389" s="33" t="s">
        <v>1182</v>
      </c>
      <c r="F389" s="33"/>
      <c r="G389" s="33" t="s">
        <v>1183</v>
      </c>
      <c r="H389" s="33"/>
      <c r="I389" s="33" t="s">
        <v>1184</v>
      </c>
      <c r="J389" s="18"/>
      <c r="K389" s="18" t="s">
        <v>82</v>
      </c>
      <c r="L389" s="18">
        <v>0</v>
      </c>
      <c r="M389" s="18">
        <v>231010000</v>
      </c>
      <c r="N389" s="19" t="s">
        <v>68</v>
      </c>
      <c r="O389" s="19" t="s">
        <v>112</v>
      </c>
      <c r="P389" s="19" t="s">
        <v>68</v>
      </c>
      <c r="Q389" s="19" t="s">
        <v>70</v>
      </c>
      <c r="R389" s="19" t="s">
        <v>84</v>
      </c>
      <c r="S389" s="19" t="s">
        <v>92</v>
      </c>
      <c r="T389" s="21">
        <v>778</v>
      </c>
      <c r="U389" s="19" t="s">
        <v>281</v>
      </c>
      <c r="V389" s="23">
        <v>4</v>
      </c>
      <c r="W389" s="24">
        <v>3500</v>
      </c>
      <c r="X389" s="98">
        <v>0</v>
      </c>
      <c r="Y389" s="98">
        <f t="shared" si="17"/>
        <v>0</v>
      </c>
      <c r="Z389" s="96"/>
      <c r="AA389" s="96">
        <v>2016</v>
      </c>
      <c r="AB389" s="14" t="s">
        <v>1090</v>
      </c>
      <c r="AC389" s="15" t="s">
        <v>1091</v>
      </c>
    </row>
    <row r="390" spans="1:29" s="1" customFormat="1" ht="79.5" customHeight="1">
      <c r="A390" s="18" t="s">
        <v>1185</v>
      </c>
      <c r="B390" s="19" t="s">
        <v>61</v>
      </c>
      <c r="C390" s="19" t="s">
        <v>62</v>
      </c>
      <c r="D390" s="99" t="s">
        <v>1181</v>
      </c>
      <c r="E390" s="33" t="s">
        <v>1182</v>
      </c>
      <c r="F390" s="33"/>
      <c r="G390" s="33" t="s">
        <v>1183</v>
      </c>
      <c r="H390" s="33"/>
      <c r="I390" s="33" t="s">
        <v>1184</v>
      </c>
      <c r="J390" s="18"/>
      <c r="K390" s="96" t="s">
        <v>66</v>
      </c>
      <c r="L390" s="18">
        <v>0</v>
      </c>
      <c r="M390" s="18">
        <v>231010000</v>
      </c>
      <c r="N390" s="19" t="s">
        <v>68</v>
      </c>
      <c r="O390" s="18" t="s">
        <v>91</v>
      </c>
      <c r="P390" s="19" t="s">
        <v>68</v>
      </c>
      <c r="Q390" s="19" t="s">
        <v>70</v>
      </c>
      <c r="R390" s="19" t="s">
        <v>84</v>
      </c>
      <c r="S390" s="19" t="s">
        <v>92</v>
      </c>
      <c r="T390" s="21">
        <v>778</v>
      </c>
      <c r="U390" s="19" t="s">
        <v>281</v>
      </c>
      <c r="V390" s="23">
        <v>4</v>
      </c>
      <c r="W390" s="24">
        <v>3750</v>
      </c>
      <c r="X390" s="98">
        <v>0</v>
      </c>
      <c r="Y390" s="98">
        <f t="shared" si="17"/>
        <v>0</v>
      </c>
      <c r="Z390" s="96"/>
      <c r="AA390" s="96">
        <v>2016</v>
      </c>
      <c r="AB390" s="14" t="s">
        <v>192</v>
      </c>
      <c r="AC390" s="15" t="s">
        <v>1091</v>
      </c>
    </row>
    <row r="391" spans="1:29" s="1" customFormat="1" ht="56.25" customHeight="1">
      <c r="A391" s="18" t="s">
        <v>1186</v>
      </c>
      <c r="B391" s="19" t="s">
        <v>61</v>
      </c>
      <c r="C391" s="19" t="s">
        <v>62</v>
      </c>
      <c r="D391" s="99" t="s">
        <v>1181</v>
      </c>
      <c r="E391" s="33" t="s">
        <v>1182</v>
      </c>
      <c r="F391" s="33"/>
      <c r="G391" s="33" t="s">
        <v>1183</v>
      </c>
      <c r="H391" s="33"/>
      <c r="I391" s="33" t="s">
        <v>1184</v>
      </c>
      <c r="J391" s="18"/>
      <c r="K391" s="96" t="s">
        <v>66</v>
      </c>
      <c r="L391" s="18">
        <v>0</v>
      </c>
      <c r="M391" s="18">
        <v>231010000</v>
      </c>
      <c r="N391" s="19" t="s">
        <v>68</v>
      </c>
      <c r="O391" s="18" t="s">
        <v>91</v>
      </c>
      <c r="P391" s="19" t="s">
        <v>68</v>
      </c>
      <c r="Q391" s="19" t="s">
        <v>70</v>
      </c>
      <c r="R391" s="19" t="s">
        <v>84</v>
      </c>
      <c r="S391" s="19" t="s">
        <v>92</v>
      </c>
      <c r="T391" s="21">
        <v>778</v>
      </c>
      <c r="U391" s="19" t="s">
        <v>281</v>
      </c>
      <c r="V391" s="23">
        <v>4</v>
      </c>
      <c r="W391" s="24">
        <v>4200</v>
      </c>
      <c r="X391" s="98">
        <v>0</v>
      </c>
      <c r="Y391" s="98">
        <f t="shared" si="17"/>
        <v>0</v>
      </c>
      <c r="Z391" s="96"/>
      <c r="AA391" s="96">
        <v>2016</v>
      </c>
      <c r="AB391" s="14">
        <v>11.14</v>
      </c>
      <c r="AC391" s="15" t="s">
        <v>1091</v>
      </c>
    </row>
    <row r="392" spans="1:29" s="1" customFormat="1" ht="56.25" customHeight="1">
      <c r="A392" s="18" t="s">
        <v>1187</v>
      </c>
      <c r="B392" s="19" t="s">
        <v>61</v>
      </c>
      <c r="C392" s="19" t="s">
        <v>62</v>
      </c>
      <c r="D392" s="99" t="s">
        <v>1181</v>
      </c>
      <c r="E392" s="33" t="s">
        <v>1182</v>
      </c>
      <c r="F392" s="33"/>
      <c r="G392" s="33" t="s">
        <v>1183</v>
      </c>
      <c r="H392" s="33"/>
      <c r="I392" s="33" t="s">
        <v>1184</v>
      </c>
      <c r="J392" s="18"/>
      <c r="K392" s="96" t="s">
        <v>66</v>
      </c>
      <c r="L392" s="18">
        <v>0</v>
      </c>
      <c r="M392" s="18">
        <v>231010000</v>
      </c>
      <c r="N392" s="19" t="s">
        <v>68</v>
      </c>
      <c r="O392" s="18" t="s">
        <v>179</v>
      </c>
      <c r="P392" s="19" t="s">
        <v>68</v>
      </c>
      <c r="Q392" s="19" t="s">
        <v>70</v>
      </c>
      <c r="R392" s="19" t="s">
        <v>401</v>
      </c>
      <c r="S392" s="19" t="s">
        <v>92</v>
      </c>
      <c r="T392" s="21">
        <v>778</v>
      </c>
      <c r="U392" s="19" t="s">
        <v>281</v>
      </c>
      <c r="V392" s="23">
        <v>4</v>
      </c>
      <c r="W392" s="24">
        <v>4200</v>
      </c>
      <c r="X392" s="98">
        <f>W392*V392</f>
        <v>16800</v>
      </c>
      <c r="Y392" s="98">
        <f t="shared" si="17"/>
        <v>18816</v>
      </c>
      <c r="Z392" s="96"/>
      <c r="AA392" s="96">
        <v>2016</v>
      </c>
      <c r="AB392" s="14"/>
      <c r="AC392" s="15" t="s">
        <v>1091</v>
      </c>
    </row>
    <row r="393" spans="1:29" s="1" customFormat="1" ht="82.5" customHeight="1">
      <c r="A393" s="18" t="s">
        <v>1188</v>
      </c>
      <c r="B393" s="19" t="s">
        <v>61</v>
      </c>
      <c r="C393" s="19" t="s">
        <v>62</v>
      </c>
      <c r="D393" s="99" t="s">
        <v>1189</v>
      </c>
      <c r="E393" s="33" t="s">
        <v>1190</v>
      </c>
      <c r="F393" s="33"/>
      <c r="G393" s="33" t="s">
        <v>1191</v>
      </c>
      <c r="H393" s="33"/>
      <c r="I393" s="33"/>
      <c r="J393" s="18"/>
      <c r="K393" s="18" t="s">
        <v>82</v>
      </c>
      <c r="L393" s="18" t="s">
        <v>239</v>
      </c>
      <c r="M393" s="18">
        <v>231010000</v>
      </c>
      <c r="N393" s="19" t="s">
        <v>68</v>
      </c>
      <c r="O393" s="19" t="s">
        <v>112</v>
      </c>
      <c r="P393" s="19" t="s">
        <v>68</v>
      </c>
      <c r="Q393" s="19" t="s">
        <v>70</v>
      </c>
      <c r="R393" s="19" t="s">
        <v>84</v>
      </c>
      <c r="S393" s="19" t="s">
        <v>92</v>
      </c>
      <c r="T393" s="19" t="s">
        <v>157</v>
      </c>
      <c r="U393" s="21" t="s">
        <v>133</v>
      </c>
      <c r="V393" s="23">
        <v>1</v>
      </c>
      <c r="W393" s="24">
        <v>10500</v>
      </c>
      <c r="X393" s="98">
        <v>0</v>
      </c>
      <c r="Y393" s="98">
        <f t="shared" si="17"/>
        <v>0</v>
      </c>
      <c r="Z393" s="96"/>
      <c r="AA393" s="96">
        <v>2016</v>
      </c>
      <c r="AB393" s="14" t="s">
        <v>1090</v>
      </c>
      <c r="AC393" s="15" t="s">
        <v>1091</v>
      </c>
    </row>
    <row r="394" spans="1:29" s="1" customFormat="1" ht="81.75" customHeight="1">
      <c r="A394" s="18" t="s">
        <v>1192</v>
      </c>
      <c r="B394" s="19" t="s">
        <v>61</v>
      </c>
      <c r="C394" s="19" t="s">
        <v>62</v>
      </c>
      <c r="D394" s="99" t="s">
        <v>1189</v>
      </c>
      <c r="E394" s="33" t="s">
        <v>1190</v>
      </c>
      <c r="F394" s="33"/>
      <c r="G394" s="33" t="s">
        <v>1191</v>
      </c>
      <c r="H394" s="33"/>
      <c r="I394" s="33"/>
      <c r="J394" s="18"/>
      <c r="K394" s="96" t="s">
        <v>66</v>
      </c>
      <c r="L394" s="18" t="s">
        <v>239</v>
      </c>
      <c r="M394" s="18">
        <v>231010000</v>
      </c>
      <c r="N394" s="19" t="s">
        <v>68</v>
      </c>
      <c r="O394" s="18" t="s">
        <v>91</v>
      </c>
      <c r="P394" s="19" t="s">
        <v>68</v>
      </c>
      <c r="Q394" s="19" t="s">
        <v>70</v>
      </c>
      <c r="R394" s="19" t="s">
        <v>84</v>
      </c>
      <c r="S394" s="19" t="s">
        <v>92</v>
      </c>
      <c r="T394" s="19" t="s">
        <v>157</v>
      </c>
      <c r="U394" s="21" t="s">
        <v>133</v>
      </c>
      <c r="V394" s="23">
        <v>1</v>
      </c>
      <c r="W394" s="24">
        <v>11250</v>
      </c>
      <c r="X394" s="98">
        <v>0</v>
      </c>
      <c r="Y394" s="98">
        <f t="shared" si="17"/>
        <v>0</v>
      </c>
      <c r="Z394" s="96"/>
      <c r="AA394" s="96">
        <v>2016</v>
      </c>
      <c r="AB394" s="14" t="s">
        <v>192</v>
      </c>
      <c r="AC394" s="15" t="s">
        <v>1091</v>
      </c>
    </row>
    <row r="395" spans="1:29" s="1" customFormat="1" ht="64.5" customHeight="1">
      <c r="A395" s="18" t="s">
        <v>1193</v>
      </c>
      <c r="B395" s="19" t="s">
        <v>61</v>
      </c>
      <c r="C395" s="19" t="s">
        <v>62</v>
      </c>
      <c r="D395" s="99" t="s">
        <v>1189</v>
      </c>
      <c r="E395" s="33" t="s">
        <v>1190</v>
      </c>
      <c r="F395" s="33"/>
      <c r="G395" s="33" t="s">
        <v>1191</v>
      </c>
      <c r="H395" s="33"/>
      <c r="I395" s="33"/>
      <c r="J395" s="18"/>
      <c r="K395" s="96" t="s">
        <v>66</v>
      </c>
      <c r="L395" s="18" t="s">
        <v>239</v>
      </c>
      <c r="M395" s="18">
        <v>231010000</v>
      </c>
      <c r="N395" s="19" t="s">
        <v>68</v>
      </c>
      <c r="O395" s="18" t="s">
        <v>91</v>
      </c>
      <c r="P395" s="19" t="s">
        <v>68</v>
      </c>
      <c r="Q395" s="19" t="s">
        <v>70</v>
      </c>
      <c r="R395" s="19" t="s">
        <v>84</v>
      </c>
      <c r="S395" s="19" t="s">
        <v>92</v>
      </c>
      <c r="T395" s="19" t="s">
        <v>157</v>
      </c>
      <c r="U395" s="21" t="s">
        <v>133</v>
      </c>
      <c r="V395" s="23">
        <v>1</v>
      </c>
      <c r="W395" s="24">
        <v>12600</v>
      </c>
      <c r="X395" s="98">
        <v>0</v>
      </c>
      <c r="Y395" s="98">
        <f t="shared" si="17"/>
        <v>0</v>
      </c>
      <c r="Z395" s="96"/>
      <c r="AA395" s="96">
        <v>2016</v>
      </c>
      <c r="AB395" s="14">
        <v>11.14</v>
      </c>
      <c r="AC395" s="15" t="s">
        <v>1091</v>
      </c>
    </row>
    <row r="396" spans="1:29" s="1" customFormat="1" ht="64.5" customHeight="1">
      <c r="A396" s="18" t="s">
        <v>1194</v>
      </c>
      <c r="B396" s="19" t="s">
        <v>61</v>
      </c>
      <c r="C396" s="19" t="s">
        <v>62</v>
      </c>
      <c r="D396" s="99" t="s">
        <v>1189</v>
      </c>
      <c r="E396" s="33" t="s">
        <v>1190</v>
      </c>
      <c r="F396" s="33"/>
      <c r="G396" s="33" t="s">
        <v>1191</v>
      </c>
      <c r="H396" s="33"/>
      <c r="I396" s="33"/>
      <c r="J396" s="18"/>
      <c r="K396" s="96" t="s">
        <v>66</v>
      </c>
      <c r="L396" s="18" t="s">
        <v>239</v>
      </c>
      <c r="M396" s="18">
        <v>231010000</v>
      </c>
      <c r="N396" s="19" t="s">
        <v>68</v>
      </c>
      <c r="O396" s="18" t="s">
        <v>179</v>
      </c>
      <c r="P396" s="19" t="s">
        <v>68</v>
      </c>
      <c r="Q396" s="19" t="s">
        <v>70</v>
      </c>
      <c r="R396" s="19" t="s">
        <v>401</v>
      </c>
      <c r="S396" s="19" t="s">
        <v>92</v>
      </c>
      <c r="T396" s="19" t="s">
        <v>157</v>
      </c>
      <c r="U396" s="21" t="s">
        <v>133</v>
      </c>
      <c r="V396" s="23">
        <v>1</v>
      </c>
      <c r="W396" s="24">
        <v>12600</v>
      </c>
      <c r="X396" s="98">
        <f>W396*V396</f>
        <v>12600</v>
      </c>
      <c r="Y396" s="98">
        <f t="shared" si="17"/>
        <v>14112.000000000002</v>
      </c>
      <c r="Z396" s="96"/>
      <c r="AA396" s="96">
        <v>2016</v>
      </c>
      <c r="AB396" s="14"/>
      <c r="AC396" s="15" t="s">
        <v>1091</v>
      </c>
    </row>
    <row r="397" spans="1:29" s="1" customFormat="1" ht="82.5" customHeight="1">
      <c r="A397" s="18" t="s">
        <v>1195</v>
      </c>
      <c r="B397" s="19" t="s">
        <v>61</v>
      </c>
      <c r="C397" s="19" t="s">
        <v>62</v>
      </c>
      <c r="D397" s="99" t="s">
        <v>1196</v>
      </c>
      <c r="E397" s="33" t="s">
        <v>1197</v>
      </c>
      <c r="F397" s="33"/>
      <c r="G397" s="33" t="s">
        <v>1198</v>
      </c>
      <c r="H397" s="33"/>
      <c r="I397" s="33" t="s">
        <v>1199</v>
      </c>
      <c r="J397" s="18"/>
      <c r="K397" s="18" t="s">
        <v>82</v>
      </c>
      <c r="L397" s="18">
        <v>0</v>
      </c>
      <c r="M397" s="18">
        <v>231010000</v>
      </c>
      <c r="N397" s="19" t="s">
        <v>68</v>
      </c>
      <c r="O397" s="19" t="s">
        <v>112</v>
      </c>
      <c r="P397" s="19" t="s">
        <v>68</v>
      </c>
      <c r="Q397" s="19" t="s">
        <v>70</v>
      </c>
      <c r="R397" s="19" t="s">
        <v>84</v>
      </c>
      <c r="S397" s="19" t="s">
        <v>92</v>
      </c>
      <c r="T397" s="19">
        <v>796</v>
      </c>
      <c r="U397" s="21" t="s">
        <v>133</v>
      </c>
      <c r="V397" s="23">
        <v>52</v>
      </c>
      <c r="W397" s="23">
        <v>500</v>
      </c>
      <c r="X397" s="98">
        <f>W397*V397</f>
        <v>26000</v>
      </c>
      <c r="Y397" s="98">
        <f t="shared" si="17"/>
        <v>29120.000000000004</v>
      </c>
      <c r="Z397" s="23"/>
      <c r="AA397" s="96">
        <v>2016</v>
      </c>
      <c r="AB397" s="14"/>
      <c r="AC397" s="15" t="s">
        <v>1091</v>
      </c>
    </row>
    <row r="398" spans="1:29" s="1" customFormat="1" ht="82.5" customHeight="1">
      <c r="A398" s="18" t="s">
        <v>1200</v>
      </c>
      <c r="B398" s="19" t="s">
        <v>61</v>
      </c>
      <c r="C398" s="19" t="s">
        <v>62</v>
      </c>
      <c r="D398" s="99" t="s">
        <v>1201</v>
      </c>
      <c r="E398" s="33" t="s">
        <v>1202</v>
      </c>
      <c r="F398" s="33"/>
      <c r="G398" s="33" t="s">
        <v>1203</v>
      </c>
      <c r="H398" s="33"/>
      <c r="I398" s="33" t="s">
        <v>1204</v>
      </c>
      <c r="J398" s="18"/>
      <c r="K398" s="18" t="s">
        <v>82</v>
      </c>
      <c r="L398" s="18" t="s">
        <v>239</v>
      </c>
      <c r="M398" s="18">
        <v>231010000</v>
      </c>
      <c r="N398" s="19" t="s">
        <v>68</v>
      </c>
      <c r="O398" s="19" t="s">
        <v>112</v>
      </c>
      <c r="P398" s="19" t="s">
        <v>68</v>
      </c>
      <c r="Q398" s="19" t="s">
        <v>70</v>
      </c>
      <c r="R398" s="19" t="s">
        <v>84</v>
      </c>
      <c r="S398" s="19" t="s">
        <v>92</v>
      </c>
      <c r="T398" s="19">
        <v>796</v>
      </c>
      <c r="U398" s="21" t="s">
        <v>133</v>
      </c>
      <c r="V398" s="23">
        <v>1</v>
      </c>
      <c r="W398" s="23">
        <v>3500</v>
      </c>
      <c r="X398" s="98">
        <f>W398*V398</f>
        <v>3500</v>
      </c>
      <c r="Y398" s="98">
        <f t="shared" si="17"/>
        <v>3920.0000000000005</v>
      </c>
      <c r="Z398" s="23"/>
      <c r="AA398" s="96" t="s">
        <v>76</v>
      </c>
      <c r="AB398" s="14"/>
      <c r="AC398" s="15" t="s">
        <v>1091</v>
      </c>
    </row>
    <row r="399" spans="1:29" s="1" customFormat="1" ht="82.5" customHeight="1">
      <c r="A399" s="18" t="s">
        <v>1205</v>
      </c>
      <c r="B399" s="19" t="s">
        <v>61</v>
      </c>
      <c r="C399" s="19" t="s">
        <v>62</v>
      </c>
      <c r="D399" s="99" t="s">
        <v>1206</v>
      </c>
      <c r="E399" s="33" t="s">
        <v>1207</v>
      </c>
      <c r="F399" s="33"/>
      <c r="G399" s="33" t="s">
        <v>1208</v>
      </c>
      <c r="H399" s="33"/>
      <c r="I399" s="33" t="s">
        <v>1209</v>
      </c>
      <c r="J399" s="18"/>
      <c r="K399" s="18" t="s">
        <v>82</v>
      </c>
      <c r="L399" s="18">
        <v>0</v>
      </c>
      <c r="M399" s="18">
        <v>231010000</v>
      </c>
      <c r="N399" s="19" t="s">
        <v>68</v>
      </c>
      <c r="O399" s="19" t="s">
        <v>112</v>
      </c>
      <c r="P399" s="19" t="s">
        <v>68</v>
      </c>
      <c r="Q399" s="19" t="s">
        <v>70</v>
      </c>
      <c r="R399" s="19" t="s">
        <v>84</v>
      </c>
      <c r="S399" s="19" t="s">
        <v>92</v>
      </c>
      <c r="T399" s="19" t="s">
        <v>758</v>
      </c>
      <c r="U399" s="21" t="s">
        <v>759</v>
      </c>
      <c r="V399" s="23">
        <v>6</v>
      </c>
      <c r="W399" s="23">
        <v>8500</v>
      </c>
      <c r="X399" s="98">
        <v>0</v>
      </c>
      <c r="Y399" s="98">
        <f t="shared" si="17"/>
        <v>0</v>
      </c>
      <c r="Z399" s="23"/>
      <c r="AA399" s="96" t="s">
        <v>76</v>
      </c>
      <c r="AB399" s="14">
        <v>7.11</v>
      </c>
      <c r="AC399" s="15" t="s">
        <v>1091</v>
      </c>
    </row>
    <row r="400" spans="1:29" s="1" customFormat="1" ht="82.5" customHeight="1">
      <c r="A400" s="18" t="s">
        <v>1210</v>
      </c>
      <c r="B400" s="19" t="s">
        <v>61</v>
      </c>
      <c r="C400" s="19" t="s">
        <v>62</v>
      </c>
      <c r="D400" s="99" t="s">
        <v>1206</v>
      </c>
      <c r="E400" s="33" t="s">
        <v>1207</v>
      </c>
      <c r="F400" s="33"/>
      <c r="G400" s="33" t="s">
        <v>1208</v>
      </c>
      <c r="H400" s="33"/>
      <c r="I400" s="33" t="s">
        <v>1209</v>
      </c>
      <c r="J400" s="18"/>
      <c r="K400" s="18" t="s">
        <v>66</v>
      </c>
      <c r="L400" s="18">
        <v>0</v>
      </c>
      <c r="M400" s="18">
        <v>231010000</v>
      </c>
      <c r="N400" s="19" t="s">
        <v>68</v>
      </c>
      <c r="O400" s="18" t="s">
        <v>91</v>
      </c>
      <c r="P400" s="19" t="s">
        <v>68</v>
      </c>
      <c r="Q400" s="19" t="s">
        <v>70</v>
      </c>
      <c r="R400" s="19" t="s">
        <v>84</v>
      </c>
      <c r="S400" s="19" t="s">
        <v>92</v>
      </c>
      <c r="T400" s="19" t="s">
        <v>758</v>
      </c>
      <c r="U400" s="21" t="s">
        <v>759</v>
      </c>
      <c r="V400" s="23">
        <v>6</v>
      </c>
      <c r="W400" s="23">
        <v>8500</v>
      </c>
      <c r="X400" s="98">
        <v>0</v>
      </c>
      <c r="Y400" s="98">
        <f t="shared" si="17"/>
        <v>0</v>
      </c>
      <c r="Z400" s="23"/>
      <c r="AA400" s="96" t="s">
        <v>76</v>
      </c>
      <c r="AB400" s="14">
        <v>11.14</v>
      </c>
      <c r="AC400" s="15" t="s">
        <v>1091</v>
      </c>
    </row>
    <row r="401" spans="1:29" s="1" customFormat="1" ht="82.5" customHeight="1">
      <c r="A401" s="18" t="s">
        <v>1211</v>
      </c>
      <c r="B401" s="19" t="s">
        <v>61</v>
      </c>
      <c r="C401" s="19" t="s">
        <v>62</v>
      </c>
      <c r="D401" s="99" t="s">
        <v>1206</v>
      </c>
      <c r="E401" s="33" t="s">
        <v>1207</v>
      </c>
      <c r="F401" s="33"/>
      <c r="G401" s="33" t="s">
        <v>1208</v>
      </c>
      <c r="H401" s="33"/>
      <c r="I401" s="33" t="s">
        <v>1209</v>
      </c>
      <c r="J401" s="18"/>
      <c r="K401" s="18" t="s">
        <v>66</v>
      </c>
      <c r="L401" s="18">
        <v>0</v>
      </c>
      <c r="M401" s="18">
        <v>231010000</v>
      </c>
      <c r="N401" s="19" t="s">
        <v>68</v>
      </c>
      <c r="O401" s="18" t="s">
        <v>179</v>
      </c>
      <c r="P401" s="19" t="s">
        <v>68</v>
      </c>
      <c r="Q401" s="19" t="s">
        <v>70</v>
      </c>
      <c r="R401" s="19" t="s">
        <v>401</v>
      </c>
      <c r="S401" s="19" t="s">
        <v>92</v>
      </c>
      <c r="T401" s="19" t="s">
        <v>758</v>
      </c>
      <c r="U401" s="21" t="s">
        <v>759</v>
      </c>
      <c r="V401" s="23">
        <v>6</v>
      </c>
      <c r="W401" s="23">
        <v>8500</v>
      </c>
      <c r="X401" s="98">
        <f>W401*V401</f>
        <v>51000</v>
      </c>
      <c r="Y401" s="98">
        <f t="shared" si="17"/>
        <v>57120.00000000001</v>
      </c>
      <c r="Z401" s="23"/>
      <c r="AA401" s="96" t="s">
        <v>76</v>
      </c>
      <c r="AB401" s="14"/>
      <c r="AC401" s="15" t="s">
        <v>1091</v>
      </c>
    </row>
    <row r="402" spans="1:29" s="1" customFormat="1" ht="82.5" customHeight="1">
      <c r="A402" s="18" t="s">
        <v>1212</v>
      </c>
      <c r="B402" s="19" t="s">
        <v>61</v>
      </c>
      <c r="C402" s="19" t="s">
        <v>62</v>
      </c>
      <c r="D402" s="99" t="s">
        <v>1206</v>
      </c>
      <c r="E402" s="33" t="s">
        <v>1207</v>
      </c>
      <c r="F402" s="33"/>
      <c r="G402" s="33" t="s">
        <v>1208</v>
      </c>
      <c r="H402" s="33"/>
      <c r="I402" s="33" t="s">
        <v>1213</v>
      </c>
      <c r="J402" s="18"/>
      <c r="K402" s="18" t="s">
        <v>82</v>
      </c>
      <c r="L402" s="18">
        <v>0</v>
      </c>
      <c r="M402" s="18">
        <v>231010000</v>
      </c>
      <c r="N402" s="19" t="s">
        <v>68</v>
      </c>
      <c r="O402" s="19" t="s">
        <v>112</v>
      </c>
      <c r="P402" s="19" t="s">
        <v>68</v>
      </c>
      <c r="Q402" s="19" t="s">
        <v>70</v>
      </c>
      <c r="R402" s="19" t="s">
        <v>84</v>
      </c>
      <c r="S402" s="19" t="s">
        <v>92</v>
      </c>
      <c r="T402" s="19" t="s">
        <v>758</v>
      </c>
      <c r="U402" s="21" t="s">
        <v>759</v>
      </c>
      <c r="V402" s="23">
        <v>1</v>
      </c>
      <c r="W402" s="23">
        <v>7800</v>
      </c>
      <c r="X402" s="98">
        <v>0</v>
      </c>
      <c r="Y402" s="98">
        <f t="shared" si="17"/>
        <v>0</v>
      </c>
      <c r="Z402" s="23"/>
      <c r="AA402" s="96" t="s">
        <v>76</v>
      </c>
      <c r="AB402" s="14">
        <v>7.11</v>
      </c>
      <c r="AC402" s="15" t="s">
        <v>1091</v>
      </c>
    </row>
    <row r="403" spans="1:29" s="1" customFormat="1" ht="82.5" customHeight="1">
      <c r="A403" s="18" t="s">
        <v>1214</v>
      </c>
      <c r="B403" s="19" t="s">
        <v>61</v>
      </c>
      <c r="C403" s="19" t="s">
        <v>62</v>
      </c>
      <c r="D403" s="99" t="s">
        <v>1206</v>
      </c>
      <c r="E403" s="33" t="s">
        <v>1207</v>
      </c>
      <c r="F403" s="33"/>
      <c r="G403" s="33" t="s">
        <v>1208</v>
      </c>
      <c r="H403" s="33"/>
      <c r="I403" s="33" t="s">
        <v>1213</v>
      </c>
      <c r="J403" s="18"/>
      <c r="K403" s="18" t="s">
        <v>66</v>
      </c>
      <c r="L403" s="18">
        <v>0</v>
      </c>
      <c r="M403" s="18">
        <v>231010000</v>
      </c>
      <c r="N403" s="19" t="s">
        <v>68</v>
      </c>
      <c r="O403" s="18" t="s">
        <v>91</v>
      </c>
      <c r="P403" s="19" t="s">
        <v>68</v>
      </c>
      <c r="Q403" s="19" t="s">
        <v>70</v>
      </c>
      <c r="R403" s="19" t="s">
        <v>84</v>
      </c>
      <c r="S403" s="19" t="s">
        <v>92</v>
      </c>
      <c r="T403" s="19" t="s">
        <v>758</v>
      </c>
      <c r="U403" s="21" t="s">
        <v>759</v>
      </c>
      <c r="V403" s="23">
        <v>1</v>
      </c>
      <c r="W403" s="23">
        <v>7800</v>
      </c>
      <c r="X403" s="98">
        <v>0</v>
      </c>
      <c r="Y403" s="98">
        <f t="shared" si="17"/>
        <v>0</v>
      </c>
      <c r="Z403" s="23"/>
      <c r="AA403" s="96" t="s">
        <v>76</v>
      </c>
      <c r="AB403" s="14">
        <v>11.14</v>
      </c>
      <c r="AC403" s="15" t="s">
        <v>1091</v>
      </c>
    </row>
    <row r="404" spans="1:29" s="1" customFormat="1" ht="82.5" customHeight="1">
      <c r="A404" s="18" t="s">
        <v>1215</v>
      </c>
      <c r="B404" s="19" t="s">
        <v>61</v>
      </c>
      <c r="C404" s="19" t="s">
        <v>62</v>
      </c>
      <c r="D404" s="99" t="s">
        <v>1206</v>
      </c>
      <c r="E404" s="33" t="s">
        <v>1207</v>
      </c>
      <c r="F404" s="33"/>
      <c r="G404" s="33" t="s">
        <v>1208</v>
      </c>
      <c r="H404" s="33"/>
      <c r="I404" s="33" t="s">
        <v>1213</v>
      </c>
      <c r="J404" s="18"/>
      <c r="K404" s="18" t="s">
        <v>66</v>
      </c>
      <c r="L404" s="18">
        <v>0</v>
      </c>
      <c r="M404" s="18">
        <v>231010000</v>
      </c>
      <c r="N404" s="19" t="s">
        <v>68</v>
      </c>
      <c r="O404" s="18" t="s">
        <v>179</v>
      </c>
      <c r="P404" s="19" t="s">
        <v>68</v>
      </c>
      <c r="Q404" s="19" t="s">
        <v>70</v>
      </c>
      <c r="R404" s="19" t="s">
        <v>401</v>
      </c>
      <c r="S404" s="19" t="s">
        <v>92</v>
      </c>
      <c r="T404" s="19" t="s">
        <v>758</v>
      </c>
      <c r="U404" s="21" t="s">
        <v>759</v>
      </c>
      <c r="V404" s="23">
        <v>1</v>
      </c>
      <c r="W404" s="23">
        <v>7800</v>
      </c>
      <c r="X404" s="98">
        <f>W404*V404</f>
        <v>7800</v>
      </c>
      <c r="Y404" s="98">
        <f t="shared" si="17"/>
        <v>8736</v>
      </c>
      <c r="Z404" s="23"/>
      <c r="AA404" s="96" t="s">
        <v>76</v>
      </c>
      <c r="AB404" s="14"/>
      <c r="AC404" s="15" t="s">
        <v>1091</v>
      </c>
    </row>
    <row r="405" spans="1:29" s="1" customFormat="1" ht="82.5" customHeight="1">
      <c r="A405" s="18" t="s">
        <v>1216</v>
      </c>
      <c r="B405" s="19" t="s">
        <v>61</v>
      </c>
      <c r="C405" s="19" t="s">
        <v>62</v>
      </c>
      <c r="D405" s="99" t="s">
        <v>1217</v>
      </c>
      <c r="E405" s="33" t="s">
        <v>1207</v>
      </c>
      <c r="F405" s="33"/>
      <c r="G405" s="33" t="s">
        <v>1218</v>
      </c>
      <c r="H405" s="33"/>
      <c r="I405" s="33"/>
      <c r="J405" s="18"/>
      <c r="K405" s="18" t="s">
        <v>82</v>
      </c>
      <c r="L405" s="18">
        <v>0</v>
      </c>
      <c r="M405" s="18">
        <v>231010000</v>
      </c>
      <c r="N405" s="19" t="s">
        <v>68</v>
      </c>
      <c r="O405" s="19" t="s">
        <v>112</v>
      </c>
      <c r="P405" s="19" t="s">
        <v>68</v>
      </c>
      <c r="Q405" s="19" t="s">
        <v>70</v>
      </c>
      <c r="R405" s="19" t="s">
        <v>84</v>
      </c>
      <c r="S405" s="19" t="s">
        <v>92</v>
      </c>
      <c r="T405" s="19" t="s">
        <v>758</v>
      </c>
      <c r="U405" s="21" t="s">
        <v>759</v>
      </c>
      <c r="V405" s="23">
        <v>1</v>
      </c>
      <c r="W405" s="23">
        <v>6200</v>
      </c>
      <c r="X405" s="98">
        <v>0</v>
      </c>
      <c r="Y405" s="98">
        <f t="shared" si="17"/>
        <v>0</v>
      </c>
      <c r="Z405" s="23"/>
      <c r="AA405" s="96" t="s">
        <v>76</v>
      </c>
      <c r="AB405" s="14">
        <v>7.11</v>
      </c>
      <c r="AC405" s="15" t="s">
        <v>1091</v>
      </c>
    </row>
    <row r="406" spans="1:29" s="1" customFormat="1" ht="82.5" customHeight="1">
      <c r="A406" s="18" t="s">
        <v>1219</v>
      </c>
      <c r="B406" s="19" t="s">
        <v>61</v>
      </c>
      <c r="C406" s="19" t="s">
        <v>62</v>
      </c>
      <c r="D406" s="99" t="s">
        <v>1217</v>
      </c>
      <c r="E406" s="33" t="s">
        <v>1207</v>
      </c>
      <c r="F406" s="33"/>
      <c r="G406" s="33" t="s">
        <v>1218</v>
      </c>
      <c r="H406" s="33"/>
      <c r="I406" s="33"/>
      <c r="J406" s="18"/>
      <c r="K406" s="18" t="s">
        <v>66</v>
      </c>
      <c r="L406" s="18">
        <v>0</v>
      </c>
      <c r="M406" s="18">
        <v>231010000</v>
      </c>
      <c r="N406" s="19" t="s">
        <v>68</v>
      </c>
      <c r="O406" s="18" t="s">
        <v>91</v>
      </c>
      <c r="P406" s="19" t="s">
        <v>68</v>
      </c>
      <c r="Q406" s="19" t="s">
        <v>70</v>
      </c>
      <c r="R406" s="19" t="s">
        <v>84</v>
      </c>
      <c r="S406" s="19" t="s">
        <v>92</v>
      </c>
      <c r="T406" s="19" t="s">
        <v>758</v>
      </c>
      <c r="U406" s="21" t="s">
        <v>759</v>
      </c>
      <c r="V406" s="23">
        <v>1</v>
      </c>
      <c r="W406" s="23">
        <v>6200</v>
      </c>
      <c r="X406" s="98">
        <v>0</v>
      </c>
      <c r="Y406" s="98">
        <f t="shared" si="17"/>
        <v>0</v>
      </c>
      <c r="Z406" s="23"/>
      <c r="AA406" s="96" t="s">
        <v>76</v>
      </c>
      <c r="AB406" s="14">
        <v>11.14</v>
      </c>
      <c r="AC406" s="15" t="s">
        <v>1091</v>
      </c>
    </row>
    <row r="407" spans="1:29" s="1" customFormat="1" ht="82.5" customHeight="1">
      <c r="A407" s="18" t="s">
        <v>1220</v>
      </c>
      <c r="B407" s="19" t="s">
        <v>61</v>
      </c>
      <c r="C407" s="19" t="s">
        <v>62</v>
      </c>
      <c r="D407" s="99" t="s">
        <v>1217</v>
      </c>
      <c r="E407" s="33" t="s">
        <v>1207</v>
      </c>
      <c r="F407" s="33"/>
      <c r="G407" s="33" t="s">
        <v>1218</v>
      </c>
      <c r="H407" s="33"/>
      <c r="I407" s="33"/>
      <c r="J407" s="18"/>
      <c r="K407" s="18" t="s">
        <v>66</v>
      </c>
      <c r="L407" s="18">
        <v>0</v>
      </c>
      <c r="M407" s="18">
        <v>231010000</v>
      </c>
      <c r="N407" s="19" t="s">
        <v>68</v>
      </c>
      <c r="O407" s="18" t="s">
        <v>179</v>
      </c>
      <c r="P407" s="19" t="s">
        <v>68</v>
      </c>
      <c r="Q407" s="19" t="s">
        <v>70</v>
      </c>
      <c r="R407" s="19" t="s">
        <v>401</v>
      </c>
      <c r="S407" s="19" t="s">
        <v>92</v>
      </c>
      <c r="T407" s="19" t="s">
        <v>758</v>
      </c>
      <c r="U407" s="21" t="s">
        <v>759</v>
      </c>
      <c r="V407" s="23">
        <v>1</v>
      </c>
      <c r="W407" s="23">
        <v>6200</v>
      </c>
      <c r="X407" s="98">
        <f>W407*V407</f>
        <v>6200</v>
      </c>
      <c r="Y407" s="98">
        <f t="shared" si="17"/>
        <v>6944.000000000001</v>
      </c>
      <c r="Z407" s="23"/>
      <c r="AA407" s="96" t="s">
        <v>76</v>
      </c>
      <c r="AB407" s="14"/>
      <c r="AC407" s="15" t="s">
        <v>1091</v>
      </c>
    </row>
    <row r="408" spans="1:29" s="1" customFormat="1" ht="82.5" customHeight="1">
      <c r="A408" s="18" t="s">
        <v>1221</v>
      </c>
      <c r="B408" s="19" t="s">
        <v>61</v>
      </c>
      <c r="C408" s="19" t="s">
        <v>62</v>
      </c>
      <c r="D408" s="99" t="s">
        <v>1222</v>
      </c>
      <c r="E408" s="33" t="s">
        <v>1207</v>
      </c>
      <c r="F408" s="33"/>
      <c r="G408" s="33" t="s">
        <v>1223</v>
      </c>
      <c r="H408" s="33"/>
      <c r="I408" s="33"/>
      <c r="J408" s="18"/>
      <c r="K408" s="18" t="s">
        <v>82</v>
      </c>
      <c r="L408" s="18">
        <v>0</v>
      </c>
      <c r="M408" s="18">
        <v>231010000</v>
      </c>
      <c r="N408" s="19" t="s">
        <v>68</v>
      </c>
      <c r="O408" s="19" t="s">
        <v>112</v>
      </c>
      <c r="P408" s="19" t="s">
        <v>68</v>
      </c>
      <c r="Q408" s="19" t="s">
        <v>70</v>
      </c>
      <c r="R408" s="19" t="s">
        <v>84</v>
      </c>
      <c r="S408" s="19" t="s">
        <v>92</v>
      </c>
      <c r="T408" s="19" t="s">
        <v>758</v>
      </c>
      <c r="U408" s="21" t="s">
        <v>759</v>
      </c>
      <c r="V408" s="23">
        <v>1</v>
      </c>
      <c r="W408" s="23">
        <v>8200</v>
      </c>
      <c r="X408" s="98">
        <v>0</v>
      </c>
      <c r="Y408" s="98">
        <f t="shared" si="17"/>
        <v>0</v>
      </c>
      <c r="Z408" s="23"/>
      <c r="AA408" s="96" t="s">
        <v>76</v>
      </c>
      <c r="AB408" s="14">
        <v>7.11</v>
      </c>
      <c r="AC408" s="15" t="s">
        <v>1091</v>
      </c>
    </row>
    <row r="409" spans="1:29" s="1" customFormat="1" ht="49.5" customHeight="1">
      <c r="A409" s="18" t="s">
        <v>1224</v>
      </c>
      <c r="B409" s="19" t="s">
        <v>61</v>
      </c>
      <c r="C409" s="19" t="s">
        <v>62</v>
      </c>
      <c r="D409" s="99" t="s">
        <v>1222</v>
      </c>
      <c r="E409" s="33" t="s">
        <v>1207</v>
      </c>
      <c r="F409" s="33"/>
      <c r="G409" s="33" t="s">
        <v>1223</v>
      </c>
      <c r="H409" s="33"/>
      <c r="I409" s="33"/>
      <c r="J409" s="18"/>
      <c r="K409" s="18" t="s">
        <v>66</v>
      </c>
      <c r="L409" s="18">
        <v>0</v>
      </c>
      <c r="M409" s="18">
        <v>231010000</v>
      </c>
      <c r="N409" s="19" t="s">
        <v>68</v>
      </c>
      <c r="O409" s="18" t="s">
        <v>91</v>
      </c>
      <c r="P409" s="19" t="s">
        <v>68</v>
      </c>
      <c r="Q409" s="19" t="s">
        <v>70</v>
      </c>
      <c r="R409" s="19" t="s">
        <v>84</v>
      </c>
      <c r="S409" s="19" t="s">
        <v>92</v>
      </c>
      <c r="T409" s="19" t="s">
        <v>758</v>
      </c>
      <c r="U409" s="21" t="s">
        <v>759</v>
      </c>
      <c r="V409" s="23">
        <v>1</v>
      </c>
      <c r="W409" s="23">
        <v>8200</v>
      </c>
      <c r="X409" s="98">
        <v>0</v>
      </c>
      <c r="Y409" s="98">
        <f t="shared" si="17"/>
        <v>0</v>
      </c>
      <c r="Z409" s="23"/>
      <c r="AA409" s="96" t="s">
        <v>76</v>
      </c>
      <c r="AB409" s="14">
        <v>11.14</v>
      </c>
      <c r="AC409" s="15" t="s">
        <v>1091</v>
      </c>
    </row>
    <row r="410" spans="1:29" s="1" customFormat="1" ht="49.5" customHeight="1">
      <c r="A410" s="18" t="s">
        <v>1225</v>
      </c>
      <c r="B410" s="19" t="s">
        <v>61</v>
      </c>
      <c r="C410" s="19" t="s">
        <v>62</v>
      </c>
      <c r="D410" s="99" t="s">
        <v>1222</v>
      </c>
      <c r="E410" s="33" t="s">
        <v>1207</v>
      </c>
      <c r="F410" s="33"/>
      <c r="G410" s="33" t="s">
        <v>1223</v>
      </c>
      <c r="H410" s="33"/>
      <c r="I410" s="33"/>
      <c r="J410" s="18"/>
      <c r="K410" s="18" t="s">
        <v>66</v>
      </c>
      <c r="L410" s="18">
        <v>0</v>
      </c>
      <c r="M410" s="18">
        <v>231010000</v>
      </c>
      <c r="N410" s="19" t="s">
        <v>68</v>
      </c>
      <c r="O410" s="18" t="s">
        <v>179</v>
      </c>
      <c r="P410" s="19" t="s">
        <v>68</v>
      </c>
      <c r="Q410" s="19" t="s">
        <v>70</v>
      </c>
      <c r="R410" s="19" t="s">
        <v>401</v>
      </c>
      <c r="S410" s="19" t="s">
        <v>92</v>
      </c>
      <c r="T410" s="19" t="s">
        <v>758</v>
      </c>
      <c r="U410" s="21" t="s">
        <v>759</v>
      </c>
      <c r="V410" s="23">
        <v>1</v>
      </c>
      <c r="W410" s="23">
        <v>8200</v>
      </c>
      <c r="X410" s="98">
        <f>W410*V410</f>
        <v>8200</v>
      </c>
      <c r="Y410" s="98">
        <f t="shared" si="17"/>
        <v>9184</v>
      </c>
      <c r="Z410" s="23"/>
      <c r="AA410" s="96" t="s">
        <v>76</v>
      </c>
      <c r="AB410" s="14"/>
      <c r="AC410" s="15" t="s">
        <v>1091</v>
      </c>
    </row>
    <row r="411" spans="1:29" s="1" customFormat="1" ht="82.5" customHeight="1">
      <c r="A411" s="18" t="s">
        <v>1226</v>
      </c>
      <c r="B411" s="19" t="s">
        <v>61</v>
      </c>
      <c r="C411" s="19" t="s">
        <v>62</v>
      </c>
      <c r="D411" s="99" t="s">
        <v>1227</v>
      </c>
      <c r="E411" s="33" t="s">
        <v>1207</v>
      </c>
      <c r="F411" s="33"/>
      <c r="G411" s="33" t="s">
        <v>1228</v>
      </c>
      <c r="H411" s="33"/>
      <c r="I411" s="33"/>
      <c r="J411" s="18"/>
      <c r="K411" s="18" t="s">
        <v>82</v>
      </c>
      <c r="L411" s="18">
        <v>0</v>
      </c>
      <c r="M411" s="18">
        <v>231010000</v>
      </c>
      <c r="N411" s="19" t="s">
        <v>68</v>
      </c>
      <c r="O411" s="19" t="s">
        <v>112</v>
      </c>
      <c r="P411" s="19" t="s">
        <v>68</v>
      </c>
      <c r="Q411" s="19" t="s">
        <v>70</v>
      </c>
      <c r="R411" s="19" t="s">
        <v>84</v>
      </c>
      <c r="S411" s="19" t="s">
        <v>92</v>
      </c>
      <c r="T411" s="19" t="s">
        <v>758</v>
      </c>
      <c r="U411" s="21" t="s">
        <v>759</v>
      </c>
      <c r="V411" s="23">
        <v>1</v>
      </c>
      <c r="W411" s="23">
        <v>8200</v>
      </c>
      <c r="X411" s="98">
        <v>0</v>
      </c>
      <c r="Y411" s="98">
        <f t="shared" si="17"/>
        <v>0</v>
      </c>
      <c r="Z411" s="23"/>
      <c r="AA411" s="96" t="s">
        <v>76</v>
      </c>
      <c r="AB411" s="14">
        <v>7.11</v>
      </c>
      <c r="AC411" s="15" t="s">
        <v>1091</v>
      </c>
    </row>
    <row r="412" spans="1:29" s="1" customFormat="1" ht="82.5" customHeight="1">
      <c r="A412" s="18" t="s">
        <v>1229</v>
      </c>
      <c r="B412" s="19" t="s">
        <v>61</v>
      </c>
      <c r="C412" s="19" t="s">
        <v>62</v>
      </c>
      <c r="D412" s="99" t="s">
        <v>1227</v>
      </c>
      <c r="E412" s="33" t="s">
        <v>1207</v>
      </c>
      <c r="F412" s="33"/>
      <c r="G412" s="33" t="s">
        <v>1228</v>
      </c>
      <c r="H412" s="33"/>
      <c r="I412" s="33"/>
      <c r="J412" s="18"/>
      <c r="K412" s="18" t="s">
        <v>66</v>
      </c>
      <c r="L412" s="18">
        <v>0</v>
      </c>
      <c r="M412" s="18">
        <v>231010000</v>
      </c>
      <c r="N412" s="19" t="s">
        <v>68</v>
      </c>
      <c r="O412" s="18" t="s">
        <v>91</v>
      </c>
      <c r="P412" s="19" t="s">
        <v>68</v>
      </c>
      <c r="Q412" s="19" t="s">
        <v>70</v>
      </c>
      <c r="R412" s="19" t="s">
        <v>84</v>
      </c>
      <c r="S412" s="19" t="s">
        <v>92</v>
      </c>
      <c r="T412" s="19" t="s">
        <v>758</v>
      </c>
      <c r="U412" s="21" t="s">
        <v>759</v>
      </c>
      <c r="V412" s="23">
        <v>1</v>
      </c>
      <c r="W412" s="23">
        <v>8200</v>
      </c>
      <c r="X412" s="98">
        <v>0</v>
      </c>
      <c r="Y412" s="98">
        <f t="shared" si="17"/>
        <v>0</v>
      </c>
      <c r="Z412" s="23"/>
      <c r="AA412" s="96" t="s">
        <v>76</v>
      </c>
      <c r="AB412" s="14">
        <v>11.14</v>
      </c>
      <c r="AC412" s="15" t="s">
        <v>1091</v>
      </c>
    </row>
    <row r="413" spans="1:29" s="1" customFormat="1" ht="82.5" customHeight="1">
      <c r="A413" s="18" t="s">
        <v>1230</v>
      </c>
      <c r="B413" s="19" t="s">
        <v>61</v>
      </c>
      <c r="C413" s="19" t="s">
        <v>62</v>
      </c>
      <c r="D413" s="99" t="s">
        <v>1227</v>
      </c>
      <c r="E413" s="33" t="s">
        <v>1207</v>
      </c>
      <c r="F413" s="33"/>
      <c r="G413" s="33" t="s">
        <v>1228</v>
      </c>
      <c r="H413" s="33"/>
      <c r="I413" s="33"/>
      <c r="J413" s="18"/>
      <c r="K413" s="18" t="s">
        <v>66</v>
      </c>
      <c r="L413" s="18">
        <v>0</v>
      </c>
      <c r="M413" s="18">
        <v>231010000</v>
      </c>
      <c r="N413" s="19" t="s">
        <v>68</v>
      </c>
      <c r="O413" s="18" t="s">
        <v>179</v>
      </c>
      <c r="P413" s="19" t="s">
        <v>68</v>
      </c>
      <c r="Q413" s="19" t="s">
        <v>70</v>
      </c>
      <c r="R413" s="19" t="s">
        <v>401</v>
      </c>
      <c r="S413" s="19" t="s">
        <v>92</v>
      </c>
      <c r="T413" s="19" t="s">
        <v>758</v>
      </c>
      <c r="U413" s="21" t="s">
        <v>759</v>
      </c>
      <c r="V413" s="23">
        <v>1</v>
      </c>
      <c r="W413" s="23">
        <v>8200</v>
      </c>
      <c r="X413" s="98">
        <f>W413*V413</f>
        <v>8200</v>
      </c>
      <c r="Y413" s="98">
        <f t="shared" si="17"/>
        <v>9184</v>
      </c>
      <c r="Z413" s="23"/>
      <c r="AA413" s="96" t="s">
        <v>76</v>
      </c>
      <c r="AB413" s="14"/>
      <c r="AC413" s="15" t="s">
        <v>1091</v>
      </c>
    </row>
    <row r="414" spans="1:29" s="1" customFormat="1" ht="82.5" customHeight="1">
      <c r="A414" s="18" t="s">
        <v>1231</v>
      </c>
      <c r="B414" s="19" t="s">
        <v>61</v>
      </c>
      <c r="C414" s="19" t="s">
        <v>62</v>
      </c>
      <c r="D414" s="99" t="s">
        <v>1232</v>
      </c>
      <c r="E414" s="33" t="s">
        <v>1207</v>
      </c>
      <c r="F414" s="33"/>
      <c r="G414" s="33" t="s">
        <v>1233</v>
      </c>
      <c r="H414" s="33"/>
      <c r="I414" s="33" t="s">
        <v>1234</v>
      </c>
      <c r="J414" s="18"/>
      <c r="K414" s="18" t="s">
        <v>82</v>
      </c>
      <c r="L414" s="18">
        <v>0</v>
      </c>
      <c r="M414" s="18">
        <v>231010000</v>
      </c>
      <c r="N414" s="19" t="s">
        <v>68</v>
      </c>
      <c r="O414" s="19" t="s">
        <v>112</v>
      </c>
      <c r="P414" s="19" t="s">
        <v>68</v>
      </c>
      <c r="Q414" s="19" t="s">
        <v>70</v>
      </c>
      <c r="R414" s="19" t="s">
        <v>84</v>
      </c>
      <c r="S414" s="19" t="s">
        <v>92</v>
      </c>
      <c r="T414" s="19" t="s">
        <v>758</v>
      </c>
      <c r="U414" s="21" t="s">
        <v>759</v>
      </c>
      <c r="V414" s="23">
        <v>6</v>
      </c>
      <c r="W414" s="23">
        <v>8200</v>
      </c>
      <c r="X414" s="98">
        <v>0</v>
      </c>
      <c r="Y414" s="98">
        <f t="shared" si="17"/>
        <v>0</v>
      </c>
      <c r="Z414" s="23"/>
      <c r="AA414" s="96" t="s">
        <v>76</v>
      </c>
      <c r="AB414" s="14">
        <v>7.11</v>
      </c>
      <c r="AC414" s="15" t="s">
        <v>1091</v>
      </c>
    </row>
    <row r="415" spans="1:29" s="1" customFormat="1" ht="82.5" customHeight="1">
      <c r="A415" s="18" t="s">
        <v>1235</v>
      </c>
      <c r="B415" s="19" t="s">
        <v>61</v>
      </c>
      <c r="C415" s="19" t="s">
        <v>62</v>
      </c>
      <c r="D415" s="99" t="s">
        <v>1232</v>
      </c>
      <c r="E415" s="33" t="s">
        <v>1207</v>
      </c>
      <c r="F415" s="33"/>
      <c r="G415" s="33" t="s">
        <v>1233</v>
      </c>
      <c r="H415" s="33"/>
      <c r="I415" s="33" t="s">
        <v>1234</v>
      </c>
      <c r="J415" s="18"/>
      <c r="K415" s="18" t="s">
        <v>66</v>
      </c>
      <c r="L415" s="18">
        <v>0</v>
      </c>
      <c r="M415" s="18">
        <v>231010000</v>
      </c>
      <c r="N415" s="19" t="s">
        <v>68</v>
      </c>
      <c r="O415" s="18" t="s">
        <v>91</v>
      </c>
      <c r="P415" s="19" t="s">
        <v>68</v>
      </c>
      <c r="Q415" s="19" t="s">
        <v>70</v>
      </c>
      <c r="R415" s="19" t="s">
        <v>84</v>
      </c>
      <c r="S415" s="19" t="s">
        <v>92</v>
      </c>
      <c r="T415" s="19" t="s">
        <v>758</v>
      </c>
      <c r="U415" s="21" t="s">
        <v>759</v>
      </c>
      <c r="V415" s="23">
        <v>6</v>
      </c>
      <c r="W415" s="23">
        <v>8200</v>
      </c>
      <c r="X415" s="98">
        <v>0</v>
      </c>
      <c r="Y415" s="98">
        <f t="shared" si="17"/>
        <v>0</v>
      </c>
      <c r="Z415" s="23"/>
      <c r="AA415" s="96" t="s">
        <v>76</v>
      </c>
      <c r="AB415" s="14">
        <v>11.14</v>
      </c>
      <c r="AC415" s="15" t="s">
        <v>1091</v>
      </c>
    </row>
    <row r="416" spans="1:29" s="1" customFormat="1" ht="82.5" customHeight="1">
      <c r="A416" s="18" t="s">
        <v>1236</v>
      </c>
      <c r="B416" s="19" t="s">
        <v>61</v>
      </c>
      <c r="C416" s="19" t="s">
        <v>62</v>
      </c>
      <c r="D416" s="99" t="s">
        <v>1232</v>
      </c>
      <c r="E416" s="33" t="s">
        <v>1207</v>
      </c>
      <c r="F416" s="33"/>
      <c r="G416" s="33" t="s">
        <v>1233</v>
      </c>
      <c r="H416" s="33"/>
      <c r="I416" s="33" t="s">
        <v>1234</v>
      </c>
      <c r="J416" s="18"/>
      <c r="K416" s="18" t="s">
        <v>66</v>
      </c>
      <c r="L416" s="18">
        <v>0</v>
      </c>
      <c r="M416" s="18">
        <v>231010000</v>
      </c>
      <c r="N416" s="19" t="s">
        <v>68</v>
      </c>
      <c r="O416" s="18" t="s">
        <v>179</v>
      </c>
      <c r="P416" s="19" t="s">
        <v>68</v>
      </c>
      <c r="Q416" s="19" t="s">
        <v>70</v>
      </c>
      <c r="R416" s="19" t="s">
        <v>401</v>
      </c>
      <c r="S416" s="19" t="s">
        <v>92</v>
      </c>
      <c r="T416" s="19" t="s">
        <v>758</v>
      </c>
      <c r="U416" s="21" t="s">
        <v>759</v>
      </c>
      <c r="V416" s="23">
        <v>6</v>
      </c>
      <c r="W416" s="23">
        <v>8200</v>
      </c>
      <c r="X416" s="98">
        <f>W416*V416</f>
        <v>49200</v>
      </c>
      <c r="Y416" s="98">
        <f t="shared" si="17"/>
        <v>55104.00000000001</v>
      </c>
      <c r="Z416" s="23"/>
      <c r="AA416" s="96" t="s">
        <v>76</v>
      </c>
      <c r="AB416" s="14"/>
      <c r="AC416" s="15" t="s">
        <v>1091</v>
      </c>
    </row>
    <row r="417" spans="1:29" s="1" customFormat="1" ht="82.5" customHeight="1">
      <c r="A417" s="18" t="s">
        <v>1237</v>
      </c>
      <c r="B417" s="19" t="s">
        <v>61</v>
      </c>
      <c r="C417" s="19" t="s">
        <v>62</v>
      </c>
      <c r="D417" s="99" t="s">
        <v>1238</v>
      </c>
      <c r="E417" s="33" t="s">
        <v>1207</v>
      </c>
      <c r="F417" s="33"/>
      <c r="G417" s="33" t="s">
        <v>1239</v>
      </c>
      <c r="H417" s="33"/>
      <c r="I417" s="33" t="s">
        <v>1240</v>
      </c>
      <c r="J417" s="18"/>
      <c r="K417" s="18" t="s">
        <v>82</v>
      </c>
      <c r="L417" s="18" t="s">
        <v>239</v>
      </c>
      <c r="M417" s="18">
        <v>231010000</v>
      </c>
      <c r="N417" s="19" t="s">
        <v>68</v>
      </c>
      <c r="O417" s="19" t="s">
        <v>112</v>
      </c>
      <c r="P417" s="19" t="s">
        <v>68</v>
      </c>
      <c r="Q417" s="19" t="s">
        <v>70</v>
      </c>
      <c r="R417" s="19" t="s">
        <v>84</v>
      </c>
      <c r="S417" s="19" t="s">
        <v>92</v>
      </c>
      <c r="T417" s="19" t="s">
        <v>758</v>
      </c>
      <c r="U417" s="21" t="s">
        <v>759</v>
      </c>
      <c r="V417" s="23">
        <v>2</v>
      </c>
      <c r="W417" s="23">
        <v>5300</v>
      </c>
      <c r="X417" s="98">
        <v>0</v>
      </c>
      <c r="Y417" s="98">
        <f t="shared" si="17"/>
        <v>0</v>
      </c>
      <c r="Z417" s="23"/>
      <c r="AA417" s="96" t="s">
        <v>76</v>
      </c>
      <c r="AB417" s="14">
        <v>7.11</v>
      </c>
      <c r="AC417" s="15" t="s">
        <v>1091</v>
      </c>
    </row>
    <row r="418" spans="1:29" s="1" customFormat="1" ht="82.5" customHeight="1">
      <c r="A418" s="18" t="s">
        <v>1241</v>
      </c>
      <c r="B418" s="19" t="s">
        <v>61</v>
      </c>
      <c r="C418" s="19" t="s">
        <v>62</v>
      </c>
      <c r="D418" s="99" t="s">
        <v>1238</v>
      </c>
      <c r="E418" s="33" t="s">
        <v>1207</v>
      </c>
      <c r="F418" s="33"/>
      <c r="G418" s="33" t="s">
        <v>1239</v>
      </c>
      <c r="H418" s="33"/>
      <c r="I418" s="33" t="s">
        <v>1240</v>
      </c>
      <c r="J418" s="18"/>
      <c r="K418" s="18" t="s">
        <v>66</v>
      </c>
      <c r="L418" s="18" t="s">
        <v>239</v>
      </c>
      <c r="M418" s="18">
        <v>231010000</v>
      </c>
      <c r="N418" s="19" t="s">
        <v>68</v>
      </c>
      <c r="O418" s="18" t="s">
        <v>91</v>
      </c>
      <c r="P418" s="19" t="s">
        <v>68</v>
      </c>
      <c r="Q418" s="19" t="s">
        <v>70</v>
      </c>
      <c r="R418" s="19" t="s">
        <v>84</v>
      </c>
      <c r="S418" s="19" t="s">
        <v>92</v>
      </c>
      <c r="T418" s="19" t="s">
        <v>758</v>
      </c>
      <c r="U418" s="21" t="s">
        <v>759</v>
      </c>
      <c r="V418" s="23">
        <v>2</v>
      </c>
      <c r="W418" s="23">
        <v>5300</v>
      </c>
      <c r="X418" s="98">
        <v>0</v>
      </c>
      <c r="Y418" s="98">
        <f t="shared" si="17"/>
        <v>0</v>
      </c>
      <c r="Z418" s="23"/>
      <c r="AA418" s="96" t="s">
        <v>76</v>
      </c>
      <c r="AB418" s="14">
        <v>11.14</v>
      </c>
      <c r="AC418" s="15" t="s">
        <v>1091</v>
      </c>
    </row>
    <row r="419" spans="1:29" s="1" customFormat="1" ht="82.5" customHeight="1">
      <c r="A419" s="18" t="s">
        <v>1242</v>
      </c>
      <c r="B419" s="19" t="s">
        <v>61</v>
      </c>
      <c r="C419" s="19" t="s">
        <v>62</v>
      </c>
      <c r="D419" s="99" t="s">
        <v>1238</v>
      </c>
      <c r="E419" s="33" t="s">
        <v>1207</v>
      </c>
      <c r="F419" s="33"/>
      <c r="G419" s="33" t="s">
        <v>1239</v>
      </c>
      <c r="H419" s="33"/>
      <c r="I419" s="33" t="s">
        <v>1240</v>
      </c>
      <c r="J419" s="18"/>
      <c r="K419" s="18" t="s">
        <v>66</v>
      </c>
      <c r="L419" s="18" t="s">
        <v>239</v>
      </c>
      <c r="M419" s="18">
        <v>231010000</v>
      </c>
      <c r="N419" s="19" t="s">
        <v>68</v>
      </c>
      <c r="O419" s="18" t="s">
        <v>179</v>
      </c>
      <c r="P419" s="19" t="s">
        <v>68</v>
      </c>
      <c r="Q419" s="19" t="s">
        <v>70</v>
      </c>
      <c r="R419" s="19" t="s">
        <v>401</v>
      </c>
      <c r="S419" s="19" t="s">
        <v>92</v>
      </c>
      <c r="T419" s="19" t="s">
        <v>758</v>
      </c>
      <c r="U419" s="21" t="s">
        <v>759</v>
      </c>
      <c r="V419" s="23">
        <v>2</v>
      </c>
      <c r="W419" s="23">
        <v>5300</v>
      </c>
      <c r="X419" s="98">
        <f>W419*V419</f>
        <v>10600</v>
      </c>
      <c r="Y419" s="98">
        <f t="shared" si="17"/>
        <v>11872.000000000002</v>
      </c>
      <c r="Z419" s="23"/>
      <c r="AA419" s="96" t="s">
        <v>76</v>
      </c>
      <c r="AB419" s="14"/>
      <c r="AC419" s="15" t="s">
        <v>1091</v>
      </c>
    </row>
    <row r="420" spans="1:29" s="1" customFormat="1" ht="82.5" customHeight="1">
      <c r="A420" s="18" t="s">
        <v>1243</v>
      </c>
      <c r="B420" s="19" t="s">
        <v>61</v>
      </c>
      <c r="C420" s="19" t="s">
        <v>62</v>
      </c>
      <c r="D420" s="99" t="s">
        <v>1244</v>
      </c>
      <c r="E420" s="33" t="s">
        <v>1245</v>
      </c>
      <c r="F420" s="33"/>
      <c r="G420" s="33" t="s">
        <v>1246</v>
      </c>
      <c r="H420" s="33"/>
      <c r="I420" s="33"/>
      <c r="J420" s="18"/>
      <c r="K420" s="18" t="s">
        <v>82</v>
      </c>
      <c r="L420" s="18" t="s">
        <v>239</v>
      </c>
      <c r="M420" s="18">
        <v>231010000</v>
      </c>
      <c r="N420" s="19" t="s">
        <v>68</v>
      </c>
      <c r="O420" s="19" t="s">
        <v>112</v>
      </c>
      <c r="P420" s="19" t="s">
        <v>68</v>
      </c>
      <c r="Q420" s="19" t="s">
        <v>70</v>
      </c>
      <c r="R420" s="19" t="s">
        <v>84</v>
      </c>
      <c r="S420" s="19" t="s">
        <v>92</v>
      </c>
      <c r="T420" s="19">
        <v>796</v>
      </c>
      <c r="U420" s="21" t="s">
        <v>133</v>
      </c>
      <c r="V420" s="23">
        <v>1</v>
      </c>
      <c r="W420" s="23">
        <v>38000</v>
      </c>
      <c r="X420" s="98">
        <v>0</v>
      </c>
      <c r="Y420" s="98">
        <f t="shared" si="17"/>
        <v>0</v>
      </c>
      <c r="Z420" s="23"/>
      <c r="AA420" s="96" t="s">
        <v>76</v>
      </c>
      <c r="AB420" s="14" t="s">
        <v>1090</v>
      </c>
      <c r="AC420" s="15" t="s">
        <v>1091</v>
      </c>
    </row>
    <row r="421" spans="1:29" s="1" customFormat="1" ht="60" customHeight="1">
      <c r="A421" s="18" t="s">
        <v>1247</v>
      </c>
      <c r="B421" s="19" t="s">
        <v>61</v>
      </c>
      <c r="C421" s="19" t="s">
        <v>62</v>
      </c>
      <c r="D421" s="99" t="s">
        <v>1244</v>
      </c>
      <c r="E421" s="33" t="s">
        <v>1245</v>
      </c>
      <c r="F421" s="33"/>
      <c r="G421" s="33" t="s">
        <v>1246</v>
      </c>
      <c r="H421" s="33"/>
      <c r="I421" s="33"/>
      <c r="J421" s="18"/>
      <c r="K421" s="96" t="s">
        <v>66</v>
      </c>
      <c r="L421" s="18" t="s">
        <v>239</v>
      </c>
      <c r="M421" s="18">
        <v>231010000</v>
      </c>
      <c r="N421" s="19" t="s">
        <v>68</v>
      </c>
      <c r="O421" s="18" t="s">
        <v>91</v>
      </c>
      <c r="P421" s="19" t="s">
        <v>68</v>
      </c>
      <c r="Q421" s="19" t="s">
        <v>70</v>
      </c>
      <c r="R421" s="19" t="s">
        <v>84</v>
      </c>
      <c r="S421" s="19" t="s">
        <v>92</v>
      </c>
      <c r="T421" s="19">
        <v>796</v>
      </c>
      <c r="U421" s="21" t="s">
        <v>133</v>
      </c>
      <c r="V421" s="23">
        <v>1</v>
      </c>
      <c r="W421" s="23">
        <v>40715</v>
      </c>
      <c r="X421" s="98">
        <v>0</v>
      </c>
      <c r="Y421" s="98">
        <f t="shared" si="17"/>
        <v>0</v>
      </c>
      <c r="Z421" s="23"/>
      <c r="AA421" s="96" t="s">
        <v>76</v>
      </c>
      <c r="AB421" s="14" t="s">
        <v>192</v>
      </c>
      <c r="AC421" s="15" t="s">
        <v>1091</v>
      </c>
    </row>
    <row r="422" spans="1:29" s="1" customFormat="1" ht="48" customHeight="1">
      <c r="A422" s="18" t="s">
        <v>1248</v>
      </c>
      <c r="B422" s="19" t="s">
        <v>61</v>
      </c>
      <c r="C422" s="19" t="s">
        <v>62</v>
      </c>
      <c r="D422" s="99" t="s">
        <v>1244</v>
      </c>
      <c r="E422" s="33" t="s">
        <v>1245</v>
      </c>
      <c r="F422" s="33"/>
      <c r="G422" s="33" t="s">
        <v>1246</v>
      </c>
      <c r="H422" s="33"/>
      <c r="I422" s="33"/>
      <c r="J422" s="18"/>
      <c r="K422" s="96" t="s">
        <v>66</v>
      </c>
      <c r="L422" s="18" t="s">
        <v>239</v>
      </c>
      <c r="M422" s="18">
        <v>231010000</v>
      </c>
      <c r="N422" s="19" t="s">
        <v>68</v>
      </c>
      <c r="O422" s="18" t="s">
        <v>91</v>
      </c>
      <c r="P422" s="19" t="s">
        <v>68</v>
      </c>
      <c r="Q422" s="19" t="s">
        <v>70</v>
      </c>
      <c r="R422" s="19" t="s">
        <v>84</v>
      </c>
      <c r="S422" s="19" t="s">
        <v>92</v>
      </c>
      <c r="T422" s="19">
        <v>796</v>
      </c>
      <c r="U422" s="21" t="s">
        <v>133</v>
      </c>
      <c r="V422" s="23">
        <v>1</v>
      </c>
      <c r="W422" s="23">
        <v>45600</v>
      </c>
      <c r="X422" s="98">
        <v>0</v>
      </c>
      <c r="Y422" s="98">
        <f t="shared" si="17"/>
        <v>0</v>
      </c>
      <c r="Z422" s="23"/>
      <c r="AA422" s="96" t="s">
        <v>76</v>
      </c>
      <c r="AB422" s="14">
        <v>11.14</v>
      </c>
      <c r="AC422" s="15" t="s">
        <v>1091</v>
      </c>
    </row>
    <row r="423" spans="1:29" s="1" customFormat="1" ht="48" customHeight="1">
      <c r="A423" s="18" t="s">
        <v>1249</v>
      </c>
      <c r="B423" s="19" t="s">
        <v>61</v>
      </c>
      <c r="C423" s="19" t="s">
        <v>62</v>
      </c>
      <c r="D423" s="99" t="s">
        <v>1244</v>
      </c>
      <c r="E423" s="33" t="s">
        <v>1245</v>
      </c>
      <c r="F423" s="33"/>
      <c r="G423" s="33" t="s">
        <v>1246</v>
      </c>
      <c r="H423" s="33"/>
      <c r="I423" s="33"/>
      <c r="J423" s="18"/>
      <c r="K423" s="96" t="s">
        <v>66</v>
      </c>
      <c r="L423" s="18" t="s">
        <v>239</v>
      </c>
      <c r="M423" s="18">
        <v>231010000</v>
      </c>
      <c r="N423" s="19" t="s">
        <v>68</v>
      </c>
      <c r="O423" s="18" t="s">
        <v>179</v>
      </c>
      <c r="P423" s="19" t="s">
        <v>68</v>
      </c>
      <c r="Q423" s="19" t="s">
        <v>70</v>
      </c>
      <c r="R423" s="19" t="s">
        <v>401</v>
      </c>
      <c r="S423" s="19" t="s">
        <v>92</v>
      </c>
      <c r="T423" s="19">
        <v>796</v>
      </c>
      <c r="U423" s="21" t="s">
        <v>133</v>
      </c>
      <c r="V423" s="23">
        <v>1</v>
      </c>
      <c r="W423" s="23">
        <v>45600</v>
      </c>
      <c r="X423" s="98">
        <f>W423*V423</f>
        <v>45600</v>
      </c>
      <c r="Y423" s="98">
        <f t="shared" si="17"/>
        <v>51072.00000000001</v>
      </c>
      <c r="Z423" s="23"/>
      <c r="AA423" s="96" t="s">
        <v>76</v>
      </c>
      <c r="AB423" s="14"/>
      <c r="AC423" s="15" t="s">
        <v>1091</v>
      </c>
    </row>
    <row r="424" spans="1:29" s="1" customFormat="1" ht="82.5" customHeight="1">
      <c r="A424" s="18" t="s">
        <v>1250</v>
      </c>
      <c r="B424" s="19" t="s">
        <v>61</v>
      </c>
      <c r="C424" s="19" t="s">
        <v>62</v>
      </c>
      <c r="D424" s="99" t="s">
        <v>1251</v>
      </c>
      <c r="E424" s="33" t="s">
        <v>1252</v>
      </c>
      <c r="F424" s="33"/>
      <c r="G424" s="33" t="s">
        <v>1253</v>
      </c>
      <c r="H424" s="33"/>
      <c r="I424" s="33"/>
      <c r="J424" s="18"/>
      <c r="K424" s="18" t="s">
        <v>82</v>
      </c>
      <c r="L424" s="18" t="s">
        <v>239</v>
      </c>
      <c r="M424" s="18">
        <v>231010000</v>
      </c>
      <c r="N424" s="19" t="s">
        <v>68</v>
      </c>
      <c r="O424" s="19" t="s">
        <v>112</v>
      </c>
      <c r="P424" s="19" t="s">
        <v>68</v>
      </c>
      <c r="Q424" s="19" t="s">
        <v>70</v>
      </c>
      <c r="R424" s="19" t="s">
        <v>84</v>
      </c>
      <c r="S424" s="19" t="s">
        <v>92</v>
      </c>
      <c r="T424" s="19">
        <v>796</v>
      </c>
      <c r="U424" s="21" t="s">
        <v>133</v>
      </c>
      <c r="V424" s="23">
        <v>5</v>
      </c>
      <c r="W424" s="23">
        <v>650</v>
      </c>
      <c r="X424" s="98">
        <v>0</v>
      </c>
      <c r="Y424" s="98">
        <f t="shared" si="17"/>
        <v>0</v>
      </c>
      <c r="Z424" s="23"/>
      <c r="AA424" s="96" t="s">
        <v>76</v>
      </c>
      <c r="AB424" s="14" t="s">
        <v>1254</v>
      </c>
      <c r="AC424" s="15" t="s">
        <v>1091</v>
      </c>
    </row>
    <row r="425" spans="1:29" s="1" customFormat="1" ht="53.25" customHeight="1">
      <c r="A425" s="18" t="s">
        <v>1255</v>
      </c>
      <c r="B425" s="19" t="s">
        <v>61</v>
      </c>
      <c r="C425" s="19" t="s">
        <v>62</v>
      </c>
      <c r="D425" s="99" t="s">
        <v>1251</v>
      </c>
      <c r="E425" s="33" t="s">
        <v>1252</v>
      </c>
      <c r="F425" s="33"/>
      <c r="G425" s="33" t="s">
        <v>1253</v>
      </c>
      <c r="H425" s="33"/>
      <c r="I425" s="33"/>
      <c r="J425" s="18"/>
      <c r="K425" s="96" t="s">
        <v>66</v>
      </c>
      <c r="L425" s="18" t="s">
        <v>239</v>
      </c>
      <c r="M425" s="18">
        <v>231010000</v>
      </c>
      <c r="N425" s="19" t="s">
        <v>68</v>
      </c>
      <c r="O425" s="18" t="s">
        <v>91</v>
      </c>
      <c r="P425" s="19" t="s">
        <v>68</v>
      </c>
      <c r="Q425" s="19" t="s">
        <v>70</v>
      </c>
      <c r="R425" s="19" t="s">
        <v>84</v>
      </c>
      <c r="S425" s="19" t="s">
        <v>92</v>
      </c>
      <c r="T425" s="19">
        <v>796</v>
      </c>
      <c r="U425" s="21" t="s">
        <v>133</v>
      </c>
      <c r="V425" s="23">
        <v>1</v>
      </c>
      <c r="W425" s="23">
        <v>3483</v>
      </c>
      <c r="X425" s="98">
        <v>0</v>
      </c>
      <c r="Y425" s="98">
        <f t="shared" si="17"/>
        <v>0</v>
      </c>
      <c r="Z425" s="23"/>
      <c r="AA425" s="96" t="s">
        <v>76</v>
      </c>
      <c r="AB425" s="14" t="s">
        <v>192</v>
      </c>
      <c r="AC425" s="15" t="s">
        <v>1091</v>
      </c>
    </row>
    <row r="426" spans="1:29" s="1" customFormat="1" ht="53.25" customHeight="1">
      <c r="A426" s="18" t="s">
        <v>1256</v>
      </c>
      <c r="B426" s="19" t="s">
        <v>61</v>
      </c>
      <c r="C426" s="19" t="s">
        <v>62</v>
      </c>
      <c r="D426" s="99" t="s">
        <v>1251</v>
      </c>
      <c r="E426" s="33" t="s">
        <v>1252</v>
      </c>
      <c r="F426" s="33"/>
      <c r="G426" s="33" t="s">
        <v>1253</v>
      </c>
      <c r="H426" s="33"/>
      <c r="I426" s="33"/>
      <c r="J426" s="18"/>
      <c r="K426" s="96" t="s">
        <v>66</v>
      </c>
      <c r="L426" s="18" t="s">
        <v>239</v>
      </c>
      <c r="M426" s="18">
        <v>231010000</v>
      </c>
      <c r="N426" s="19" t="s">
        <v>68</v>
      </c>
      <c r="O426" s="18" t="s">
        <v>91</v>
      </c>
      <c r="P426" s="19" t="s">
        <v>68</v>
      </c>
      <c r="Q426" s="19" t="s">
        <v>70</v>
      </c>
      <c r="R426" s="19" t="s">
        <v>84</v>
      </c>
      <c r="S426" s="19" t="s">
        <v>92</v>
      </c>
      <c r="T426" s="19">
        <v>796</v>
      </c>
      <c r="U426" s="21" t="s">
        <v>133</v>
      </c>
      <c r="V426" s="23">
        <v>1</v>
      </c>
      <c r="W426" s="23">
        <v>3900</v>
      </c>
      <c r="X426" s="98">
        <v>0</v>
      </c>
      <c r="Y426" s="98">
        <f t="shared" si="17"/>
        <v>0</v>
      </c>
      <c r="Z426" s="23"/>
      <c r="AA426" s="96" t="s">
        <v>76</v>
      </c>
      <c r="AB426" s="14">
        <v>11.14</v>
      </c>
      <c r="AC426" s="15" t="s">
        <v>1091</v>
      </c>
    </row>
    <row r="427" spans="1:29" s="1" customFormat="1" ht="53.25" customHeight="1">
      <c r="A427" s="18" t="s">
        <v>1257</v>
      </c>
      <c r="B427" s="19" t="s">
        <v>61</v>
      </c>
      <c r="C427" s="19" t="s">
        <v>62</v>
      </c>
      <c r="D427" s="99" t="s">
        <v>1251</v>
      </c>
      <c r="E427" s="33" t="s">
        <v>1252</v>
      </c>
      <c r="F427" s="33"/>
      <c r="G427" s="33" t="s">
        <v>1253</v>
      </c>
      <c r="H427" s="33"/>
      <c r="I427" s="33"/>
      <c r="J427" s="18"/>
      <c r="K427" s="96" t="s">
        <v>66</v>
      </c>
      <c r="L427" s="18" t="s">
        <v>239</v>
      </c>
      <c r="M427" s="18">
        <v>231010000</v>
      </c>
      <c r="N427" s="19" t="s">
        <v>68</v>
      </c>
      <c r="O427" s="18" t="s">
        <v>179</v>
      </c>
      <c r="P427" s="19" t="s">
        <v>68</v>
      </c>
      <c r="Q427" s="19" t="s">
        <v>70</v>
      </c>
      <c r="R427" s="19" t="s">
        <v>401</v>
      </c>
      <c r="S427" s="19" t="s">
        <v>92</v>
      </c>
      <c r="T427" s="19">
        <v>796</v>
      </c>
      <c r="U427" s="21" t="s">
        <v>133</v>
      </c>
      <c r="V427" s="23">
        <v>1</v>
      </c>
      <c r="W427" s="23">
        <v>3900</v>
      </c>
      <c r="X427" s="98">
        <f>W427*V427</f>
        <v>3900</v>
      </c>
      <c r="Y427" s="98">
        <f t="shared" si="17"/>
        <v>4368</v>
      </c>
      <c r="Z427" s="23"/>
      <c r="AA427" s="96" t="s">
        <v>76</v>
      </c>
      <c r="AB427" s="14"/>
      <c r="AC427" s="15" t="s">
        <v>1091</v>
      </c>
    </row>
    <row r="428" spans="1:29" s="1" customFormat="1" ht="82.5" customHeight="1">
      <c r="A428" s="18" t="s">
        <v>1258</v>
      </c>
      <c r="B428" s="19" t="s">
        <v>61</v>
      </c>
      <c r="C428" s="19" t="s">
        <v>62</v>
      </c>
      <c r="D428" s="99" t="s">
        <v>1259</v>
      </c>
      <c r="E428" s="33" t="s">
        <v>1252</v>
      </c>
      <c r="F428" s="33"/>
      <c r="G428" s="33" t="s">
        <v>1260</v>
      </c>
      <c r="H428" s="33"/>
      <c r="I428" s="33"/>
      <c r="J428" s="18"/>
      <c r="K428" s="18" t="s">
        <v>82</v>
      </c>
      <c r="L428" s="18" t="s">
        <v>239</v>
      </c>
      <c r="M428" s="18">
        <v>231010000</v>
      </c>
      <c r="N428" s="19" t="s">
        <v>68</v>
      </c>
      <c r="O428" s="19" t="s">
        <v>112</v>
      </c>
      <c r="P428" s="19" t="s">
        <v>68</v>
      </c>
      <c r="Q428" s="19" t="s">
        <v>70</v>
      </c>
      <c r="R428" s="19" t="s">
        <v>84</v>
      </c>
      <c r="S428" s="19" t="s">
        <v>92</v>
      </c>
      <c r="T428" s="19">
        <v>796</v>
      </c>
      <c r="U428" s="21" t="s">
        <v>133</v>
      </c>
      <c r="V428" s="23">
        <v>5</v>
      </c>
      <c r="W428" s="23">
        <v>7500</v>
      </c>
      <c r="X428" s="98">
        <v>0</v>
      </c>
      <c r="Y428" s="98">
        <f t="shared" si="17"/>
        <v>0</v>
      </c>
      <c r="Z428" s="23"/>
      <c r="AA428" s="96" t="s">
        <v>76</v>
      </c>
      <c r="AB428" s="14" t="s">
        <v>1254</v>
      </c>
      <c r="AC428" s="15" t="s">
        <v>1091</v>
      </c>
    </row>
    <row r="429" spans="1:29" s="1" customFormat="1" ht="63" customHeight="1">
      <c r="A429" s="18" t="s">
        <v>1261</v>
      </c>
      <c r="B429" s="19" t="s">
        <v>61</v>
      </c>
      <c r="C429" s="19" t="s">
        <v>62</v>
      </c>
      <c r="D429" s="99" t="s">
        <v>1259</v>
      </c>
      <c r="E429" s="33" t="s">
        <v>1252</v>
      </c>
      <c r="F429" s="33"/>
      <c r="G429" s="33" t="s">
        <v>1260</v>
      </c>
      <c r="H429" s="33"/>
      <c r="I429" s="33"/>
      <c r="J429" s="18"/>
      <c r="K429" s="18" t="s">
        <v>66</v>
      </c>
      <c r="L429" s="18" t="s">
        <v>239</v>
      </c>
      <c r="M429" s="18">
        <v>231010000</v>
      </c>
      <c r="N429" s="19" t="s">
        <v>68</v>
      </c>
      <c r="O429" s="18" t="s">
        <v>91</v>
      </c>
      <c r="P429" s="19" t="s">
        <v>68</v>
      </c>
      <c r="Q429" s="19" t="s">
        <v>70</v>
      </c>
      <c r="R429" s="19" t="s">
        <v>84</v>
      </c>
      <c r="S429" s="19" t="s">
        <v>92</v>
      </c>
      <c r="T429" s="19">
        <v>796</v>
      </c>
      <c r="U429" s="21" t="s">
        <v>133</v>
      </c>
      <c r="V429" s="23">
        <v>1</v>
      </c>
      <c r="W429" s="23">
        <v>40179</v>
      </c>
      <c r="X429" s="98">
        <v>0</v>
      </c>
      <c r="Y429" s="98">
        <f t="shared" si="17"/>
        <v>0</v>
      </c>
      <c r="Z429" s="23"/>
      <c r="AA429" s="96" t="s">
        <v>76</v>
      </c>
      <c r="AB429" s="14" t="s">
        <v>192</v>
      </c>
      <c r="AC429" s="15" t="s">
        <v>1091</v>
      </c>
    </row>
    <row r="430" spans="1:29" s="1" customFormat="1" ht="63" customHeight="1">
      <c r="A430" s="18" t="s">
        <v>1262</v>
      </c>
      <c r="B430" s="19" t="s">
        <v>61</v>
      </c>
      <c r="C430" s="19" t="s">
        <v>62</v>
      </c>
      <c r="D430" s="99" t="s">
        <v>1259</v>
      </c>
      <c r="E430" s="33" t="s">
        <v>1252</v>
      </c>
      <c r="F430" s="33"/>
      <c r="G430" s="33" t="s">
        <v>1260</v>
      </c>
      <c r="H430" s="33"/>
      <c r="I430" s="33"/>
      <c r="J430" s="18"/>
      <c r="K430" s="18" t="s">
        <v>66</v>
      </c>
      <c r="L430" s="18" t="s">
        <v>239</v>
      </c>
      <c r="M430" s="18">
        <v>231010000</v>
      </c>
      <c r="N430" s="19" t="s">
        <v>68</v>
      </c>
      <c r="O430" s="18" t="s">
        <v>91</v>
      </c>
      <c r="P430" s="19" t="s">
        <v>68</v>
      </c>
      <c r="Q430" s="19" t="s">
        <v>70</v>
      </c>
      <c r="R430" s="19" t="s">
        <v>84</v>
      </c>
      <c r="S430" s="19" t="s">
        <v>92</v>
      </c>
      <c r="T430" s="19">
        <v>796</v>
      </c>
      <c r="U430" s="21" t="s">
        <v>133</v>
      </c>
      <c r="V430" s="23">
        <v>1</v>
      </c>
      <c r="W430" s="23">
        <v>45000</v>
      </c>
      <c r="X430" s="98">
        <v>0</v>
      </c>
      <c r="Y430" s="98">
        <f t="shared" si="17"/>
        <v>0</v>
      </c>
      <c r="Z430" s="23"/>
      <c r="AA430" s="96" t="s">
        <v>76</v>
      </c>
      <c r="AB430" s="14">
        <v>11.14</v>
      </c>
      <c r="AC430" s="15" t="s">
        <v>1091</v>
      </c>
    </row>
    <row r="431" spans="1:29" s="1" customFormat="1" ht="63" customHeight="1">
      <c r="A431" s="18" t="s">
        <v>1263</v>
      </c>
      <c r="B431" s="19" t="s">
        <v>61</v>
      </c>
      <c r="C431" s="19" t="s">
        <v>62</v>
      </c>
      <c r="D431" s="99" t="s">
        <v>1259</v>
      </c>
      <c r="E431" s="33" t="s">
        <v>1252</v>
      </c>
      <c r="F431" s="33"/>
      <c r="G431" s="33" t="s">
        <v>1260</v>
      </c>
      <c r="H431" s="33"/>
      <c r="I431" s="33"/>
      <c r="J431" s="18"/>
      <c r="K431" s="18" t="s">
        <v>66</v>
      </c>
      <c r="L431" s="18" t="s">
        <v>239</v>
      </c>
      <c r="M431" s="18">
        <v>231010000</v>
      </c>
      <c r="N431" s="19" t="s">
        <v>68</v>
      </c>
      <c r="O431" s="18" t="s">
        <v>179</v>
      </c>
      <c r="P431" s="19" t="s">
        <v>68</v>
      </c>
      <c r="Q431" s="19" t="s">
        <v>70</v>
      </c>
      <c r="R431" s="19" t="s">
        <v>401</v>
      </c>
      <c r="S431" s="19" t="s">
        <v>92</v>
      </c>
      <c r="T431" s="19">
        <v>796</v>
      </c>
      <c r="U431" s="21" t="s">
        <v>133</v>
      </c>
      <c r="V431" s="23">
        <v>1</v>
      </c>
      <c r="W431" s="23">
        <v>45000</v>
      </c>
      <c r="X431" s="98">
        <f>W431*V431</f>
        <v>45000</v>
      </c>
      <c r="Y431" s="98">
        <f t="shared" si="17"/>
        <v>50400.00000000001</v>
      </c>
      <c r="Z431" s="23"/>
      <c r="AA431" s="96" t="s">
        <v>76</v>
      </c>
      <c r="AB431" s="14"/>
      <c r="AC431" s="15" t="s">
        <v>1091</v>
      </c>
    </row>
    <row r="432" spans="1:29" s="1" customFormat="1" ht="82.5" customHeight="1">
      <c r="A432" s="18" t="s">
        <v>1264</v>
      </c>
      <c r="B432" s="19" t="s">
        <v>61</v>
      </c>
      <c r="C432" s="19" t="s">
        <v>62</v>
      </c>
      <c r="D432" s="99" t="s">
        <v>1265</v>
      </c>
      <c r="E432" s="33" t="s">
        <v>1252</v>
      </c>
      <c r="F432" s="33"/>
      <c r="G432" s="33" t="s">
        <v>1266</v>
      </c>
      <c r="H432" s="33"/>
      <c r="I432" s="33"/>
      <c r="J432" s="18"/>
      <c r="K432" s="18" t="s">
        <v>82</v>
      </c>
      <c r="L432" s="18" t="s">
        <v>239</v>
      </c>
      <c r="M432" s="18">
        <v>231010000</v>
      </c>
      <c r="N432" s="19" t="s">
        <v>68</v>
      </c>
      <c r="O432" s="19" t="s">
        <v>112</v>
      </c>
      <c r="P432" s="19" t="s">
        <v>68</v>
      </c>
      <c r="Q432" s="19" t="s">
        <v>70</v>
      </c>
      <c r="R432" s="19" t="s">
        <v>84</v>
      </c>
      <c r="S432" s="19" t="s">
        <v>92</v>
      </c>
      <c r="T432" s="21" t="s">
        <v>379</v>
      </c>
      <c r="U432" s="21" t="s">
        <v>600</v>
      </c>
      <c r="V432" s="23">
        <v>10</v>
      </c>
      <c r="W432" s="23">
        <v>15500</v>
      </c>
      <c r="X432" s="98">
        <v>0</v>
      </c>
      <c r="Y432" s="98">
        <f t="shared" si="17"/>
        <v>0</v>
      </c>
      <c r="Z432" s="23"/>
      <c r="AA432" s="96" t="s">
        <v>76</v>
      </c>
      <c r="AB432" s="14" t="s">
        <v>1254</v>
      </c>
      <c r="AC432" s="15" t="s">
        <v>1091</v>
      </c>
    </row>
    <row r="433" spans="1:29" s="1" customFormat="1" ht="68.25" customHeight="1">
      <c r="A433" s="18" t="s">
        <v>1267</v>
      </c>
      <c r="B433" s="19" t="s">
        <v>61</v>
      </c>
      <c r="C433" s="19" t="s">
        <v>62</v>
      </c>
      <c r="D433" s="99" t="s">
        <v>1265</v>
      </c>
      <c r="E433" s="33" t="s">
        <v>1252</v>
      </c>
      <c r="F433" s="33"/>
      <c r="G433" s="33" t="s">
        <v>1266</v>
      </c>
      <c r="H433" s="33"/>
      <c r="I433" s="33"/>
      <c r="J433" s="18"/>
      <c r="K433" s="18" t="s">
        <v>66</v>
      </c>
      <c r="L433" s="18" t="s">
        <v>239</v>
      </c>
      <c r="M433" s="18">
        <v>231010000</v>
      </c>
      <c r="N433" s="19" t="s">
        <v>68</v>
      </c>
      <c r="O433" s="18" t="s">
        <v>91</v>
      </c>
      <c r="P433" s="19" t="s">
        <v>68</v>
      </c>
      <c r="Q433" s="19" t="s">
        <v>70</v>
      </c>
      <c r="R433" s="19" t="s">
        <v>84</v>
      </c>
      <c r="S433" s="19" t="s">
        <v>92</v>
      </c>
      <c r="T433" s="21" t="s">
        <v>379</v>
      </c>
      <c r="U433" s="21" t="s">
        <v>600</v>
      </c>
      <c r="V433" s="23">
        <v>1</v>
      </c>
      <c r="W433" s="23">
        <v>37500</v>
      </c>
      <c r="X433" s="98">
        <v>0</v>
      </c>
      <c r="Y433" s="98">
        <f t="shared" si="17"/>
        <v>0</v>
      </c>
      <c r="Z433" s="23"/>
      <c r="AA433" s="96" t="s">
        <v>76</v>
      </c>
      <c r="AB433" s="14" t="s">
        <v>192</v>
      </c>
      <c r="AC433" s="15" t="s">
        <v>1091</v>
      </c>
    </row>
    <row r="434" spans="1:29" s="1" customFormat="1" ht="68.25" customHeight="1">
      <c r="A434" s="18" t="s">
        <v>1268</v>
      </c>
      <c r="B434" s="19" t="s">
        <v>61</v>
      </c>
      <c r="C434" s="19" t="s">
        <v>62</v>
      </c>
      <c r="D434" s="99" t="s">
        <v>1265</v>
      </c>
      <c r="E434" s="33" t="s">
        <v>1252</v>
      </c>
      <c r="F434" s="33"/>
      <c r="G434" s="33" t="s">
        <v>1266</v>
      </c>
      <c r="H434" s="33"/>
      <c r="I434" s="33"/>
      <c r="J434" s="18"/>
      <c r="K434" s="18" t="s">
        <v>66</v>
      </c>
      <c r="L434" s="18" t="s">
        <v>239</v>
      </c>
      <c r="M434" s="18">
        <v>231010000</v>
      </c>
      <c r="N434" s="19" t="s">
        <v>68</v>
      </c>
      <c r="O434" s="18" t="s">
        <v>91</v>
      </c>
      <c r="P434" s="19" t="s">
        <v>68</v>
      </c>
      <c r="Q434" s="19" t="s">
        <v>70</v>
      </c>
      <c r="R434" s="19" t="s">
        <v>84</v>
      </c>
      <c r="S434" s="19" t="s">
        <v>92</v>
      </c>
      <c r="T434" s="21" t="s">
        <v>379</v>
      </c>
      <c r="U434" s="21" t="s">
        <v>600</v>
      </c>
      <c r="V434" s="23">
        <v>1</v>
      </c>
      <c r="W434" s="23">
        <v>42000</v>
      </c>
      <c r="X434" s="98">
        <v>0</v>
      </c>
      <c r="Y434" s="98">
        <f t="shared" si="17"/>
        <v>0</v>
      </c>
      <c r="Z434" s="23"/>
      <c r="AA434" s="96" t="s">
        <v>76</v>
      </c>
      <c r="AB434" s="14">
        <v>11.14</v>
      </c>
      <c r="AC434" s="15" t="s">
        <v>1091</v>
      </c>
    </row>
    <row r="435" spans="1:29" s="1" customFormat="1" ht="68.25" customHeight="1">
      <c r="A435" s="18" t="s">
        <v>1269</v>
      </c>
      <c r="B435" s="19" t="s">
        <v>61</v>
      </c>
      <c r="C435" s="19" t="s">
        <v>62</v>
      </c>
      <c r="D435" s="99" t="s">
        <v>1265</v>
      </c>
      <c r="E435" s="33" t="s">
        <v>1252</v>
      </c>
      <c r="F435" s="33"/>
      <c r="G435" s="33" t="s">
        <v>1266</v>
      </c>
      <c r="H435" s="33"/>
      <c r="I435" s="33"/>
      <c r="J435" s="18"/>
      <c r="K435" s="18" t="s">
        <v>66</v>
      </c>
      <c r="L435" s="18" t="s">
        <v>239</v>
      </c>
      <c r="M435" s="18">
        <v>231010000</v>
      </c>
      <c r="N435" s="19" t="s">
        <v>68</v>
      </c>
      <c r="O435" s="18" t="s">
        <v>179</v>
      </c>
      <c r="P435" s="19" t="s">
        <v>68</v>
      </c>
      <c r="Q435" s="19" t="s">
        <v>70</v>
      </c>
      <c r="R435" s="19" t="s">
        <v>401</v>
      </c>
      <c r="S435" s="19" t="s">
        <v>92</v>
      </c>
      <c r="T435" s="21" t="s">
        <v>379</v>
      </c>
      <c r="U435" s="21" t="s">
        <v>600</v>
      </c>
      <c r="V435" s="23">
        <v>1</v>
      </c>
      <c r="W435" s="23">
        <v>42000</v>
      </c>
      <c r="X435" s="98">
        <f>W435*V435</f>
        <v>42000</v>
      </c>
      <c r="Y435" s="98">
        <f t="shared" si="17"/>
        <v>47040.00000000001</v>
      </c>
      <c r="Z435" s="23"/>
      <c r="AA435" s="96" t="s">
        <v>76</v>
      </c>
      <c r="AB435" s="14"/>
      <c r="AC435" s="15" t="s">
        <v>1091</v>
      </c>
    </row>
    <row r="436" spans="1:29" s="1" customFormat="1" ht="82.5" customHeight="1">
      <c r="A436" s="18" t="s">
        <v>1270</v>
      </c>
      <c r="B436" s="19" t="s">
        <v>61</v>
      </c>
      <c r="C436" s="19" t="s">
        <v>62</v>
      </c>
      <c r="D436" s="99" t="s">
        <v>1271</v>
      </c>
      <c r="E436" s="33" t="s">
        <v>1252</v>
      </c>
      <c r="F436" s="33"/>
      <c r="G436" s="33" t="s">
        <v>1272</v>
      </c>
      <c r="H436" s="33"/>
      <c r="I436" s="33"/>
      <c r="J436" s="18"/>
      <c r="K436" s="18" t="s">
        <v>82</v>
      </c>
      <c r="L436" s="18" t="s">
        <v>239</v>
      </c>
      <c r="M436" s="18">
        <v>231010000</v>
      </c>
      <c r="N436" s="19" t="s">
        <v>68</v>
      </c>
      <c r="O436" s="19" t="s">
        <v>112</v>
      </c>
      <c r="P436" s="19" t="s">
        <v>68</v>
      </c>
      <c r="Q436" s="19" t="s">
        <v>70</v>
      </c>
      <c r="R436" s="19" t="s">
        <v>84</v>
      </c>
      <c r="S436" s="19" t="s">
        <v>92</v>
      </c>
      <c r="T436" s="21" t="s">
        <v>379</v>
      </c>
      <c r="U436" s="21" t="s">
        <v>600</v>
      </c>
      <c r="V436" s="23">
        <v>10</v>
      </c>
      <c r="W436" s="23">
        <v>15500</v>
      </c>
      <c r="X436" s="98">
        <v>0</v>
      </c>
      <c r="Y436" s="98">
        <f t="shared" si="17"/>
        <v>0</v>
      </c>
      <c r="Z436" s="23"/>
      <c r="AA436" s="96" t="s">
        <v>76</v>
      </c>
      <c r="AB436" s="14" t="s">
        <v>1254</v>
      </c>
      <c r="AC436" s="15" t="s">
        <v>1091</v>
      </c>
    </row>
    <row r="437" spans="1:29" s="1" customFormat="1" ht="82.5" customHeight="1">
      <c r="A437" s="18" t="s">
        <v>1273</v>
      </c>
      <c r="B437" s="19" t="s">
        <v>61</v>
      </c>
      <c r="C437" s="19" t="s">
        <v>62</v>
      </c>
      <c r="D437" s="99" t="s">
        <v>1271</v>
      </c>
      <c r="E437" s="33" t="s">
        <v>1252</v>
      </c>
      <c r="F437" s="33"/>
      <c r="G437" s="33" t="s">
        <v>1272</v>
      </c>
      <c r="H437" s="33"/>
      <c r="I437" s="33"/>
      <c r="J437" s="18"/>
      <c r="K437" s="18" t="s">
        <v>66</v>
      </c>
      <c r="L437" s="18" t="s">
        <v>239</v>
      </c>
      <c r="M437" s="18">
        <v>231010000</v>
      </c>
      <c r="N437" s="19" t="s">
        <v>68</v>
      </c>
      <c r="O437" s="18" t="s">
        <v>91</v>
      </c>
      <c r="P437" s="19" t="s">
        <v>68</v>
      </c>
      <c r="Q437" s="19" t="s">
        <v>70</v>
      </c>
      <c r="R437" s="19" t="s">
        <v>84</v>
      </c>
      <c r="S437" s="19" t="s">
        <v>92</v>
      </c>
      <c r="T437" s="21" t="s">
        <v>379</v>
      </c>
      <c r="U437" s="21" t="s">
        <v>600</v>
      </c>
      <c r="V437" s="36">
        <v>1.5</v>
      </c>
      <c r="W437" s="23">
        <v>37500</v>
      </c>
      <c r="X437" s="98">
        <v>0</v>
      </c>
      <c r="Y437" s="98">
        <f t="shared" si="17"/>
        <v>0</v>
      </c>
      <c r="Z437" s="23"/>
      <c r="AA437" s="96" t="s">
        <v>76</v>
      </c>
      <c r="AB437" s="14" t="s">
        <v>192</v>
      </c>
      <c r="AC437" s="15" t="s">
        <v>1091</v>
      </c>
    </row>
    <row r="438" spans="1:29" s="1" customFormat="1" ht="82.5" customHeight="1">
      <c r="A438" s="18" t="s">
        <v>1274</v>
      </c>
      <c r="B438" s="19" t="s">
        <v>61</v>
      </c>
      <c r="C438" s="19" t="s">
        <v>62</v>
      </c>
      <c r="D438" s="99" t="s">
        <v>1271</v>
      </c>
      <c r="E438" s="33" t="s">
        <v>1252</v>
      </c>
      <c r="F438" s="33"/>
      <c r="G438" s="33" t="s">
        <v>1272</v>
      </c>
      <c r="H438" s="33"/>
      <c r="I438" s="33"/>
      <c r="J438" s="18"/>
      <c r="K438" s="18" t="s">
        <v>66</v>
      </c>
      <c r="L438" s="18" t="s">
        <v>239</v>
      </c>
      <c r="M438" s="18">
        <v>231010000</v>
      </c>
      <c r="N438" s="19" t="s">
        <v>68</v>
      </c>
      <c r="O438" s="18" t="s">
        <v>91</v>
      </c>
      <c r="P438" s="19" t="s">
        <v>68</v>
      </c>
      <c r="Q438" s="19" t="s">
        <v>70</v>
      </c>
      <c r="R438" s="19" t="s">
        <v>84</v>
      </c>
      <c r="S438" s="19" t="s">
        <v>92</v>
      </c>
      <c r="T438" s="21" t="s">
        <v>379</v>
      </c>
      <c r="U438" s="21" t="s">
        <v>600</v>
      </c>
      <c r="V438" s="36">
        <v>1.5</v>
      </c>
      <c r="W438" s="23">
        <v>42000</v>
      </c>
      <c r="X438" s="98">
        <v>0</v>
      </c>
      <c r="Y438" s="98">
        <f t="shared" si="17"/>
        <v>0</v>
      </c>
      <c r="Z438" s="23"/>
      <c r="AA438" s="96" t="s">
        <v>76</v>
      </c>
      <c r="AB438" s="14">
        <v>11.14</v>
      </c>
      <c r="AC438" s="15" t="s">
        <v>1091</v>
      </c>
    </row>
    <row r="439" spans="1:29" s="1" customFormat="1" ht="82.5" customHeight="1">
      <c r="A439" s="18" t="s">
        <v>1275</v>
      </c>
      <c r="B439" s="19" t="s">
        <v>61</v>
      </c>
      <c r="C439" s="19" t="s">
        <v>62</v>
      </c>
      <c r="D439" s="99" t="s">
        <v>1271</v>
      </c>
      <c r="E439" s="33" t="s">
        <v>1252</v>
      </c>
      <c r="F439" s="33"/>
      <c r="G439" s="33" t="s">
        <v>1272</v>
      </c>
      <c r="H439" s="33"/>
      <c r="I439" s="33"/>
      <c r="J439" s="18"/>
      <c r="K439" s="18" t="s">
        <v>66</v>
      </c>
      <c r="L439" s="18" t="s">
        <v>239</v>
      </c>
      <c r="M439" s="18">
        <v>231010000</v>
      </c>
      <c r="N439" s="19" t="s">
        <v>68</v>
      </c>
      <c r="O439" s="18" t="s">
        <v>179</v>
      </c>
      <c r="P439" s="19" t="s">
        <v>68</v>
      </c>
      <c r="Q439" s="19" t="s">
        <v>70</v>
      </c>
      <c r="R439" s="19" t="s">
        <v>401</v>
      </c>
      <c r="S439" s="19" t="s">
        <v>92</v>
      </c>
      <c r="T439" s="21" t="s">
        <v>379</v>
      </c>
      <c r="U439" s="21" t="s">
        <v>600</v>
      </c>
      <c r="V439" s="36">
        <v>1.5</v>
      </c>
      <c r="W439" s="23">
        <v>42000</v>
      </c>
      <c r="X439" s="98">
        <f>W439*V439</f>
        <v>63000</v>
      </c>
      <c r="Y439" s="98">
        <f t="shared" si="17"/>
        <v>70560</v>
      </c>
      <c r="Z439" s="23"/>
      <c r="AA439" s="96" t="s">
        <v>76</v>
      </c>
      <c r="AB439" s="14"/>
      <c r="AC439" s="15" t="s">
        <v>1091</v>
      </c>
    </row>
    <row r="440" spans="1:29" s="1" customFormat="1" ht="82.5" customHeight="1">
      <c r="A440" s="18" t="s">
        <v>1276</v>
      </c>
      <c r="B440" s="19" t="s">
        <v>61</v>
      </c>
      <c r="C440" s="19" t="s">
        <v>62</v>
      </c>
      <c r="D440" s="99" t="s">
        <v>1271</v>
      </c>
      <c r="E440" s="33" t="s">
        <v>1252</v>
      </c>
      <c r="F440" s="33"/>
      <c r="G440" s="33" t="s">
        <v>1272</v>
      </c>
      <c r="H440" s="33"/>
      <c r="I440" s="33" t="s">
        <v>1277</v>
      </c>
      <c r="J440" s="18"/>
      <c r="K440" s="18" t="s">
        <v>82</v>
      </c>
      <c r="L440" s="18" t="s">
        <v>239</v>
      </c>
      <c r="M440" s="18">
        <v>231010000</v>
      </c>
      <c r="N440" s="19" t="s">
        <v>68</v>
      </c>
      <c r="O440" s="19" t="s">
        <v>112</v>
      </c>
      <c r="P440" s="19" t="s">
        <v>68</v>
      </c>
      <c r="Q440" s="19" t="s">
        <v>70</v>
      </c>
      <c r="R440" s="19" t="s">
        <v>84</v>
      </c>
      <c r="S440" s="19" t="s">
        <v>92</v>
      </c>
      <c r="T440" s="21" t="s">
        <v>379</v>
      </c>
      <c r="U440" s="21" t="s">
        <v>600</v>
      </c>
      <c r="V440" s="23">
        <v>10</v>
      </c>
      <c r="W440" s="23">
        <v>15500</v>
      </c>
      <c r="X440" s="98">
        <f>W440*V440</f>
        <v>155000</v>
      </c>
      <c r="Y440" s="98">
        <f t="shared" si="17"/>
        <v>173600.00000000003</v>
      </c>
      <c r="Z440" s="23"/>
      <c r="AA440" s="96" t="s">
        <v>76</v>
      </c>
      <c r="AB440" s="14"/>
      <c r="AC440" s="15" t="s">
        <v>1091</v>
      </c>
    </row>
    <row r="441" spans="1:29" s="1" customFormat="1" ht="82.5" customHeight="1">
      <c r="A441" s="18" t="s">
        <v>1278</v>
      </c>
      <c r="B441" s="19" t="s">
        <v>61</v>
      </c>
      <c r="C441" s="19" t="s">
        <v>62</v>
      </c>
      <c r="D441" s="99" t="s">
        <v>1279</v>
      </c>
      <c r="E441" s="33" t="s">
        <v>801</v>
      </c>
      <c r="F441" s="33"/>
      <c r="G441" s="33" t="s">
        <v>1280</v>
      </c>
      <c r="H441" s="33"/>
      <c r="I441" s="33"/>
      <c r="J441" s="18"/>
      <c r="K441" s="18" t="s">
        <v>82</v>
      </c>
      <c r="L441" s="18" t="s">
        <v>239</v>
      </c>
      <c r="M441" s="18">
        <v>231010000</v>
      </c>
      <c r="N441" s="19" t="s">
        <v>68</v>
      </c>
      <c r="O441" s="19" t="s">
        <v>112</v>
      </c>
      <c r="P441" s="19" t="s">
        <v>68</v>
      </c>
      <c r="Q441" s="19" t="s">
        <v>70</v>
      </c>
      <c r="R441" s="19" t="s">
        <v>84</v>
      </c>
      <c r="S441" s="19" t="s">
        <v>92</v>
      </c>
      <c r="T441" s="21">
        <v>796</v>
      </c>
      <c r="U441" s="21" t="s">
        <v>133</v>
      </c>
      <c r="V441" s="23">
        <v>3</v>
      </c>
      <c r="W441" s="23">
        <v>250</v>
      </c>
      <c r="X441" s="98">
        <v>0</v>
      </c>
      <c r="Y441" s="98">
        <f t="shared" si="17"/>
        <v>0</v>
      </c>
      <c r="Z441" s="23"/>
      <c r="AA441" s="96" t="s">
        <v>76</v>
      </c>
      <c r="AB441" s="14" t="s">
        <v>1090</v>
      </c>
      <c r="AC441" s="15" t="s">
        <v>1091</v>
      </c>
    </row>
    <row r="442" spans="1:29" s="1" customFormat="1" ht="76.5" customHeight="1">
      <c r="A442" s="18" t="s">
        <v>1281</v>
      </c>
      <c r="B442" s="19" t="s">
        <v>61</v>
      </c>
      <c r="C442" s="19" t="s">
        <v>62</v>
      </c>
      <c r="D442" s="99" t="s">
        <v>1279</v>
      </c>
      <c r="E442" s="33" t="s">
        <v>801</v>
      </c>
      <c r="F442" s="33"/>
      <c r="G442" s="33" t="s">
        <v>1280</v>
      </c>
      <c r="H442" s="33"/>
      <c r="I442" s="33"/>
      <c r="J442" s="18"/>
      <c r="K442" s="18" t="s">
        <v>66</v>
      </c>
      <c r="L442" s="18" t="s">
        <v>239</v>
      </c>
      <c r="M442" s="18">
        <v>231010000</v>
      </c>
      <c r="N442" s="19" t="s">
        <v>68</v>
      </c>
      <c r="O442" s="18" t="s">
        <v>91</v>
      </c>
      <c r="P442" s="19" t="s">
        <v>68</v>
      </c>
      <c r="Q442" s="19" t="s">
        <v>70</v>
      </c>
      <c r="R442" s="19" t="s">
        <v>84</v>
      </c>
      <c r="S442" s="19" t="s">
        <v>92</v>
      </c>
      <c r="T442" s="21">
        <v>796</v>
      </c>
      <c r="U442" s="21" t="s">
        <v>133</v>
      </c>
      <c r="V442" s="23">
        <v>3</v>
      </c>
      <c r="W442" s="23">
        <v>268</v>
      </c>
      <c r="X442" s="98">
        <v>0</v>
      </c>
      <c r="Y442" s="98">
        <f t="shared" si="17"/>
        <v>0</v>
      </c>
      <c r="Z442" s="23"/>
      <c r="AA442" s="96" t="s">
        <v>76</v>
      </c>
      <c r="AB442" s="14" t="s">
        <v>192</v>
      </c>
      <c r="AC442" s="15" t="s">
        <v>1091</v>
      </c>
    </row>
    <row r="443" spans="1:29" s="1" customFormat="1" ht="76.5" customHeight="1">
      <c r="A443" s="18" t="s">
        <v>1282</v>
      </c>
      <c r="B443" s="19" t="s">
        <v>61</v>
      </c>
      <c r="C443" s="19" t="s">
        <v>62</v>
      </c>
      <c r="D443" s="99" t="s">
        <v>1279</v>
      </c>
      <c r="E443" s="33" t="s">
        <v>801</v>
      </c>
      <c r="F443" s="33"/>
      <c r="G443" s="33" t="s">
        <v>1280</v>
      </c>
      <c r="H443" s="33"/>
      <c r="I443" s="33"/>
      <c r="J443" s="18"/>
      <c r="K443" s="18" t="s">
        <v>66</v>
      </c>
      <c r="L443" s="18" t="s">
        <v>239</v>
      </c>
      <c r="M443" s="18">
        <v>231010000</v>
      </c>
      <c r="N443" s="19" t="s">
        <v>68</v>
      </c>
      <c r="O443" s="18" t="s">
        <v>91</v>
      </c>
      <c r="P443" s="19" t="s">
        <v>68</v>
      </c>
      <c r="Q443" s="19" t="s">
        <v>70</v>
      </c>
      <c r="R443" s="19" t="s">
        <v>84</v>
      </c>
      <c r="S443" s="19" t="s">
        <v>92</v>
      </c>
      <c r="T443" s="21">
        <v>796</v>
      </c>
      <c r="U443" s="21" t="s">
        <v>133</v>
      </c>
      <c r="V443" s="23">
        <v>3</v>
      </c>
      <c r="W443" s="23">
        <v>300</v>
      </c>
      <c r="X443" s="98">
        <v>0</v>
      </c>
      <c r="Y443" s="98">
        <f t="shared" si="17"/>
        <v>0</v>
      </c>
      <c r="Z443" s="23"/>
      <c r="AA443" s="96" t="s">
        <v>76</v>
      </c>
      <c r="AB443" s="14">
        <v>11.14</v>
      </c>
      <c r="AC443" s="15" t="s">
        <v>1091</v>
      </c>
    </row>
    <row r="444" spans="1:29" s="1" customFormat="1" ht="76.5" customHeight="1">
      <c r="A444" s="18" t="s">
        <v>1283</v>
      </c>
      <c r="B444" s="19" t="s">
        <v>61</v>
      </c>
      <c r="C444" s="19" t="s">
        <v>62</v>
      </c>
      <c r="D444" s="99" t="s">
        <v>1279</v>
      </c>
      <c r="E444" s="33" t="s">
        <v>801</v>
      </c>
      <c r="F444" s="33"/>
      <c r="G444" s="33" t="s">
        <v>1280</v>
      </c>
      <c r="H444" s="33"/>
      <c r="I444" s="33"/>
      <c r="J444" s="18"/>
      <c r="K444" s="18" t="s">
        <v>66</v>
      </c>
      <c r="L444" s="18" t="s">
        <v>239</v>
      </c>
      <c r="M444" s="18">
        <v>231010000</v>
      </c>
      <c r="N444" s="19" t="s">
        <v>68</v>
      </c>
      <c r="O444" s="18" t="s">
        <v>179</v>
      </c>
      <c r="P444" s="19" t="s">
        <v>68</v>
      </c>
      <c r="Q444" s="19" t="s">
        <v>70</v>
      </c>
      <c r="R444" s="19" t="s">
        <v>401</v>
      </c>
      <c r="S444" s="19" t="s">
        <v>92</v>
      </c>
      <c r="T444" s="21">
        <v>796</v>
      </c>
      <c r="U444" s="21" t="s">
        <v>133</v>
      </c>
      <c r="V444" s="23">
        <v>3</v>
      </c>
      <c r="W444" s="23">
        <v>300</v>
      </c>
      <c r="X444" s="98">
        <f>W444*V444</f>
        <v>900</v>
      </c>
      <c r="Y444" s="98">
        <f t="shared" si="17"/>
        <v>1008.0000000000001</v>
      </c>
      <c r="Z444" s="23"/>
      <c r="AA444" s="96" t="s">
        <v>76</v>
      </c>
      <c r="AB444" s="14"/>
      <c r="AC444" s="15" t="s">
        <v>1091</v>
      </c>
    </row>
    <row r="445" spans="1:29" s="1" customFormat="1" ht="89.25" customHeight="1">
      <c r="A445" s="18" t="s">
        <v>1284</v>
      </c>
      <c r="B445" s="19" t="s">
        <v>61</v>
      </c>
      <c r="C445" s="19" t="s">
        <v>62</v>
      </c>
      <c r="D445" s="27" t="s">
        <v>1285</v>
      </c>
      <c r="E445" s="33" t="s">
        <v>801</v>
      </c>
      <c r="F445" s="33"/>
      <c r="G445" s="33" t="s">
        <v>1286</v>
      </c>
      <c r="H445" s="33"/>
      <c r="I445" s="33" t="s">
        <v>1287</v>
      </c>
      <c r="J445" s="19"/>
      <c r="K445" s="19" t="s">
        <v>82</v>
      </c>
      <c r="L445" s="21" t="s">
        <v>239</v>
      </c>
      <c r="M445" s="18">
        <v>231010000</v>
      </c>
      <c r="N445" s="19" t="s">
        <v>68</v>
      </c>
      <c r="O445" s="18" t="s">
        <v>112</v>
      </c>
      <c r="P445" s="19" t="s">
        <v>68</v>
      </c>
      <c r="Q445" s="19" t="s">
        <v>70</v>
      </c>
      <c r="R445" s="19" t="s">
        <v>84</v>
      </c>
      <c r="S445" s="19" t="s">
        <v>92</v>
      </c>
      <c r="T445" s="27">
        <v>796</v>
      </c>
      <c r="U445" s="27" t="s">
        <v>133</v>
      </c>
      <c r="V445" s="23">
        <v>3</v>
      </c>
      <c r="W445" s="23">
        <v>350</v>
      </c>
      <c r="X445" s="98">
        <v>0</v>
      </c>
      <c r="Y445" s="98">
        <f t="shared" si="17"/>
        <v>0</v>
      </c>
      <c r="Z445" s="19"/>
      <c r="AA445" s="19" t="s">
        <v>76</v>
      </c>
      <c r="AB445" s="14" t="s">
        <v>1090</v>
      </c>
      <c r="AC445" s="15" t="s">
        <v>1091</v>
      </c>
    </row>
    <row r="446" spans="1:29" s="1" customFormat="1" ht="89.25" customHeight="1">
      <c r="A446" s="18" t="s">
        <v>1288</v>
      </c>
      <c r="B446" s="19" t="s">
        <v>61</v>
      </c>
      <c r="C446" s="19" t="s">
        <v>62</v>
      </c>
      <c r="D446" s="27" t="s">
        <v>1285</v>
      </c>
      <c r="E446" s="33" t="s">
        <v>801</v>
      </c>
      <c r="F446" s="33"/>
      <c r="G446" s="33" t="s">
        <v>1286</v>
      </c>
      <c r="H446" s="33"/>
      <c r="I446" s="33" t="s">
        <v>1287</v>
      </c>
      <c r="J446" s="19"/>
      <c r="K446" s="18" t="s">
        <v>66</v>
      </c>
      <c r="L446" s="21" t="s">
        <v>239</v>
      </c>
      <c r="M446" s="18">
        <v>231010000</v>
      </c>
      <c r="N446" s="19" t="s">
        <v>68</v>
      </c>
      <c r="O446" s="18" t="s">
        <v>91</v>
      </c>
      <c r="P446" s="19" t="s">
        <v>68</v>
      </c>
      <c r="Q446" s="19" t="s">
        <v>70</v>
      </c>
      <c r="R446" s="19" t="s">
        <v>84</v>
      </c>
      <c r="S446" s="19" t="s">
        <v>92</v>
      </c>
      <c r="T446" s="27">
        <v>796</v>
      </c>
      <c r="U446" s="27" t="s">
        <v>133</v>
      </c>
      <c r="V446" s="23">
        <v>3</v>
      </c>
      <c r="W446" s="23">
        <v>375</v>
      </c>
      <c r="X446" s="98">
        <v>0</v>
      </c>
      <c r="Y446" s="98">
        <f t="shared" si="17"/>
        <v>0</v>
      </c>
      <c r="Z446" s="19"/>
      <c r="AA446" s="19" t="s">
        <v>76</v>
      </c>
      <c r="AB446" s="19" t="s">
        <v>192</v>
      </c>
      <c r="AC446" s="15" t="s">
        <v>1091</v>
      </c>
    </row>
    <row r="447" spans="1:29" s="1" customFormat="1" ht="89.25" customHeight="1">
      <c r="A447" s="18" t="s">
        <v>1289</v>
      </c>
      <c r="B447" s="19" t="s">
        <v>61</v>
      </c>
      <c r="C447" s="19" t="s">
        <v>62</v>
      </c>
      <c r="D447" s="27" t="s">
        <v>1285</v>
      </c>
      <c r="E447" s="33" t="s">
        <v>801</v>
      </c>
      <c r="F447" s="33"/>
      <c r="G447" s="33" t="s">
        <v>1286</v>
      </c>
      <c r="H447" s="33"/>
      <c r="I447" s="33" t="s">
        <v>1287</v>
      </c>
      <c r="J447" s="19"/>
      <c r="K447" s="18" t="s">
        <v>66</v>
      </c>
      <c r="L447" s="21" t="s">
        <v>239</v>
      </c>
      <c r="M447" s="18">
        <v>231010000</v>
      </c>
      <c r="N447" s="19" t="s">
        <v>68</v>
      </c>
      <c r="O447" s="18" t="s">
        <v>91</v>
      </c>
      <c r="P447" s="19" t="s">
        <v>68</v>
      </c>
      <c r="Q447" s="19" t="s">
        <v>70</v>
      </c>
      <c r="R447" s="19" t="s">
        <v>84</v>
      </c>
      <c r="S447" s="19" t="s">
        <v>92</v>
      </c>
      <c r="T447" s="27">
        <v>796</v>
      </c>
      <c r="U447" s="27" t="s">
        <v>133</v>
      </c>
      <c r="V447" s="23">
        <v>3</v>
      </c>
      <c r="W447" s="23">
        <v>420</v>
      </c>
      <c r="X447" s="98">
        <v>0</v>
      </c>
      <c r="Y447" s="98">
        <f t="shared" si="17"/>
        <v>0</v>
      </c>
      <c r="Z447" s="19"/>
      <c r="AA447" s="19" t="s">
        <v>76</v>
      </c>
      <c r="AB447" s="19">
        <v>11.14</v>
      </c>
      <c r="AC447" s="15" t="s">
        <v>1091</v>
      </c>
    </row>
    <row r="448" spans="1:29" s="1" customFormat="1" ht="89.25" customHeight="1">
      <c r="A448" s="18" t="s">
        <v>1290</v>
      </c>
      <c r="B448" s="19" t="s">
        <v>61</v>
      </c>
      <c r="C448" s="19" t="s">
        <v>62</v>
      </c>
      <c r="D448" s="27" t="s">
        <v>1285</v>
      </c>
      <c r="E448" s="33" t="s">
        <v>801</v>
      </c>
      <c r="F448" s="33"/>
      <c r="G448" s="33" t="s">
        <v>1286</v>
      </c>
      <c r="H448" s="33"/>
      <c r="I448" s="33" t="s">
        <v>1287</v>
      </c>
      <c r="J448" s="19"/>
      <c r="K448" s="18" t="s">
        <v>66</v>
      </c>
      <c r="L448" s="21" t="s">
        <v>239</v>
      </c>
      <c r="M448" s="18">
        <v>231010000</v>
      </c>
      <c r="N448" s="19" t="s">
        <v>68</v>
      </c>
      <c r="O448" s="18" t="s">
        <v>179</v>
      </c>
      <c r="P448" s="19" t="s">
        <v>68</v>
      </c>
      <c r="Q448" s="19" t="s">
        <v>70</v>
      </c>
      <c r="R448" s="19" t="s">
        <v>401</v>
      </c>
      <c r="S448" s="19" t="s">
        <v>92</v>
      </c>
      <c r="T448" s="27">
        <v>796</v>
      </c>
      <c r="U448" s="27" t="s">
        <v>133</v>
      </c>
      <c r="V448" s="23">
        <v>3</v>
      </c>
      <c r="W448" s="23">
        <v>420</v>
      </c>
      <c r="X448" s="98">
        <f>W448*V448</f>
        <v>1260</v>
      </c>
      <c r="Y448" s="98">
        <f t="shared" si="17"/>
        <v>1411.2</v>
      </c>
      <c r="Z448" s="19"/>
      <c r="AA448" s="19" t="s">
        <v>76</v>
      </c>
      <c r="AB448" s="19"/>
      <c r="AC448" s="15" t="s">
        <v>1091</v>
      </c>
    </row>
    <row r="449" spans="1:29" s="1" customFormat="1" ht="89.25" customHeight="1">
      <c r="A449" s="18" t="s">
        <v>1291</v>
      </c>
      <c r="B449" s="19" t="s">
        <v>61</v>
      </c>
      <c r="C449" s="19" t="s">
        <v>62</v>
      </c>
      <c r="D449" s="27" t="s">
        <v>1285</v>
      </c>
      <c r="E449" s="33" t="s">
        <v>801</v>
      </c>
      <c r="F449" s="33"/>
      <c r="G449" s="33" t="s">
        <v>1286</v>
      </c>
      <c r="H449" s="33"/>
      <c r="I449" s="33" t="s">
        <v>1292</v>
      </c>
      <c r="J449" s="19"/>
      <c r="K449" s="19" t="s">
        <v>82</v>
      </c>
      <c r="L449" s="21" t="s">
        <v>239</v>
      </c>
      <c r="M449" s="18">
        <v>231010000</v>
      </c>
      <c r="N449" s="19" t="s">
        <v>68</v>
      </c>
      <c r="O449" s="18" t="s">
        <v>112</v>
      </c>
      <c r="P449" s="19" t="s">
        <v>68</v>
      </c>
      <c r="Q449" s="19" t="s">
        <v>70</v>
      </c>
      <c r="R449" s="19" t="s">
        <v>84</v>
      </c>
      <c r="S449" s="19" t="s">
        <v>92</v>
      </c>
      <c r="T449" s="27">
        <v>796</v>
      </c>
      <c r="U449" s="27" t="s">
        <v>133</v>
      </c>
      <c r="V449" s="23">
        <v>3</v>
      </c>
      <c r="W449" s="23">
        <v>550</v>
      </c>
      <c r="X449" s="98">
        <f>W449*V449</f>
        <v>1650</v>
      </c>
      <c r="Y449" s="98">
        <f t="shared" si="17"/>
        <v>1848.0000000000002</v>
      </c>
      <c r="Z449" s="19"/>
      <c r="AA449" s="19" t="s">
        <v>76</v>
      </c>
      <c r="AB449" s="19"/>
      <c r="AC449" s="15" t="s">
        <v>1091</v>
      </c>
    </row>
    <row r="450" spans="1:29" s="1" customFormat="1" ht="89.25" customHeight="1">
      <c r="A450" s="18" t="s">
        <v>1293</v>
      </c>
      <c r="B450" s="19" t="s">
        <v>61</v>
      </c>
      <c r="C450" s="19" t="s">
        <v>62</v>
      </c>
      <c r="D450" s="27" t="s">
        <v>1294</v>
      </c>
      <c r="E450" s="33" t="s">
        <v>1295</v>
      </c>
      <c r="F450" s="33"/>
      <c r="G450" s="33" t="s">
        <v>1296</v>
      </c>
      <c r="H450" s="33"/>
      <c r="I450" s="18"/>
      <c r="J450" s="19"/>
      <c r="K450" s="19" t="s">
        <v>82</v>
      </c>
      <c r="L450" s="21" t="s">
        <v>239</v>
      </c>
      <c r="M450" s="18">
        <v>231010000</v>
      </c>
      <c r="N450" s="19" t="s">
        <v>68</v>
      </c>
      <c r="O450" s="18" t="s">
        <v>112</v>
      </c>
      <c r="P450" s="19" t="s">
        <v>68</v>
      </c>
      <c r="Q450" s="19" t="s">
        <v>70</v>
      </c>
      <c r="R450" s="19" t="s">
        <v>84</v>
      </c>
      <c r="S450" s="19" t="s">
        <v>92</v>
      </c>
      <c r="T450" s="27">
        <v>796</v>
      </c>
      <c r="U450" s="27" t="s">
        <v>133</v>
      </c>
      <c r="V450" s="23">
        <v>1</v>
      </c>
      <c r="W450" s="23">
        <v>26000</v>
      </c>
      <c r="X450" s="98">
        <v>0</v>
      </c>
      <c r="Y450" s="98">
        <f t="shared" si="17"/>
        <v>0</v>
      </c>
      <c r="Z450" s="19"/>
      <c r="AA450" s="19" t="s">
        <v>76</v>
      </c>
      <c r="AB450" s="14" t="s">
        <v>1090</v>
      </c>
      <c r="AC450" s="15" t="s">
        <v>1091</v>
      </c>
    </row>
    <row r="451" spans="1:29" s="1" customFormat="1" ht="85.5" customHeight="1">
      <c r="A451" s="18" t="s">
        <v>1297</v>
      </c>
      <c r="B451" s="19" t="s">
        <v>61</v>
      </c>
      <c r="C451" s="19" t="s">
        <v>62</v>
      </c>
      <c r="D451" s="27" t="s">
        <v>1294</v>
      </c>
      <c r="E451" s="33" t="s">
        <v>1295</v>
      </c>
      <c r="F451" s="33"/>
      <c r="G451" s="33" t="s">
        <v>1296</v>
      </c>
      <c r="H451" s="33"/>
      <c r="I451" s="18"/>
      <c r="J451" s="19"/>
      <c r="K451" s="18" t="s">
        <v>66</v>
      </c>
      <c r="L451" s="21" t="s">
        <v>239</v>
      </c>
      <c r="M451" s="18">
        <v>231010000</v>
      </c>
      <c r="N451" s="19" t="s">
        <v>68</v>
      </c>
      <c r="O451" s="18" t="s">
        <v>91</v>
      </c>
      <c r="P451" s="19" t="s">
        <v>68</v>
      </c>
      <c r="Q451" s="19" t="s">
        <v>70</v>
      </c>
      <c r="R451" s="19" t="s">
        <v>84</v>
      </c>
      <c r="S451" s="19" t="s">
        <v>92</v>
      </c>
      <c r="T451" s="27">
        <v>796</v>
      </c>
      <c r="U451" s="27" t="s">
        <v>133</v>
      </c>
      <c r="V451" s="23">
        <v>1</v>
      </c>
      <c r="W451" s="23">
        <v>27858</v>
      </c>
      <c r="X451" s="98">
        <v>0</v>
      </c>
      <c r="Y451" s="98">
        <f t="shared" si="17"/>
        <v>0</v>
      </c>
      <c r="Z451" s="19"/>
      <c r="AA451" s="19" t="s">
        <v>76</v>
      </c>
      <c r="AB451" s="19" t="s">
        <v>192</v>
      </c>
      <c r="AC451" s="15" t="s">
        <v>1091</v>
      </c>
    </row>
    <row r="452" spans="1:29" s="1" customFormat="1" ht="85.5" customHeight="1">
      <c r="A452" s="18" t="s">
        <v>1298</v>
      </c>
      <c r="B452" s="19" t="s">
        <v>61</v>
      </c>
      <c r="C452" s="19" t="s">
        <v>62</v>
      </c>
      <c r="D452" s="27" t="s">
        <v>1294</v>
      </c>
      <c r="E452" s="33" t="s">
        <v>1295</v>
      </c>
      <c r="F452" s="33"/>
      <c r="G452" s="33" t="s">
        <v>1296</v>
      </c>
      <c r="H452" s="33"/>
      <c r="I452" s="18"/>
      <c r="J452" s="19"/>
      <c r="K452" s="18" t="s">
        <v>66</v>
      </c>
      <c r="L452" s="21" t="s">
        <v>239</v>
      </c>
      <c r="M452" s="18">
        <v>231010000</v>
      </c>
      <c r="N452" s="19" t="s">
        <v>68</v>
      </c>
      <c r="O452" s="18" t="s">
        <v>91</v>
      </c>
      <c r="P452" s="19" t="s">
        <v>68</v>
      </c>
      <c r="Q452" s="19" t="s">
        <v>70</v>
      </c>
      <c r="R452" s="19" t="s">
        <v>84</v>
      </c>
      <c r="S452" s="19" t="s">
        <v>92</v>
      </c>
      <c r="T452" s="27">
        <v>796</v>
      </c>
      <c r="U452" s="27" t="s">
        <v>133</v>
      </c>
      <c r="V452" s="23">
        <v>1</v>
      </c>
      <c r="W452" s="23">
        <v>31200</v>
      </c>
      <c r="X452" s="98">
        <v>0</v>
      </c>
      <c r="Y452" s="98">
        <f t="shared" si="17"/>
        <v>0</v>
      </c>
      <c r="Z452" s="19"/>
      <c r="AA452" s="19" t="s">
        <v>76</v>
      </c>
      <c r="AB452" s="19">
        <v>11.14</v>
      </c>
      <c r="AC452" s="15" t="s">
        <v>1091</v>
      </c>
    </row>
    <row r="453" spans="1:29" s="1" customFormat="1" ht="85.5" customHeight="1">
      <c r="A453" s="18" t="s">
        <v>1299</v>
      </c>
      <c r="B453" s="19" t="s">
        <v>61</v>
      </c>
      <c r="C453" s="19" t="s">
        <v>62</v>
      </c>
      <c r="D453" s="27" t="s">
        <v>1294</v>
      </c>
      <c r="E453" s="33" t="s">
        <v>1295</v>
      </c>
      <c r="F453" s="33"/>
      <c r="G453" s="33" t="s">
        <v>1296</v>
      </c>
      <c r="H453" s="33"/>
      <c r="I453" s="18"/>
      <c r="J453" s="19"/>
      <c r="K453" s="18" t="s">
        <v>66</v>
      </c>
      <c r="L453" s="21" t="s">
        <v>239</v>
      </c>
      <c r="M453" s="18">
        <v>231010000</v>
      </c>
      <c r="N453" s="19" t="s">
        <v>68</v>
      </c>
      <c r="O453" s="18" t="s">
        <v>179</v>
      </c>
      <c r="P453" s="19" t="s">
        <v>68</v>
      </c>
      <c r="Q453" s="19" t="s">
        <v>70</v>
      </c>
      <c r="R453" s="19" t="s">
        <v>401</v>
      </c>
      <c r="S453" s="19" t="s">
        <v>92</v>
      </c>
      <c r="T453" s="27">
        <v>796</v>
      </c>
      <c r="U453" s="27" t="s">
        <v>133</v>
      </c>
      <c r="V453" s="23">
        <v>1</v>
      </c>
      <c r="W453" s="23">
        <v>31200</v>
      </c>
      <c r="X453" s="98">
        <f>W453*V453</f>
        <v>31200</v>
      </c>
      <c r="Y453" s="98">
        <f t="shared" si="17"/>
        <v>34944</v>
      </c>
      <c r="Z453" s="19"/>
      <c r="AA453" s="19" t="s">
        <v>76</v>
      </c>
      <c r="AB453" s="19"/>
      <c r="AC453" s="15" t="s">
        <v>1091</v>
      </c>
    </row>
    <row r="454" spans="1:29" s="1" customFormat="1" ht="89.25" customHeight="1">
      <c r="A454" s="18" t="s">
        <v>1300</v>
      </c>
      <c r="B454" s="19" t="s">
        <v>61</v>
      </c>
      <c r="C454" s="19" t="s">
        <v>62</v>
      </c>
      <c r="D454" s="27" t="s">
        <v>1301</v>
      </c>
      <c r="E454" s="33" t="s">
        <v>1295</v>
      </c>
      <c r="F454" s="33"/>
      <c r="G454" s="33" t="s">
        <v>1302</v>
      </c>
      <c r="H454" s="33"/>
      <c r="I454" s="18"/>
      <c r="J454" s="19"/>
      <c r="K454" s="19" t="s">
        <v>82</v>
      </c>
      <c r="L454" s="21" t="s">
        <v>239</v>
      </c>
      <c r="M454" s="18">
        <v>231010000</v>
      </c>
      <c r="N454" s="19" t="s">
        <v>68</v>
      </c>
      <c r="O454" s="18" t="s">
        <v>112</v>
      </c>
      <c r="P454" s="19" t="s">
        <v>68</v>
      </c>
      <c r="Q454" s="19" t="s">
        <v>70</v>
      </c>
      <c r="R454" s="19" t="s">
        <v>84</v>
      </c>
      <c r="S454" s="19" t="s">
        <v>92</v>
      </c>
      <c r="T454" s="27">
        <v>796</v>
      </c>
      <c r="U454" s="27" t="s">
        <v>133</v>
      </c>
      <c r="V454" s="23">
        <v>1</v>
      </c>
      <c r="W454" s="23">
        <v>26000</v>
      </c>
      <c r="X454" s="98">
        <v>0</v>
      </c>
      <c r="Y454" s="98">
        <f t="shared" si="17"/>
        <v>0</v>
      </c>
      <c r="Z454" s="19"/>
      <c r="AA454" s="19" t="s">
        <v>76</v>
      </c>
      <c r="AB454" s="14" t="s">
        <v>1254</v>
      </c>
      <c r="AC454" s="15" t="s">
        <v>1091</v>
      </c>
    </row>
    <row r="455" spans="1:29" s="1" customFormat="1" ht="81.75" customHeight="1">
      <c r="A455" s="18" t="s">
        <v>1303</v>
      </c>
      <c r="B455" s="19" t="s">
        <v>61</v>
      </c>
      <c r="C455" s="19" t="s">
        <v>62</v>
      </c>
      <c r="D455" s="27" t="s">
        <v>1301</v>
      </c>
      <c r="E455" s="33" t="s">
        <v>1295</v>
      </c>
      <c r="F455" s="33"/>
      <c r="G455" s="33" t="s">
        <v>1302</v>
      </c>
      <c r="H455" s="33"/>
      <c r="I455" s="18"/>
      <c r="J455" s="19"/>
      <c r="K455" s="18" t="s">
        <v>66</v>
      </c>
      <c r="L455" s="21" t="s">
        <v>239</v>
      </c>
      <c r="M455" s="18">
        <v>231010000</v>
      </c>
      <c r="N455" s="19" t="s">
        <v>68</v>
      </c>
      <c r="O455" s="18" t="s">
        <v>91</v>
      </c>
      <c r="P455" s="19" t="s">
        <v>68</v>
      </c>
      <c r="Q455" s="19" t="s">
        <v>70</v>
      </c>
      <c r="R455" s="19" t="s">
        <v>84</v>
      </c>
      <c r="S455" s="19" t="s">
        <v>92</v>
      </c>
      <c r="T455" s="27">
        <v>796</v>
      </c>
      <c r="U455" s="27" t="s">
        <v>133</v>
      </c>
      <c r="V455" s="23">
        <v>2</v>
      </c>
      <c r="W455" s="23">
        <v>27858</v>
      </c>
      <c r="X455" s="98">
        <v>0</v>
      </c>
      <c r="Y455" s="98">
        <f t="shared" si="17"/>
        <v>0</v>
      </c>
      <c r="Z455" s="19"/>
      <c r="AA455" s="19" t="s">
        <v>76</v>
      </c>
      <c r="AB455" s="19" t="s">
        <v>192</v>
      </c>
      <c r="AC455" s="15" t="s">
        <v>1091</v>
      </c>
    </row>
    <row r="456" spans="1:29" s="1" customFormat="1" ht="81.75" customHeight="1">
      <c r="A456" s="18" t="s">
        <v>1304</v>
      </c>
      <c r="B456" s="19" t="s">
        <v>61</v>
      </c>
      <c r="C456" s="19" t="s">
        <v>62</v>
      </c>
      <c r="D456" s="27" t="s">
        <v>1301</v>
      </c>
      <c r="E456" s="33" t="s">
        <v>1295</v>
      </c>
      <c r="F456" s="33"/>
      <c r="G456" s="33" t="s">
        <v>1302</v>
      </c>
      <c r="H456" s="33"/>
      <c r="I456" s="18"/>
      <c r="J456" s="19"/>
      <c r="K456" s="18" t="s">
        <v>66</v>
      </c>
      <c r="L456" s="21" t="s">
        <v>239</v>
      </c>
      <c r="M456" s="18">
        <v>231010000</v>
      </c>
      <c r="N456" s="19" t="s">
        <v>68</v>
      </c>
      <c r="O456" s="18" t="s">
        <v>91</v>
      </c>
      <c r="P456" s="19" t="s">
        <v>68</v>
      </c>
      <c r="Q456" s="19" t="s">
        <v>70</v>
      </c>
      <c r="R456" s="19" t="s">
        <v>84</v>
      </c>
      <c r="S456" s="19" t="s">
        <v>92</v>
      </c>
      <c r="T456" s="27">
        <v>796</v>
      </c>
      <c r="U456" s="27" t="s">
        <v>133</v>
      </c>
      <c r="V456" s="23">
        <v>2</v>
      </c>
      <c r="W456" s="23">
        <v>31200</v>
      </c>
      <c r="X456" s="98">
        <v>0</v>
      </c>
      <c r="Y456" s="98">
        <f t="shared" si="17"/>
        <v>0</v>
      </c>
      <c r="Z456" s="19"/>
      <c r="AA456" s="19" t="s">
        <v>76</v>
      </c>
      <c r="AB456" s="19">
        <v>11.14</v>
      </c>
      <c r="AC456" s="15" t="s">
        <v>1091</v>
      </c>
    </row>
    <row r="457" spans="1:29" s="1" customFormat="1" ht="81.75" customHeight="1">
      <c r="A457" s="18" t="s">
        <v>1305</v>
      </c>
      <c r="B457" s="19" t="s">
        <v>61</v>
      </c>
      <c r="C457" s="19" t="s">
        <v>62</v>
      </c>
      <c r="D457" s="27" t="s">
        <v>1301</v>
      </c>
      <c r="E457" s="33" t="s">
        <v>1295</v>
      </c>
      <c r="F457" s="33"/>
      <c r="G457" s="33" t="s">
        <v>1302</v>
      </c>
      <c r="H457" s="33"/>
      <c r="I457" s="18"/>
      <c r="J457" s="19"/>
      <c r="K457" s="18" t="s">
        <v>66</v>
      </c>
      <c r="L457" s="21" t="s">
        <v>239</v>
      </c>
      <c r="M457" s="18">
        <v>231010000</v>
      </c>
      <c r="N457" s="19" t="s">
        <v>68</v>
      </c>
      <c r="O457" s="18" t="s">
        <v>179</v>
      </c>
      <c r="P457" s="19" t="s">
        <v>68</v>
      </c>
      <c r="Q457" s="19" t="s">
        <v>70</v>
      </c>
      <c r="R457" s="19" t="s">
        <v>401</v>
      </c>
      <c r="S457" s="19" t="s">
        <v>92</v>
      </c>
      <c r="T457" s="27">
        <v>796</v>
      </c>
      <c r="U457" s="27" t="s">
        <v>133</v>
      </c>
      <c r="V457" s="23">
        <v>2</v>
      </c>
      <c r="W457" s="23">
        <v>31200</v>
      </c>
      <c r="X457" s="98">
        <f>W457*V457</f>
        <v>62400</v>
      </c>
      <c r="Y457" s="98">
        <f t="shared" si="17"/>
        <v>69888</v>
      </c>
      <c r="Z457" s="19"/>
      <c r="AA457" s="19" t="s">
        <v>76</v>
      </c>
      <c r="AB457" s="19"/>
      <c r="AC457" s="15" t="s">
        <v>1091</v>
      </c>
    </row>
    <row r="458" spans="1:29" s="1" customFormat="1" ht="82.5" customHeight="1">
      <c r="A458" s="18" t="s">
        <v>1306</v>
      </c>
      <c r="B458" s="19" t="s">
        <v>61</v>
      </c>
      <c r="C458" s="19" t="s">
        <v>62</v>
      </c>
      <c r="D458" s="99" t="s">
        <v>1307</v>
      </c>
      <c r="E458" s="33" t="s">
        <v>1308</v>
      </c>
      <c r="F458" s="33"/>
      <c r="G458" s="33" t="s">
        <v>1309</v>
      </c>
      <c r="H458" s="33"/>
      <c r="I458" s="33"/>
      <c r="J458" s="18"/>
      <c r="K458" s="18" t="s">
        <v>82</v>
      </c>
      <c r="L458" s="18" t="s">
        <v>239</v>
      </c>
      <c r="M458" s="18">
        <v>231010000</v>
      </c>
      <c r="N458" s="19" t="s">
        <v>68</v>
      </c>
      <c r="O458" s="19" t="s">
        <v>112</v>
      </c>
      <c r="P458" s="19" t="s">
        <v>68</v>
      </c>
      <c r="Q458" s="19" t="s">
        <v>70</v>
      </c>
      <c r="R458" s="19" t="s">
        <v>84</v>
      </c>
      <c r="S458" s="19" t="s">
        <v>92</v>
      </c>
      <c r="T458" s="21">
        <v>796</v>
      </c>
      <c r="U458" s="21" t="s">
        <v>133</v>
      </c>
      <c r="V458" s="23">
        <v>5</v>
      </c>
      <c r="W458" s="23">
        <v>500</v>
      </c>
      <c r="X458" s="98">
        <v>0</v>
      </c>
      <c r="Y458" s="98">
        <f t="shared" si="17"/>
        <v>0</v>
      </c>
      <c r="Z458" s="23"/>
      <c r="AA458" s="19" t="s">
        <v>76</v>
      </c>
      <c r="AB458" s="14" t="s">
        <v>1090</v>
      </c>
      <c r="AC458" s="15" t="s">
        <v>1091</v>
      </c>
    </row>
    <row r="459" spans="1:29" s="1" customFormat="1" ht="82.5" customHeight="1">
      <c r="A459" s="18" t="s">
        <v>1310</v>
      </c>
      <c r="B459" s="19" t="s">
        <v>61</v>
      </c>
      <c r="C459" s="19" t="s">
        <v>62</v>
      </c>
      <c r="D459" s="99" t="s">
        <v>1307</v>
      </c>
      <c r="E459" s="33" t="s">
        <v>1308</v>
      </c>
      <c r="F459" s="33"/>
      <c r="G459" s="33" t="s">
        <v>1309</v>
      </c>
      <c r="H459" s="33"/>
      <c r="I459" s="33"/>
      <c r="J459" s="18"/>
      <c r="K459" s="18" t="s">
        <v>66</v>
      </c>
      <c r="L459" s="18" t="s">
        <v>239</v>
      </c>
      <c r="M459" s="18">
        <v>231010000</v>
      </c>
      <c r="N459" s="19" t="s">
        <v>68</v>
      </c>
      <c r="O459" s="18" t="s">
        <v>91</v>
      </c>
      <c r="P459" s="19" t="s">
        <v>68</v>
      </c>
      <c r="Q459" s="19" t="s">
        <v>70</v>
      </c>
      <c r="R459" s="19" t="s">
        <v>84</v>
      </c>
      <c r="S459" s="19" t="s">
        <v>92</v>
      </c>
      <c r="T459" s="21">
        <v>796</v>
      </c>
      <c r="U459" s="21" t="s">
        <v>133</v>
      </c>
      <c r="V459" s="23">
        <v>5</v>
      </c>
      <c r="W459" s="23">
        <v>536</v>
      </c>
      <c r="X459" s="98">
        <v>0</v>
      </c>
      <c r="Y459" s="98">
        <f t="shared" si="17"/>
        <v>0</v>
      </c>
      <c r="Z459" s="23"/>
      <c r="AA459" s="19" t="s">
        <v>76</v>
      </c>
      <c r="AB459" s="14" t="s">
        <v>192</v>
      </c>
      <c r="AC459" s="15" t="s">
        <v>1091</v>
      </c>
    </row>
    <row r="460" spans="1:29" s="1" customFormat="1" ht="82.5" customHeight="1">
      <c r="A460" s="18" t="s">
        <v>1311</v>
      </c>
      <c r="B460" s="19" t="s">
        <v>61</v>
      </c>
      <c r="C460" s="19" t="s">
        <v>62</v>
      </c>
      <c r="D460" s="99" t="s">
        <v>1307</v>
      </c>
      <c r="E460" s="33" t="s">
        <v>1308</v>
      </c>
      <c r="F460" s="33"/>
      <c r="G460" s="33" t="s">
        <v>1309</v>
      </c>
      <c r="H460" s="33"/>
      <c r="I460" s="33"/>
      <c r="J460" s="18"/>
      <c r="K460" s="18" t="s">
        <v>66</v>
      </c>
      <c r="L460" s="18" t="s">
        <v>239</v>
      </c>
      <c r="M460" s="18">
        <v>231010000</v>
      </c>
      <c r="N460" s="19" t="s">
        <v>68</v>
      </c>
      <c r="O460" s="18" t="s">
        <v>91</v>
      </c>
      <c r="P460" s="19" t="s">
        <v>68</v>
      </c>
      <c r="Q460" s="19" t="s">
        <v>70</v>
      </c>
      <c r="R460" s="19" t="s">
        <v>84</v>
      </c>
      <c r="S460" s="19" t="s">
        <v>92</v>
      </c>
      <c r="T460" s="21">
        <v>796</v>
      </c>
      <c r="U460" s="21" t="s">
        <v>133</v>
      </c>
      <c r="V460" s="23">
        <v>5</v>
      </c>
      <c r="W460" s="23">
        <v>600</v>
      </c>
      <c r="X460" s="98">
        <v>0</v>
      </c>
      <c r="Y460" s="98">
        <f t="shared" si="17"/>
        <v>0</v>
      </c>
      <c r="Z460" s="23"/>
      <c r="AA460" s="19" t="s">
        <v>76</v>
      </c>
      <c r="AB460" s="14">
        <v>11.14</v>
      </c>
      <c r="AC460" s="15" t="s">
        <v>1091</v>
      </c>
    </row>
    <row r="461" spans="1:29" s="1" customFormat="1" ht="82.5" customHeight="1">
      <c r="A461" s="18" t="s">
        <v>1312</v>
      </c>
      <c r="B461" s="19" t="s">
        <v>61</v>
      </c>
      <c r="C461" s="19" t="s">
        <v>62</v>
      </c>
      <c r="D461" s="99" t="s">
        <v>1307</v>
      </c>
      <c r="E461" s="33" t="s">
        <v>1308</v>
      </c>
      <c r="F461" s="33"/>
      <c r="G461" s="33" t="s">
        <v>1309</v>
      </c>
      <c r="H461" s="33"/>
      <c r="I461" s="33"/>
      <c r="J461" s="18"/>
      <c r="K461" s="18" t="s">
        <v>66</v>
      </c>
      <c r="L461" s="18" t="s">
        <v>239</v>
      </c>
      <c r="M461" s="18">
        <v>231010000</v>
      </c>
      <c r="N461" s="19" t="s">
        <v>68</v>
      </c>
      <c r="O461" s="18" t="s">
        <v>179</v>
      </c>
      <c r="P461" s="19" t="s">
        <v>68</v>
      </c>
      <c r="Q461" s="19" t="s">
        <v>70</v>
      </c>
      <c r="R461" s="19" t="s">
        <v>401</v>
      </c>
      <c r="S461" s="19" t="s">
        <v>92</v>
      </c>
      <c r="T461" s="21">
        <v>796</v>
      </c>
      <c r="U461" s="21" t="s">
        <v>133</v>
      </c>
      <c r="V461" s="23">
        <v>5</v>
      </c>
      <c r="W461" s="23">
        <v>600</v>
      </c>
      <c r="X461" s="98">
        <f>W461*V461</f>
        <v>3000</v>
      </c>
      <c r="Y461" s="98">
        <f t="shared" si="17"/>
        <v>3360.0000000000005</v>
      </c>
      <c r="Z461" s="23"/>
      <c r="AA461" s="19" t="s">
        <v>76</v>
      </c>
      <c r="AB461" s="14"/>
      <c r="AC461" s="15" t="s">
        <v>1091</v>
      </c>
    </row>
    <row r="462" spans="1:29" s="1" customFormat="1" ht="82.5" customHeight="1">
      <c r="A462" s="18" t="s">
        <v>1313</v>
      </c>
      <c r="B462" s="19" t="s">
        <v>61</v>
      </c>
      <c r="C462" s="19" t="s">
        <v>62</v>
      </c>
      <c r="D462" s="99" t="s">
        <v>1314</v>
      </c>
      <c r="E462" s="33" t="s">
        <v>1308</v>
      </c>
      <c r="F462" s="33"/>
      <c r="G462" s="33" t="s">
        <v>1315</v>
      </c>
      <c r="H462" s="33"/>
      <c r="I462" s="33"/>
      <c r="J462" s="18"/>
      <c r="K462" s="18" t="s">
        <v>82</v>
      </c>
      <c r="L462" s="18" t="s">
        <v>239</v>
      </c>
      <c r="M462" s="18">
        <v>231010000</v>
      </c>
      <c r="N462" s="19" t="s">
        <v>68</v>
      </c>
      <c r="O462" s="19" t="s">
        <v>112</v>
      </c>
      <c r="P462" s="19" t="s">
        <v>68</v>
      </c>
      <c r="Q462" s="19" t="s">
        <v>70</v>
      </c>
      <c r="R462" s="19" t="s">
        <v>84</v>
      </c>
      <c r="S462" s="19" t="s">
        <v>92</v>
      </c>
      <c r="T462" s="21">
        <v>796</v>
      </c>
      <c r="U462" s="21" t="s">
        <v>133</v>
      </c>
      <c r="V462" s="23">
        <v>5</v>
      </c>
      <c r="W462" s="23">
        <v>500</v>
      </c>
      <c r="X462" s="98">
        <v>0</v>
      </c>
      <c r="Y462" s="98">
        <f t="shared" si="17"/>
        <v>0</v>
      </c>
      <c r="Z462" s="23"/>
      <c r="AA462" s="19" t="s">
        <v>76</v>
      </c>
      <c r="AB462" s="14" t="s">
        <v>1090</v>
      </c>
      <c r="AC462" s="15" t="s">
        <v>1091</v>
      </c>
    </row>
    <row r="463" spans="1:29" s="1" customFormat="1" ht="82.5" customHeight="1">
      <c r="A463" s="18" t="s">
        <v>1316</v>
      </c>
      <c r="B463" s="19" t="s">
        <v>61</v>
      </c>
      <c r="C463" s="19" t="s">
        <v>62</v>
      </c>
      <c r="D463" s="99" t="s">
        <v>1314</v>
      </c>
      <c r="E463" s="33" t="s">
        <v>1308</v>
      </c>
      <c r="F463" s="33"/>
      <c r="G463" s="33" t="s">
        <v>1315</v>
      </c>
      <c r="H463" s="33"/>
      <c r="I463" s="33"/>
      <c r="J463" s="18"/>
      <c r="K463" s="18" t="s">
        <v>66</v>
      </c>
      <c r="L463" s="18" t="s">
        <v>239</v>
      </c>
      <c r="M463" s="18">
        <v>231010000</v>
      </c>
      <c r="N463" s="19" t="s">
        <v>68</v>
      </c>
      <c r="O463" s="18" t="s">
        <v>91</v>
      </c>
      <c r="P463" s="19" t="s">
        <v>68</v>
      </c>
      <c r="Q463" s="19" t="s">
        <v>70</v>
      </c>
      <c r="R463" s="19" t="s">
        <v>84</v>
      </c>
      <c r="S463" s="19" t="s">
        <v>92</v>
      </c>
      <c r="T463" s="21">
        <v>796</v>
      </c>
      <c r="U463" s="21" t="s">
        <v>133</v>
      </c>
      <c r="V463" s="23">
        <v>5</v>
      </c>
      <c r="W463" s="23">
        <v>536</v>
      </c>
      <c r="X463" s="98">
        <v>0</v>
      </c>
      <c r="Y463" s="98">
        <f t="shared" si="17"/>
        <v>0</v>
      </c>
      <c r="Z463" s="23"/>
      <c r="AA463" s="19" t="s">
        <v>76</v>
      </c>
      <c r="AB463" s="14" t="s">
        <v>192</v>
      </c>
      <c r="AC463" s="15" t="s">
        <v>1091</v>
      </c>
    </row>
    <row r="464" spans="1:29" s="1" customFormat="1" ht="82.5" customHeight="1">
      <c r="A464" s="18" t="s">
        <v>1317</v>
      </c>
      <c r="B464" s="19" t="s">
        <v>61</v>
      </c>
      <c r="C464" s="19" t="s">
        <v>62</v>
      </c>
      <c r="D464" s="99" t="s">
        <v>1314</v>
      </c>
      <c r="E464" s="33" t="s">
        <v>1308</v>
      </c>
      <c r="F464" s="33"/>
      <c r="G464" s="33" t="s">
        <v>1315</v>
      </c>
      <c r="H464" s="33"/>
      <c r="I464" s="33"/>
      <c r="J464" s="18"/>
      <c r="K464" s="18" t="s">
        <v>66</v>
      </c>
      <c r="L464" s="18" t="s">
        <v>239</v>
      </c>
      <c r="M464" s="18">
        <v>231010000</v>
      </c>
      <c r="N464" s="19" t="s">
        <v>68</v>
      </c>
      <c r="O464" s="18" t="s">
        <v>91</v>
      </c>
      <c r="P464" s="19" t="s">
        <v>68</v>
      </c>
      <c r="Q464" s="19" t="s">
        <v>70</v>
      </c>
      <c r="R464" s="19" t="s">
        <v>84</v>
      </c>
      <c r="S464" s="19" t="s">
        <v>92</v>
      </c>
      <c r="T464" s="21">
        <v>796</v>
      </c>
      <c r="U464" s="21" t="s">
        <v>133</v>
      </c>
      <c r="V464" s="23">
        <v>5</v>
      </c>
      <c r="W464" s="23">
        <v>600</v>
      </c>
      <c r="X464" s="98">
        <v>0</v>
      </c>
      <c r="Y464" s="98">
        <f t="shared" si="17"/>
        <v>0</v>
      </c>
      <c r="Z464" s="23"/>
      <c r="AA464" s="19" t="s">
        <v>76</v>
      </c>
      <c r="AB464" s="14">
        <v>11.14</v>
      </c>
      <c r="AC464" s="15" t="s">
        <v>1091</v>
      </c>
    </row>
    <row r="465" spans="1:29" s="1" customFormat="1" ht="82.5" customHeight="1">
      <c r="A465" s="18" t="s">
        <v>1318</v>
      </c>
      <c r="B465" s="19" t="s">
        <v>61</v>
      </c>
      <c r="C465" s="19" t="s">
        <v>62</v>
      </c>
      <c r="D465" s="99" t="s">
        <v>1314</v>
      </c>
      <c r="E465" s="33" t="s">
        <v>1308</v>
      </c>
      <c r="F465" s="33"/>
      <c r="G465" s="33" t="s">
        <v>1315</v>
      </c>
      <c r="H465" s="33"/>
      <c r="I465" s="33"/>
      <c r="J465" s="18"/>
      <c r="K465" s="18" t="s">
        <v>66</v>
      </c>
      <c r="L465" s="18" t="s">
        <v>239</v>
      </c>
      <c r="M465" s="18">
        <v>231010000</v>
      </c>
      <c r="N465" s="19" t="s">
        <v>68</v>
      </c>
      <c r="O465" s="18" t="s">
        <v>179</v>
      </c>
      <c r="P465" s="19" t="s">
        <v>68</v>
      </c>
      <c r="Q465" s="19" t="s">
        <v>70</v>
      </c>
      <c r="R465" s="19" t="s">
        <v>401</v>
      </c>
      <c r="S465" s="19" t="s">
        <v>92</v>
      </c>
      <c r="T465" s="21">
        <v>796</v>
      </c>
      <c r="U465" s="21" t="s">
        <v>133</v>
      </c>
      <c r="V465" s="23">
        <v>5</v>
      </c>
      <c r="W465" s="23">
        <v>600</v>
      </c>
      <c r="X465" s="98">
        <f>W465*V465</f>
        <v>3000</v>
      </c>
      <c r="Y465" s="98">
        <f t="shared" si="17"/>
        <v>3360.0000000000005</v>
      </c>
      <c r="Z465" s="23"/>
      <c r="AA465" s="19" t="s">
        <v>76</v>
      </c>
      <c r="AB465" s="14"/>
      <c r="AC465" s="15" t="s">
        <v>1091</v>
      </c>
    </row>
    <row r="466" spans="1:29" s="1" customFormat="1" ht="82.5" customHeight="1">
      <c r="A466" s="18" t="s">
        <v>1319</v>
      </c>
      <c r="B466" s="19" t="s">
        <v>61</v>
      </c>
      <c r="C466" s="19" t="s">
        <v>62</v>
      </c>
      <c r="D466" s="99" t="s">
        <v>1320</v>
      </c>
      <c r="E466" s="33" t="s">
        <v>1308</v>
      </c>
      <c r="F466" s="33"/>
      <c r="G466" s="33" t="s">
        <v>1321</v>
      </c>
      <c r="H466" s="33"/>
      <c r="I466" s="33"/>
      <c r="J466" s="18"/>
      <c r="K466" s="18" t="s">
        <v>82</v>
      </c>
      <c r="L466" s="18" t="s">
        <v>239</v>
      </c>
      <c r="M466" s="18">
        <v>231010000</v>
      </c>
      <c r="N466" s="19" t="s">
        <v>68</v>
      </c>
      <c r="O466" s="19" t="s">
        <v>112</v>
      </c>
      <c r="P466" s="19" t="s">
        <v>68</v>
      </c>
      <c r="Q466" s="19" t="s">
        <v>70</v>
      </c>
      <c r="R466" s="19" t="s">
        <v>84</v>
      </c>
      <c r="S466" s="19" t="s">
        <v>92</v>
      </c>
      <c r="T466" s="21">
        <v>796</v>
      </c>
      <c r="U466" s="21" t="s">
        <v>133</v>
      </c>
      <c r="V466" s="23">
        <v>5</v>
      </c>
      <c r="W466" s="23">
        <v>500</v>
      </c>
      <c r="X466" s="98">
        <v>0</v>
      </c>
      <c r="Y466" s="98">
        <f t="shared" si="17"/>
        <v>0</v>
      </c>
      <c r="Z466" s="23"/>
      <c r="AA466" s="19" t="s">
        <v>76</v>
      </c>
      <c r="AB466" s="14" t="s">
        <v>1090</v>
      </c>
      <c r="AC466" s="15" t="s">
        <v>1091</v>
      </c>
    </row>
    <row r="467" spans="1:29" s="1" customFormat="1" ht="82.5" customHeight="1">
      <c r="A467" s="18" t="s">
        <v>1322</v>
      </c>
      <c r="B467" s="19" t="s">
        <v>61</v>
      </c>
      <c r="C467" s="19" t="s">
        <v>62</v>
      </c>
      <c r="D467" s="99" t="s">
        <v>1320</v>
      </c>
      <c r="E467" s="33" t="s">
        <v>1308</v>
      </c>
      <c r="F467" s="33"/>
      <c r="G467" s="33" t="s">
        <v>1321</v>
      </c>
      <c r="H467" s="33"/>
      <c r="I467" s="33"/>
      <c r="J467" s="18"/>
      <c r="K467" s="18" t="s">
        <v>66</v>
      </c>
      <c r="L467" s="18" t="s">
        <v>239</v>
      </c>
      <c r="M467" s="18">
        <v>231010000</v>
      </c>
      <c r="N467" s="19" t="s">
        <v>68</v>
      </c>
      <c r="O467" s="18" t="s">
        <v>91</v>
      </c>
      <c r="P467" s="19" t="s">
        <v>68</v>
      </c>
      <c r="Q467" s="19" t="s">
        <v>70</v>
      </c>
      <c r="R467" s="19" t="s">
        <v>84</v>
      </c>
      <c r="S467" s="19" t="s">
        <v>92</v>
      </c>
      <c r="T467" s="21">
        <v>796</v>
      </c>
      <c r="U467" s="21" t="s">
        <v>133</v>
      </c>
      <c r="V467" s="23">
        <v>5</v>
      </c>
      <c r="W467" s="23">
        <v>536</v>
      </c>
      <c r="X467" s="98">
        <v>0</v>
      </c>
      <c r="Y467" s="98">
        <f t="shared" si="17"/>
        <v>0</v>
      </c>
      <c r="Z467" s="23"/>
      <c r="AA467" s="19" t="s">
        <v>76</v>
      </c>
      <c r="AB467" s="14" t="s">
        <v>192</v>
      </c>
      <c r="AC467" s="15" t="s">
        <v>1091</v>
      </c>
    </row>
    <row r="468" spans="1:29" s="1" customFormat="1" ht="82.5" customHeight="1">
      <c r="A468" s="18" t="s">
        <v>1323</v>
      </c>
      <c r="B468" s="19" t="s">
        <v>61</v>
      </c>
      <c r="C468" s="19" t="s">
        <v>62</v>
      </c>
      <c r="D468" s="99" t="s">
        <v>1320</v>
      </c>
      <c r="E468" s="33" t="s">
        <v>1308</v>
      </c>
      <c r="F468" s="33"/>
      <c r="G468" s="33" t="s">
        <v>1321</v>
      </c>
      <c r="H468" s="33"/>
      <c r="I468" s="33"/>
      <c r="J468" s="18"/>
      <c r="K468" s="18" t="s">
        <v>66</v>
      </c>
      <c r="L468" s="18" t="s">
        <v>239</v>
      </c>
      <c r="M468" s="18">
        <v>231010000</v>
      </c>
      <c r="N468" s="19" t="s">
        <v>68</v>
      </c>
      <c r="O468" s="18" t="s">
        <v>91</v>
      </c>
      <c r="P468" s="19" t="s">
        <v>68</v>
      </c>
      <c r="Q468" s="19" t="s">
        <v>70</v>
      </c>
      <c r="R468" s="19" t="s">
        <v>84</v>
      </c>
      <c r="S468" s="19" t="s">
        <v>92</v>
      </c>
      <c r="T468" s="21">
        <v>796</v>
      </c>
      <c r="U468" s="21" t="s">
        <v>133</v>
      </c>
      <c r="V468" s="23">
        <v>5</v>
      </c>
      <c r="W468" s="23">
        <v>600</v>
      </c>
      <c r="X468" s="98">
        <v>0</v>
      </c>
      <c r="Y468" s="98">
        <f t="shared" si="17"/>
        <v>0</v>
      </c>
      <c r="Z468" s="23"/>
      <c r="AA468" s="19" t="s">
        <v>76</v>
      </c>
      <c r="AB468" s="14">
        <v>11.14</v>
      </c>
      <c r="AC468" s="15" t="s">
        <v>1091</v>
      </c>
    </row>
    <row r="469" spans="1:29" s="1" customFormat="1" ht="82.5" customHeight="1">
      <c r="A469" s="18" t="s">
        <v>1324</v>
      </c>
      <c r="B469" s="19" t="s">
        <v>61</v>
      </c>
      <c r="C469" s="19" t="s">
        <v>62</v>
      </c>
      <c r="D469" s="99" t="s">
        <v>1320</v>
      </c>
      <c r="E469" s="33" t="s">
        <v>1308</v>
      </c>
      <c r="F469" s="33"/>
      <c r="G469" s="33" t="s">
        <v>1321</v>
      </c>
      <c r="H469" s="33"/>
      <c r="I469" s="33"/>
      <c r="J469" s="18"/>
      <c r="K469" s="18" t="s">
        <v>66</v>
      </c>
      <c r="L469" s="18" t="s">
        <v>239</v>
      </c>
      <c r="M469" s="18">
        <v>231010000</v>
      </c>
      <c r="N469" s="19" t="s">
        <v>68</v>
      </c>
      <c r="O469" s="18" t="s">
        <v>179</v>
      </c>
      <c r="P469" s="19" t="s">
        <v>68</v>
      </c>
      <c r="Q469" s="19" t="s">
        <v>70</v>
      </c>
      <c r="R469" s="19" t="s">
        <v>401</v>
      </c>
      <c r="S469" s="19" t="s">
        <v>92</v>
      </c>
      <c r="T469" s="21">
        <v>796</v>
      </c>
      <c r="U469" s="21" t="s">
        <v>133</v>
      </c>
      <c r="V469" s="23">
        <v>5</v>
      </c>
      <c r="W469" s="23">
        <v>600</v>
      </c>
      <c r="X469" s="98">
        <f>W469*V469</f>
        <v>3000</v>
      </c>
      <c r="Y469" s="98">
        <f t="shared" si="17"/>
        <v>3360.0000000000005</v>
      </c>
      <c r="Z469" s="23"/>
      <c r="AA469" s="19" t="s">
        <v>76</v>
      </c>
      <c r="AB469" s="14"/>
      <c r="AC469" s="15" t="s">
        <v>1091</v>
      </c>
    </row>
    <row r="470" spans="1:29" s="1" customFormat="1" ht="82.5" customHeight="1">
      <c r="A470" s="18" t="s">
        <v>1325</v>
      </c>
      <c r="B470" s="19" t="s">
        <v>61</v>
      </c>
      <c r="C470" s="19" t="s">
        <v>62</v>
      </c>
      <c r="D470" s="99" t="s">
        <v>1326</v>
      </c>
      <c r="E470" s="33" t="s">
        <v>1327</v>
      </c>
      <c r="F470" s="33"/>
      <c r="G470" s="33" t="s">
        <v>1328</v>
      </c>
      <c r="H470" s="33"/>
      <c r="I470" s="33" t="s">
        <v>1329</v>
      </c>
      <c r="J470" s="18"/>
      <c r="K470" s="18" t="s">
        <v>82</v>
      </c>
      <c r="L470" s="18">
        <v>0</v>
      </c>
      <c r="M470" s="18">
        <v>231010000</v>
      </c>
      <c r="N470" s="19" t="s">
        <v>68</v>
      </c>
      <c r="O470" s="19" t="s">
        <v>112</v>
      </c>
      <c r="P470" s="19" t="s">
        <v>68</v>
      </c>
      <c r="Q470" s="19" t="s">
        <v>70</v>
      </c>
      <c r="R470" s="19" t="s">
        <v>84</v>
      </c>
      <c r="S470" s="19" t="s">
        <v>92</v>
      </c>
      <c r="T470" s="21" t="s">
        <v>1330</v>
      </c>
      <c r="U470" s="21" t="s">
        <v>1124</v>
      </c>
      <c r="V470" s="23">
        <v>50</v>
      </c>
      <c r="W470" s="23">
        <v>1000</v>
      </c>
      <c r="X470" s="98">
        <f aca="true" t="shared" si="18" ref="X470:X475">W470*V470</f>
        <v>50000</v>
      </c>
      <c r="Y470" s="98">
        <f t="shared" si="17"/>
        <v>56000.00000000001</v>
      </c>
      <c r="Z470" s="23"/>
      <c r="AA470" s="19" t="s">
        <v>76</v>
      </c>
      <c r="AB470" s="14"/>
      <c r="AC470" s="15" t="s">
        <v>1091</v>
      </c>
    </row>
    <row r="471" spans="1:29" s="62" customFormat="1" ht="139.5" customHeight="1">
      <c r="A471" s="18" t="s">
        <v>1331</v>
      </c>
      <c r="B471" s="19" t="s">
        <v>61</v>
      </c>
      <c r="C471" s="19" t="s">
        <v>62</v>
      </c>
      <c r="D471" s="26" t="s">
        <v>1332</v>
      </c>
      <c r="E471" s="33" t="s">
        <v>1333</v>
      </c>
      <c r="F471" s="33"/>
      <c r="G471" s="33" t="s">
        <v>1334</v>
      </c>
      <c r="H471" s="33"/>
      <c r="I471" s="18" t="s">
        <v>1335</v>
      </c>
      <c r="J471" s="18"/>
      <c r="K471" s="19" t="s">
        <v>82</v>
      </c>
      <c r="L471" s="18">
        <v>0</v>
      </c>
      <c r="M471" s="18">
        <v>231010000</v>
      </c>
      <c r="N471" s="19" t="s">
        <v>68</v>
      </c>
      <c r="O471" s="18" t="s">
        <v>378</v>
      </c>
      <c r="P471" s="19" t="s">
        <v>68</v>
      </c>
      <c r="Q471" s="19" t="s">
        <v>70</v>
      </c>
      <c r="R471" s="19" t="s">
        <v>84</v>
      </c>
      <c r="S471" s="19" t="s">
        <v>92</v>
      </c>
      <c r="T471" s="21" t="s">
        <v>157</v>
      </c>
      <c r="U471" s="19" t="s">
        <v>133</v>
      </c>
      <c r="V471" s="23">
        <v>400</v>
      </c>
      <c r="W471" s="24">
        <v>30</v>
      </c>
      <c r="X471" s="98">
        <f t="shared" si="18"/>
        <v>12000</v>
      </c>
      <c r="Y471" s="98">
        <f t="shared" si="17"/>
        <v>13440.000000000002</v>
      </c>
      <c r="Z471" s="96"/>
      <c r="AA471" s="19" t="s">
        <v>1336</v>
      </c>
      <c r="AB471" s="19"/>
      <c r="AC471" s="15" t="s">
        <v>1091</v>
      </c>
    </row>
    <row r="472" spans="1:29" s="62" customFormat="1" ht="139.5" customHeight="1">
      <c r="A472" s="18" t="s">
        <v>1337</v>
      </c>
      <c r="B472" s="19" t="s">
        <v>61</v>
      </c>
      <c r="C472" s="19" t="s">
        <v>62</v>
      </c>
      <c r="D472" s="26" t="s">
        <v>1338</v>
      </c>
      <c r="E472" s="33" t="s">
        <v>1339</v>
      </c>
      <c r="F472" s="33"/>
      <c r="G472" s="33" t="s">
        <v>1340</v>
      </c>
      <c r="H472" s="33"/>
      <c r="I472" s="18" t="s">
        <v>1341</v>
      </c>
      <c r="J472" s="18"/>
      <c r="K472" s="19" t="s">
        <v>82</v>
      </c>
      <c r="L472" s="18">
        <v>0</v>
      </c>
      <c r="M472" s="18">
        <v>231010000</v>
      </c>
      <c r="N472" s="19" t="s">
        <v>68</v>
      </c>
      <c r="O472" s="18" t="s">
        <v>378</v>
      </c>
      <c r="P472" s="19" t="s">
        <v>68</v>
      </c>
      <c r="Q472" s="19" t="s">
        <v>70</v>
      </c>
      <c r="R472" s="19" t="s">
        <v>84</v>
      </c>
      <c r="S472" s="19" t="s">
        <v>92</v>
      </c>
      <c r="T472" s="21" t="s">
        <v>379</v>
      </c>
      <c r="U472" s="19" t="s">
        <v>380</v>
      </c>
      <c r="V472" s="23">
        <v>50</v>
      </c>
      <c r="W472" s="24">
        <v>500</v>
      </c>
      <c r="X472" s="98">
        <f t="shared" si="18"/>
        <v>25000</v>
      </c>
      <c r="Y472" s="98">
        <f t="shared" si="17"/>
        <v>28000.000000000004</v>
      </c>
      <c r="Z472" s="96"/>
      <c r="AA472" s="19" t="s">
        <v>1336</v>
      </c>
      <c r="AB472" s="19"/>
      <c r="AC472" s="15" t="s">
        <v>1091</v>
      </c>
    </row>
    <row r="473" spans="1:29" s="62" customFormat="1" ht="139.5" customHeight="1">
      <c r="A473" s="18" t="s">
        <v>1342</v>
      </c>
      <c r="B473" s="19" t="s">
        <v>61</v>
      </c>
      <c r="C473" s="19" t="s">
        <v>62</v>
      </c>
      <c r="D473" s="26" t="s">
        <v>1343</v>
      </c>
      <c r="E473" s="33" t="s">
        <v>1344</v>
      </c>
      <c r="F473" s="33"/>
      <c r="G473" s="33" t="s">
        <v>1345</v>
      </c>
      <c r="H473" s="33"/>
      <c r="I473" s="18"/>
      <c r="J473" s="18"/>
      <c r="K473" s="19" t="s">
        <v>82</v>
      </c>
      <c r="L473" s="18">
        <v>0</v>
      </c>
      <c r="M473" s="18">
        <v>231010000</v>
      </c>
      <c r="N473" s="19" t="s">
        <v>68</v>
      </c>
      <c r="O473" s="18" t="s">
        <v>83</v>
      </c>
      <c r="P473" s="19" t="s">
        <v>68</v>
      </c>
      <c r="Q473" s="19" t="s">
        <v>70</v>
      </c>
      <c r="R473" s="19" t="s">
        <v>84</v>
      </c>
      <c r="S473" s="19" t="s">
        <v>92</v>
      </c>
      <c r="T473" s="21" t="s">
        <v>157</v>
      </c>
      <c r="U473" s="19" t="s">
        <v>133</v>
      </c>
      <c r="V473" s="23">
        <v>4</v>
      </c>
      <c r="W473" s="24">
        <v>60000</v>
      </c>
      <c r="X473" s="98">
        <f t="shared" si="18"/>
        <v>240000</v>
      </c>
      <c r="Y473" s="98">
        <f t="shared" si="17"/>
        <v>268800</v>
      </c>
      <c r="Z473" s="96"/>
      <c r="AA473" s="19" t="s">
        <v>76</v>
      </c>
      <c r="AB473" s="19"/>
      <c r="AC473" s="15" t="s">
        <v>1091</v>
      </c>
    </row>
    <row r="474" spans="1:29" s="62" customFormat="1" ht="102" customHeight="1">
      <c r="A474" s="18" t="s">
        <v>1346</v>
      </c>
      <c r="B474" s="19" t="s">
        <v>61</v>
      </c>
      <c r="C474" s="19" t="s">
        <v>62</v>
      </c>
      <c r="D474" s="99" t="s">
        <v>1347</v>
      </c>
      <c r="E474" s="29" t="s">
        <v>1348</v>
      </c>
      <c r="F474" s="33"/>
      <c r="G474" s="33" t="s">
        <v>1349</v>
      </c>
      <c r="H474" s="33"/>
      <c r="I474" s="18"/>
      <c r="J474" s="18"/>
      <c r="K474" s="19" t="s">
        <v>66</v>
      </c>
      <c r="L474" s="18">
        <v>99.5</v>
      </c>
      <c r="M474" s="18">
        <v>231010000</v>
      </c>
      <c r="N474" s="19" t="s">
        <v>68</v>
      </c>
      <c r="O474" s="18" t="s">
        <v>417</v>
      </c>
      <c r="P474" s="19" t="s">
        <v>68</v>
      </c>
      <c r="Q474" s="19" t="s">
        <v>70</v>
      </c>
      <c r="R474" s="19" t="s">
        <v>1350</v>
      </c>
      <c r="S474" s="19" t="s">
        <v>72</v>
      </c>
      <c r="T474" s="21" t="s">
        <v>1330</v>
      </c>
      <c r="U474" s="29" t="s">
        <v>1124</v>
      </c>
      <c r="V474" s="23">
        <v>95000</v>
      </c>
      <c r="W474" s="46">
        <v>83</v>
      </c>
      <c r="X474" s="98">
        <f t="shared" si="18"/>
        <v>7885000</v>
      </c>
      <c r="Y474" s="98">
        <f t="shared" si="17"/>
        <v>8831200</v>
      </c>
      <c r="Z474" s="96" t="s">
        <v>1351</v>
      </c>
      <c r="AA474" s="19" t="s">
        <v>1336</v>
      </c>
      <c r="AB474" s="14"/>
      <c r="AC474" s="15" t="s">
        <v>1091</v>
      </c>
    </row>
    <row r="475" spans="1:29" s="62" customFormat="1" ht="102" customHeight="1">
      <c r="A475" s="18" t="s">
        <v>1352</v>
      </c>
      <c r="B475" s="19" t="s">
        <v>61</v>
      </c>
      <c r="C475" s="19" t="s">
        <v>62</v>
      </c>
      <c r="D475" s="99" t="s">
        <v>1353</v>
      </c>
      <c r="E475" s="29" t="s">
        <v>1348</v>
      </c>
      <c r="F475" s="33"/>
      <c r="G475" s="33" t="s">
        <v>1354</v>
      </c>
      <c r="H475" s="33"/>
      <c r="I475" s="18"/>
      <c r="J475" s="18"/>
      <c r="K475" s="19" t="s">
        <v>66</v>
      </c>
      <c r="L475" s="18">
        <v>99.5</v>
      </c>
      <c r="M475" s="18">
        <v>231010000</v>
      </c>
      <c r="N475" s="19" t="s">
        <v>68</v>
      </c>
      <c r="O475" s="18" t="s">
        <v>417</v>
      </c>
      <c r="P475" s="19" t="s">
        <v>68</v>
      </c>
      <c r="Q475" s="19" t="s">
        <v>70</v>
      </c>
      <c r="R475" s="19" t="s">
        <v>1350</v>
      </c>
      <c r="S475" s="19" t="s">
        <v>72</v>
      </c>
      <c r="T475" s="21">
        <v>112</v>
      </c>
      <c r="U475" s="29" t="s">
        <v>1124</v>
      </c>
      <c r="V475" s="23">
        <v>50000</v>
      </c>
      <c r="W475" s="46">
        <v>114.8</v>
      </c>
      <c r="X475" s="98">
        <f t="shared" si="18"/>
        <v>5740000</v>
      </c>
      <c r="Y475" s="98">
        <f t="shared" si="17"/>
        <v>6428800.000000001</v>
      </c>
      <c r="Z475" s="96" t="s">
        <v>1351</v>
      </c>
      <c r="AA475" s="19" t="s">
        <v>1336</v>
      </c>
      <c r="AB475" s="14"/>
      <c r="AC475" s="15" t="s">
        <v>1091</v>
      </c>
    </row>
    <row r="476" spans="1:29" s="62" customFormat="1" ht="102" customHeight="1">
      <c r="A476" s="18" t="s">
        <v>1355</v>
      </c>
      <c r="B476" s="19" t="s">
        <v>61</v>
      </c>
      <c r="C476" s="19" t="s">
        <v>62</v>
      </c>
      <c r="D476" s="99" t="s">
        <v>1356</v>
      </c>
      <c r="E476" s="29" t="s">
        <v>1348</v>
      </c>
      <c r="F476" s="33"/>
      <c r="G476" s="29" t="s">
        <v>1357</v>
      </c>
      <c r="H476" s="33"/>
      <c r="I476" s="18"/>
      <c r="J476" s="18"/>
      <c r="K476" s="19" t="s">
        <v>66</v>
      </c>
      <c r="L476" s="18">
        <v>99.5</v>
      </c>
      <c r="M476" s="18">
        <v>231010000</v>
      </c>
      <c r="N476" s="19" t="s">
        <v>68</v>
      </c>
      <c r="O476" s="18" t="s">
        <v>417</v>
      </c>
      <c r="P476" s="19" t="s">
        <v>68</v>
      </c>
      <c r="Q476" s="19" t="s">
        <v>70</v>
      </c>
      <c r="R476" s="19" t="s">
        <v>1350</v>
      </c>
      <c r="S476" s="19" t="s">
        <v>72</v>
      </c>
      <c r="T476" s="21">
        <v>112</v>
      </c>
      <c r="U476" s="29" t="s">
        <v>1358</v>
      </c>
      <c r="V476" s="23">
        <v>10000</v>
      </c>
      <c r="W476" s="46">
        <v>123.8</v>
      </c>
      <c r="X476" s="98">
        <v>0</v>
      </c>
      <c r="Y476" s="98">
        <f t="shared" si="17"/>
        <v>0</v>
      </c>
      <c r="Z476" s="96" t="s">
        <v>1351</v>
      </c>
      <c r="AA476" s="19">
        <v>2016</v>
      </c>
      <c r="AB476" s="14" t="s">
        <v>832</v>
      </c>
      <c r="AC476" s="15" t="s">
        <v>1091</v>
      </c>
    </row>
    <row r="477" spans="1:29" s="62" customFormat="1" ht="102" customHeight="1">
      <c r="A477" s="18" t="s">
        <v>1359</v>
      </c>
      <c r="B477" s="19" t="s">
        <v>61</v>
      </c>
      <c r="C477" s="19" t="s">
        <v>62</v>
      </c>
      <c r="D477" s="99" t="s">
        <v>1356</v>
      </c>
      <c r="E477" s="29" t="s">
        <v>1348</v>
      </c>
      <c r="F477" s="33"/>
      <c r="G477" s="29" t="s">
        <v>1357</v>
      </c>
      <c r="H477" s="33"/>
      <c r="I477" s="18"/>
      <c r="J477" s="18"/>
      <c r="K477" s="19" t="s">
        <v>66</v>
      </c>
      <c r="L477" s="18">
        <v>99.5</v>
      </c>
      <c r="M477" s="18">
        <v>231010000</v>
      </c>
      <c r="N477" s="19" t="s">
        <v>68</v>
      </c>
      <c r="O477" s="18" t="s">
        <v>417</v>
      </c>
      <c r="P477" s="19" t="s">
        <v>68</v>
      </c>
      <c r="Q477" s="19" t="s">
        <v>70</v>
      </c>
      <c r="R477" s="19" t="s">
        <v>1350</v>
      </c>
      <c r="S477" s="19" t="s">
        <v>72</v>
      </c>
      <c r="T477" s="21">
        <v>112</v>
      </c>
      <c r="U477" s="29" t="s">
        <v>1358</v>
      </c>
      <c r="V477" s="23">
        <v>4000</v>
      </c>
      <c r="W477" s="46">
        <f>W476</f>
        <v>123.8</v>
      </c>
      <c r="X477" s="98">
        <f>V477*W477</f>
        <v>495200</v>
      </c>
      <c r="Y477" s="98">
        <f>X477*1.12</f>
        <v>554624</v>
      </c>
      <c r="Z477" s="96" t="s">
        <v>1351</v>
      </c>
      <c r="AA477" s="19">
        <v>2016</v>
      </c>
      <c r="AB477" s="14"/>
      <c r="AC477" s="15" t="s">
        <v>1091</v>
      </c>
    </row>
    <row r="478" spans="1:29" s="62" customFormat="1" ht="102" customHeight="1">
      <c r="A478" s="18" t="s">
        <v>1360</v>
      </c>
      <c r="B478" s="19" t="s">
        <v>61</v>
      </c>
      <c r="C478" s="19" t="s">
        <v>62</v>
      </c>
      <c r="D478" s="99" t="s">
        <v>1361</v>
      </c>
      <c r="E478" s="29" t="s">
        <v>1362</v>
      </c>
      <c r="F478" s="33"/>
      <c r="G478" s="29" t="s">
        <v>1363</v>
      </c>
      <c r="H478" s="33"/>
      <c r="I478" s="18"/>
      <c r="J478" s="18"/>
      <c r="K478" s="19" t="s">
        <v>66</v>
      </c>
      <c r="L478" s="18">
        <v>100</v>
      </c>
      <c r="M478" s="18">
        <v>231010000</v>
      </c>
      <c r="N478" s="19" t="s">
        <v>68</v>
      </c>
      <c r="O478" s="18" t="s">
        <v>417</v>
      </c>
      <c r="P478" s="19" t="s">
        <v>68</v>
      </c>
      <c r="Q478" s="19" t="s">
        <v>70</v>
      </c>
      <c r="R478" s="19" t="s">
        <v>1350</v>
      </c>
      <c r="S478" s="19" t="s">
        <v>72</v>
      </c>
      <c r="T478" s="21">
        <v>112</v>
      </c>
      <c r="U478" s="29" t="s">
        <v>1124</v>
      </c>
      <c r="V478" s="23">
        <f>70000-30000</f>
        <v>40000</v>
      </c>
      <c r="W478" s="46">
        <v>118</v>
      </c>
      <c r="X478" s="98">
        <v>0</v>
      </c>
      <c r="Y478" s="98">
        <v>0</v>
      </c>
      <c r="Z478" s="96" t="s">
        <v>1351</v>
      </c>
      <c r="AA478" s="19" t="s">
        <v>76</v>
      </c>
      <c r="AB478" s="14" t="s">
        <v>1364</v>
      </c>
      <c r="AC478" s="15" t="s">
        <v>1091</v>
      </c>
    </row>
    <row r="479" spans="1:29" s="62" customFormat="1" ht="102" customHeight="1">
      <c r="A479" s="18" t="s">
        <v>1365</v>
      </c>
      <c r="B479" s="19" t="s">
        <v>61</v>
      </c>
      <c r="C479" s="19" t="s">
        <v>62</v>
      </c>
      <c r="D479" s="99" t="s">
        <v>1361</v>
      </c>
      <c r="E479" s="29" t="s">
        <v>1362</v>
      </c>
      <c r="F479" s="33"/>
      <c r="G479" s="29" t="s">
        <v>1363</v>
      </c>
      <c r="H479" s="33"/>
      <c r="I479" s="18"/>
      <c r="J479" s="18"/>
      <c r="K479" s="19" t="s">
        <v>66</v>
      </c>
      <c r="L479" s="18">
        <v>100</v>
      </c>
      <c r="M479" s="18">
        <v>231010000</v>
      </c>
      <c r="N479" s="19" t="s">
        <v>68</v>
      </c>
      <c r="O479" s="99" t="s">
        <v>752</v>
      </c>
      <c r="P479" s="19" t="s">
        <v>68</v>
      </c>
      <c r="Q479" s="19" t="s">
        <v>70</v>
      </c>
      <c r="R479" s="19" t="s">
        <v>1350</v>
      </c>
      <c r="S479" s="19" t="s">
        <v>72</v>
      </c>
      <c r="T479" s="21">
        <v>112</v>
      </c>
      <c r="U479" s="29" t="s">
        <v>1124</v>
      </c>
      <c r="V479" s="23">
        <v>33956.8345323741</v>
      </c>
      <c r="W479" s="46">
        <v>139</v>
      </c>
      <c r="X479" s="98">
        <f>W479*V479</f>
        <v>4720000</v>
      </c>
      <c r="Y479" s="98">
        <f>X479*1.12</f>
        <v>5286400.000000001</v>
      </c>
      <c r="Z479" s="96" t="s">
        <v>1351</v>
      </c>
      <c r="AA479" s="19" t="s">
        <v>76</v>
      </c>
      <c r="AB479" s="14"/>
      <c r="AC479" s="15" t="s">
        <v>1091</v>
      </c>
    </row>
    <row r="480" spans="1:29" s="62" customFormat="1" ht="114.75" customHeight="1">
      <c r="A480" s="18" t="s">
        <v>1366</v>
      </c>
      <c r="B480" s="19" t="s">
        <v>61</v>
      </c>
      <c r="C480" s="19" t="s">
        <v>62</v>
      </c>
      <c r="D480" s="99" t="s">
        <v>1367</v>
      </c>
      <c r="E480" s="29" t="s">
        <v>1362</v>
      </c>
      <c r="F480" s="33"/>
      <c r="G480" s="29" t="s">
        <v>1368</v>
      </c>
      <c r="H480" s="33"/>
      <c r="I480" s="18"/>
      <c r="J480" s="18"/>
      <c r="K480" s="19" t="s">
        <v>66</v>
      </c>
      <c r="L480" s="18">
        <v>100</v>
      </c>
      <c r="M480" s="18">
        <v>231010000</v>
      </c>
      <c r="N480" s="19" t="s">
        <v>68</v>
      </c>
      <c r="O480" s="18" t="s">
        <v>417</v>
      </c>
      <c r="P480" s="19" t="s">
        <v>68</v>
      </c>
      <c r="Q480" s="19" t="s">
        <v>70</v>
      </c>
      <c r="R480" s="19" t="s">
        <v>1369</v>
      </c>
      <c r="S480" s="19" t="s">
        <v>72</v>
      </c>
      <c r="T480" s="21">
        <v>112</v>
      </c>
      <c r="U480" s="29" t="s">
        <v>1124</v>
      </c>
      <c r="V480" s="23">
        <v>80000</v>
      </c>
      <c r="W480" s="46">
        <v>89</v>
      </c>
      <c r="X480" s="98">
        <v>0</v>
      </c>
      <c r="Y480" s="98">
        <f t="shared" si="17"/>
        <v>0</v>
      </c>
      <c r="Z480" s="96" t="s">
        <v>1351</v>
      </c>
      <c r="AA480" s="19" t="s">
        <v>76</v>
      </c>
      <c r="AB480" s="14" t="s">
        <v>832</v>
      </c>
      <c r="AC480" s="15" t="s">
        <v>1091</v>
      </c>
    </row>
    <row r="481" spans="1:29" s="62" customFormat="1" ht="96.75" customHeight="1">
      <c r="A481" s="18" t="s">
        <v>1370</v>
      </c>
      <c r="B481" s="19" t="s">
        <v>61</v>
      </c>
      <c r="C481" s="19" t="s">
        <v>62</v>
      </c>
      <c r="D481" s="99" t="s">
        <v>1367</v>
      </c>
      <c r="E481" s="29" t="s">
        <v>1362</v>
      </c>
      <c r="F481" s="33"/>
      <c r="G481" s="29" t="s">
        <v>1368</v>
      </c>
      <c r="H481" s="33"/>
      <c r="I481" s="18"/>
      <c r="J481" s="18"/>
      <c r="K481" s="19" t="s">
        <v>66</v>
      </c>
      <c r="L481" s="18">
        <v>100</v>
      </c>
      <c r="M481" s="18">
        <v>231010000</v>
      </c>
      <c r="N481" s="19" t="s">
        <v>68</v>
      </c>
      <c r="O481" s="18" t="s">
        <v>417</v>
      </c>
      <c r="P481" s="19" t="s">
        <v>68</v>
      </c>
      <c r="Q481" s="19" t="s">
        <v>70</v>
      </c>
      <c r="R481" s="19" t="s">
        <v>1369</v>
      </c>
      <c r="S481" s="19" t="s">
        <v>72</v>
      </c>
      <c r="T481" s="21">
        <v>112</v>
      </c>
      <c r="U481" s="29" t="s">
        <v>1124</v>
      </c>
      <c r="V481" s="23">
        <v>30000</v>
      </c>
      <c r="W481" s="46">
        <v>89</v>
      </c>
      <c r="X481" s="98">
        <v>0</v>
      </c>
      <c r="Y481" s="98">
        <f>X481*1.12</f>
        <v>0</v>
      </c>
      <c r="Z481" s="96" t="s">
        <v>1351</v>
      </c>
      <c r="AA481" s="19" t="s">
        <v>76</v>
      </c>
      <c r="AB481" s="14" t="s">
        <v>832</v>
      </c>
      <c r="AC481" s="15" t="s">
        <v>1091</v>
      </c>
    </row>
    <row r="482" spans="1:29" s="62" customFormat="1" ht="96.75" customHeight="1">
      <c r="A482" s="18" t="s">
        <v>1371</v>
      </c>
      <c r="B482" s="19" t="s">
        <v>61</v>
      </c>
      <c r="C482" s="19" t="s">
        <v>62</v>
      </c>
      <c r="D482" s="99" t="s">
        <v>1367</v>
      </c>
      <c r="E482" s="29" t="s">
        <v>1362</v>
      </c>
      <c r="F482" s="33"/>
      <c r="G482" s="29" t="s">
        <v>1368</v>
      </c>
      <c r="H482" s="33"/>
      <c r="I482" s="18"/>
      <c r="J482" s="18"/>
      <c r="K482" s="19" t="s">
        <v>66</v>
      </c>
      <c r="L482" s="18">
        <v>100</v>
      </c>
      <c r="M482" s="18">
        <v>231010000</v>
      </c>
      <c r="N482" s="19" t="s">
        <v>68</v>
      </c>
      <c r="O482" s="18" t="s">
        <v>417</v>
      </c>
      <c r="P482" s="19" t="s">
        <v>68</v>
      </c>
      <c r="Q482" s="19" t="s">
        <v>70</v>
      </c>
      <c r="R482" s="19" t="s">
        <v>1369</v>
      </c>
      <c r="S482" s="19" t="s">
        <v>72</v>
      </c>
      <c r="T482" s="21">
        <v>112</v>
      </c>
      <c r="U482" s="29" t="s">
        <v>1124</v>
      </c>
      <c r="V482" s="23">
        <v>45000</v>
      </c>
      <c r="W482" s="46">
        <v>89</v>
      </c>
      <c r="X482" s="98">
        <f>W482*V482</f>
        <v>4005000</v>
      </c>
      <c r="Y482" s="98">
        <f>X482*1.12</f>
        <v>4485600</v>
      </c>
      <c r="Z482" s="96" t="s">
        <v>1351</v>
      </c>
      <c r="AA482" s="19" t="s">
        <v>76</v>
      </c>
      <c r="AB482" s="14"/>
      <c r="AC482" s="15" t="s">
        <v>1091</v>
      </c>
    </row>
    <row r="483" spans="1:29" s="62" customFormat="1" ht="111" customHeight="1">
      <c r="A483" s="18" t="s">
        <v>1372</v>
      </c>
      <c r="B483" s="19" t="s">
        <v>61</v>
      </c>
      <c r="C483" s="19" t="s">
        <v>62</v>
      </c>
      <c r="D483" s="99" t="s">
        <v>1373</v>
      </c>
      <c r="E483" s="29" t="s">
        <v>1374</v>
      </c>
      <c r="F483" s="33"/>
      <c r="G483" s="29" t="s">
        <v>1375</v>
      </c>
      <c r="H483" s="33"/>
      <c r="I483" s="18" t="s">
        <v>1376</v>
      </c>
      <c r="J483" s="18"/>
      <c r="K483" s="19" t="s">
        <v>82</v>
      </c>
      <c r="L483" s="18">
        <v>0</v>
      </c>
      <c r="M483" s="18">
        <v>231010000</v>
      </c>
      <c r="N483" s="19" t="s">
        <v>68</v>
      </c>
      <c r="O483" s="18" t="s">
        <v>317</v>
      </c>
      <c r="P483" s="19" t="s">
        <v>68</v>
      </c>
      <c r="Q483" s="19" t="s">
        <v>70</v>
      </c>
      <c r="R483" s="19" t="s">
        <v>84</v>
      </c>
      <c r="S483" s="19" t="s">
        <v>92</v>
      </c>
      <c r="T483" s="21">
        <v>168</v>
      </c>
      <c r="U483" s="29" t="s">
        <v>666</v>
      </c>
      <c r="V483" s="23">
        <v>1</v>
      </c>
      <c r="W483" s="46">
        <v>699999.9999999999</v>
      </c>
      <c r="X483" s="98">
        <v>0</v>
      </c>
      <c r="Y483" s="98">
        <f t="shared" si="17"/>
        <v>0</v>
      </c>
      <c r="Z483" s="96"/>
      <c r="AA483" s="19" t="s">
        <v>76</v>
      </c>
      <c r="AB483" s="14">
        <v>11</v>
      </c>
      <c r="AC483" s="15" t="s">
        <v>1091</v>
      </c>
    </row>
    <row r="484" spans="1:29" s="62" customFormat="1" ht="111" customHeight="1">
      <c r="A484" s="18" t="s">
        <v>1377</v>
      </c>
      <c r="B484" s="19" t="s">
        <v>61</v>
      </c>
      <c r="C484" s="19" t="s">
        <v>62</v>
      </c>
      <c r="D484" s="99" t="s">
        <v>1373</v>
      </c>
      <c r="E484" s="29" t="s">
        <v>1374</v>
      </c>
      <c r="F484" s="33"/>
      <c r="G484" s="29" t="s">
        <v>1375</v>
      </c>
      <c r="H484" s="33"/>
      <c r="I484" s="18" t="s">
        <v>1376</v>
      </c>
      <c r="J484" s="18"/>
      <c r="K484" s="19" t="s">
        <v>82</v>
      </c>
      <c r="L484" s="18">
        <v>0</v>
      </c>
      <c r="M484" s="18">
        <v>231010000</v>
      </c>
      <c r="N484" s="19" t="s">
        <v>68</v>
      </c>
      <c r="O484" s="18" t="s">
        <v>513</v>
      </c>
      <c r="P484" s="19" t="s">
        <v>68</v>
      </c>
      <c r="Q484" s="19" t="s">
        <v>70</v>
      </c>
      <c r="R484" s="19" t="s">
        <v>84</v>
      </c>
      <c r="S484" s="19" t="s">
        <v>92</v>
      </c>
      <c r="T484" s="21">
        <v>168</v>
      </c>
      <c r="U484" s="29" t="s">
        <v>666</v>
      </c>
      <c r="V484" s="23">
        <v>1</v>
      </c>
      <c r="W484" s="46">
        <v>699999.9999999999</v>
      </c>
      <c r="X484" s="98">
        <f>W484*V484</f>
        <v>699999.9999999999</v>
      </c>
      <c r="Y484" s="98">
        <f t="shared" si="17"/>
        <v>784000</v>
      </c>
      <c r="Z484" s="96"/>
      <c r="AA484" s="19" t="s">
        <v>76</v>
      </c>
      <c r="AB484" s="14"/>
      <c r="AC484" s="15" t="s">
        <v>1091</v>
      </c>
    </row>
    <row r="485" spans="1:29" s="62" customFormat="1" ht="52.5" customHeight="1">
      <c r="A485" s="18" t="s">
        <v>1378</v>
      </c>
      <c r="B485" s="19" t="s">
        <v>61</v>
      </c>
      <c r="C485" s="19" t="s">
        <v>62</v>
      </c>
      <c r="D485" s="99" t="s">
        <v>1379</v>
      </c>
      <c r="E485" s="29" t="s">
        <v>1380</v>
      </c>
      <c r="F485" s="33"/>
      <c r="G485" s="29" t="s">
        <v>1381</v>
      </c>
      <c r="H485" s="33"/>
      <c r="I485" s="18"/>
      <c r="J485" s="18"/>
      <c r="K485" s="19" t="s">
        <v>82</v>
      </c>
      <c r="L485" s="18">
        <v>0</v>
      </c>
      <c r="M485" s="18">
        <v>231010000</v>
      </c>
      <c r="N485" s="19" t="s">
        <v>68</v>
      </c>
      <c r="O485" s="18" t="s">
        <v>112</v>
      </c>
      <c r="P485" s="19" t="s">
        <v>68</v>
      </c>
      <c r="Q485" s="19" t="s">
        <v>70</v>
      </c>
      <c r="R485" s="19" t="s">
        <v>401</v>
      </c>
      <c r="S485" s="19" t="s">
        <v>92</v>
      </c>
      <c r="T485" s="21">
        <v>166</v>
      </c>
      <c r="U485" s="29" t="s">
        <v>98</v>
      </c>
      <c r="V485" s="23">
        <v>100</v>
      </c>
      <c r="W485" s="46">
        <v>1517</v>
      </c>
      <c r="X485" s="98">
        <v>0</v>
      </c>
      <c r="Y485" s="98">
        <f t="shared" si="17"/>
        <v>0</v>
      </c>
      <c r="Z485" s="96"/>
      <c r="AA485" s="19" t="s">
        <v>76</v>
      </c>
      <c r="AB485" s="14">
        <v>11</v>
      </c>
      <c r="AC485" s="15" t="s">
        <v>1091</v>
      </c>
    </row>
    <row r="486" spans="1:29" s="62" customFormat="1" ht="52.5" customHeight="1">
      <c r="A486" s="18" t="s">
        <v>1382</v>
      </c>
      <c r="B486" s="19" t="s">
        <v>61</v>
      </c>
      <c r="C486" s="19" t="s">
        <v>62</v>
      </c>
      <c r="D486" s="99" t="s">
        <v>1379</v>
      </c>
      <c r="E486" s="29" t="s">
        <v>1380</v>
      </c>
      <c r="F486" s="33"/>
      <c r="G486" s="29" t="s">
        <v>1381</v>
      </c>
      <c r="H486" s="33"/>
      <c r="I486" s="18"/>
      <c r="J486" s="18"/>
      <c r="K486" s="19" t="s">
        <v>82</v>
      </c>
      <c r="L486" s="18">
        <v>0</v>
      </c>
      <c r="M486" s="18">
        <v>231010000</v>
      </c>
      <c r="N486" s="19" t="s">
        <v>68</v>
      </c>
      <c r="O486" s="18" t="s">
        <v>513</v>
      </c>
      <c r="P486" s="19" t="s">
        <v>68</v>
      </c>
      <c r="Q486" s="19" t="s">
        <v>70</v>
      </c>
      <c r="R486" s="19" t="s">
        <v>401</v>
      </c>
      <c r="S486" s="19" t="s">
        <v>92</v>
      </c>
      <c r="T486" s="21">
        <v>166</v>
      </c>
      <c r="U486" s="29" t="s">
        <v>98</v>
      </c>
      <c r="V486" s="23">
        <v>100</v>
      </c>
      <c r="W486" s="46">
        <v>1517</v>
      </c>
      <c r="X486" s="98">
        <v>0</v>
      </c>
      <c r="Y486" s="98">
        <f t="shared" si="17"/>
        <v>0</v>
      </c>
      <c r="Z486" s="96"/>
      <c r="AA486" s="19" t="s">
        <v>76</v>
      </c>
      <c r="AB486" s="19" t="s">
        <v>106</v>
      </c>
      <c r="AC486" s="15" t="s">
        <v>1091</v>
      </c>
    </row>
    <row r="487" spans="1:29" s="62" customFormat="1" ht="52.5" customHeight="1">
      <c r="A487" s="18" t="s">
        <v>1383</v>
      </c>
      <c r="B487" s="19" t="s">
        <v>61</v>
      </c>
      <c r="C487" s="19" t="s">
        <v>62</v>
      </c>
      <c r="D487" s="99" t="s">
        <v>1379</v>
      </c>
      <c r="E487" s="29" t="s">
        <v>1380</v>
      </c>
      <c r="F487" s="33"/>
      <c r="G487" s="29" t="s">
        <v>1381</v>
      </c>
      <c r="H487" s="33"/>
      <c r="I487" s="18"/>
      <c r="J487" s="18"/>
      <c r="K487" s="19" t="s">
        <v>82</v>
      </c>
      <c r="L487" s="18">
        <v>0</v>
      </c>
      <c r="M487" s="18">
        <v>231010000</v>
      </c>
      <c r="N487" s="19" t="s">
        <v>68</v>
      </c>
      <c r="O487" s="18" t="s">
        <v>513</v>
      </c>
      <c r="P487" s="19" t="s">
        <v>68</v>
      </c>
      <c r="Q487" s="19" t="s">
        <v>70</v>
      </c>
      <c r="R487" s="19" t="s">
        <v>401</v>
      </c>
      <c r="S487" s="19" t="s">
        <v>92</v>
      </c>
      <c r="T487" s="21">
        <v>166</v>
      </c>
      <c r="U487" s="29" t="s">
        <v>98</v>
      </c>
      <c r="V487" s="23">
        <v>100</v>
      </c>
      <c r="W487" s="46">
        <v>1517</v>
      </c>
      <c r="X487" s="98">
        <v>0</v>
      </c>
      <c r="Y487" s="98">
        <f t="shared" si="17"/>
        <v>0</v>
      </c>
      <c r="Z487" s="96"/>
      <c r="AA487" s="19" t="s">
        <v>76</v>
      </c>
      <c r="AB487" s="14"/>
      <c r="AC487" s="15"/>
    </row>
    <row r="488" spans="1:29" s="8" customFormat="1" ht="153" customHeight="1">
      <c r="A488" s="18" t="s">
        <v>1384</v>
      </c>
      <c r="B488" s="19" t="s">
        <v>61</v>
      </c>
      <c r="C488" s="19" t="s">
        <v>62</v>
      </c>
      <c r="D488" s="27" t="s">
        <v>1385</v>
      </c>
      <c r="E488" s="33" t="s">
        <v>1386</v>
      </c>
      <c r="F488" s="33"/>
      <c r="G488" s="33" t="s">
        <v>1387</v>
      </c>
      <c r="H488" s="33"/>
      <c r="I488" s="33" t="s">
        <v>1388</v>
      </c>
      <c r="J488" s="18"/>
      <c r="K488" s="19" t="s">
        <v>82</v>
      </c>
      <c r="L488" s="18">
        <v>0</v>
      </c>
      <c r="M488" s="21" t="s">
        <v>67</v>
      </c>
      <c r="N488" s="19" t="s">
        <v>68</v>
      </c>
      <c r="O488" s="18" t="s">
        <v>255</v>
      </c>
      <c r="P488" s="19" t="s">
        <v>68</v>
      </c>
      <c r="Q488" s="19" t="s">
        <v>70</v>
      </c>
      <c r="R488" s="21" t="s">
        <v>1389</v>
      </c>
      <c r="S488" s="19" t="s">
        <v>92</v>
      </c>
      <c r="T488" s="21">
        <v>166</v>
      </c>
      <c r="U488" s="28" t="s">
        <v>98</v>
      </c>
      <c r="V488" s="23">
        <v>20</v>
      </c>
      <c r="W488" s="24">
        <v>499.99999999999994</v>
      </c>
      <c r="X488" s="98">
        <v>0</v>
      </c>
      <c r="Y488" s="98">
        <f t="shared" si="17"/>
        <v>0</v>
      </c>
      <c r="Z488" s="96"/>
      <c r="AA488" s="19" t="s">
        <v>1336</v>
      </c>
      <c r="AB488" s="41" t="s">
        <v>832</v>
      </c>
      <c r="AC488" s="15" t="s">
        <v>1091</v>
      </c>
    </row>
    <row r="489" spans="1:29" s="8" customFormat="1" ht="153" customHeight="1">
      <c r="A489" s="18" t="s">
        <v>1390</v>
      </c>
      <c r="B489" s="19" t="s">
        <v>61</v>
      </c>
      <c r="C489" s="19" t="s">
        <v>62</v>
      </c>
      <c r="D489" s="27" t="s">
        <v>1385</v>
      </c>
      <c r="E489" s="33" t="s">
        <v>1386</v>
      </c>
      <c r="F489" s="33"/>
      <c r="G489" s="33" t="s">
        <v>1387</v>
      </c>
      <c r="H489" s="33"/>
      <c r="I489" s="33" t="s">
        <v>1388</v>
      </c>
      <c r="J489" s="18"/>
      <c r="K489" s="19" t="s">
        <v>82</v>
      </c>
      <c r="L489" s="18">
        <v>0</v>
      </c>
      <c r="M489" s="21" t="s">
        <v>67</v>
      </c>
      <c r="N489" s="19" t="s">
        <v>68</v>
      </c>
      <c r="O489" s="18" t="s">
        <v>255</v>
      </c>
      <c r="P489" s="19" t="s">
        <v>68</v>
      </c>
      <c r="Q489" s="19" t="s">
        <v>70</v>
      </c>
      <c r="R489" s="21" t="s">
        <v>1389</v>
      </c>
      <c r="S489" s="19" t="s">
        <v>92</v>
      </c>
      <c r="T489" s="21">
        <v>166</v>
      </c>
      <c r="U489" s="28" t="s">
        <v>98</v>
      </c>
      <c r="V489" s="23">
        <f>V488+16</f>
        <v>36</v>
      </c>
      <c r="W489" s="24">
        <v>499.99999999999994</v>
      </c>
      <c r="X489" s="98">
        <f>W489*V489</f>
        <v>17999.999999999996</v>
      </c>
      <c r="Y489" s="98">
        <f t="shared" si="17"/>
        <v>20159.999999999996</v>
      </c>
      <c r="Z489" s="96"/>
      <c r="AA489" s="19" t="s">
        <v>1336</v>
      </c>
      <c r="AB489" s="19"/>
      <c r="AC489" s="19" t="s">
        <v>1391</v>
      </c>
    </row>
    <row r="490" spans="1:29" s="62" customFormat="1" ht="62.25" customHeight="1">
      <c r="A490" s="18" t="s">
        <v>1392</v>
      </c>
      <c r="B490" s="19" t="s">
        <v>61</v>
      </c>
      <c r="C490" s="19" t="s">
        <v>62</v>
      </c>
      <c r="D490" s="27" t="s">
        <v>1393</v>
      </c>
      <c r="E490" s="33" t="s">
        <v>1394</v>
      </c>
      <c r="F490" s="33"/>
      <c r="G490" s="33" t="s">
        <v>1395</v>
      </c>
      <c r="H490" s="33"/>
      <c r="I490" s="33" t="s">
        <v>1396</v>
      </c>
      <c r="J490" s="18"/>
      <c r="K490" s="19" t="s">
        <v>82</v>
      </c>
      <c r="L490" s="18">
        <v>0</v>
      </c>
      <c r="M490" s="21" t="s">
        <v>67</v>
      </c>
      <c r="N490" s="19" t="s">
        <v>68</v>
      </c>
      <c r="O490" s="18" t="s">
        <v>83</v>
      </c>
      <c r="P490" s="19" t="s">
        <v>68</v>
      </c>
      <c r="Q490" s="19" t="s">
        <v>70</v>
      </c>
      <c r="R490" s="21" t="s">
        <v>84</v>
      </c>
      <c r="S490" s="19" t="s">
        <v>92</v>
      </c>
      <c r="T490" s="21">
        <v>18</v>
      </c>
      <c r="U490" s="28" t="s">
        <v>1031</v>
      </c>
      <c r="V490" s="23">
        <v>12</v>
      </c>
      <c r="W490" s="24">
        <v>5000</v>
      </c>
      <c r="X490" s="98">
        <v>0</v>
      </c>
      <c r="Y490" s="98">
        <f t="shared" si="17"/>
        <v>0</v>
      </c>
      <c r="Z490" s="96"/>
      <c r="AA490" s="19" t="s">
        <v>76</v>
      </c>
      <c r="AB490" s="19" t="s">
        <v>1397</v>
      </c>
      <c r="AC490" s="15" t="s">
        <v>1091</v>
      </c>
    </row>
    <row r="491" spans="1:29" s="62" customFormat="1" ht="62.25" customHeight="1">
      <c r="A491" s="18" t="s">
        <v>1398</v>
      </c>
      <c r="B491" s="19" t="s">
        <v>61</v>
      </c>
      <c r="C491" s="19" t="s">
        <v>62</v>
      </c>
      <c r="D491" s="27" t="s">
        <v>1399</v>
      </c>
      <c r="E491" s="33" t="s">
        <v>1394</v>
      </c>
      <c r="F491" s="33"/>
      <c r="G491" s="33" t="s">
        <v>1400</v>
      </c>
      <c r="H491" s="33"/>
      <c r="I491" s="33" t="s">
        <v>1396</v>
      </c>
      <c r="J491" s="18"/>
      <c r="K491" s="19" t="s">
        <v>82</v>
      </c>
      <c r="L491" s="18">
        <v>0</v>
      </c>
      <c r="M491" s="21" t="s">
        <v>67</v>
      </c>
      <c r="N491" s="19" t="s">
        <v>68</v>
      </c>
      <c r="O491" s="18" t="s">
        <v>317</v>
      </c>
      <c r="P491" s="19" t="s">
        <v>68</v>
      </c>
      <c r="Q491" s="19" t="s">
        <v>70</v>
      </c>
      <c r="R491" s="21" t="s">
        <v>84</v>
      </c>
      <c r="S491" s="19" t="s">
        <v>92</v>
      </c>
      <c r="T491" s="21">
        <v>796</v>
      </c>
      <c r="U491" s="28" t="s">
        <v>205</v>
      </c>
      <c r="V491" s="23">
        <v>13</v>
      </c>
      <c r="W491" s="24">
        <v>5000</v>
      </c>
      <c r="X491" s="98">
        <f>W491*V491</f>
        <v>65000</v>
      </c>
      <c r="Y491" s="98">
        <f t="shared" si="17"/>
        <v>72800</v>
      </c>
      <c r="Z491" s="96"/>
      <c r="AA491" s="19" t="s">
        <v>76</v>
      </c>
      <c r="AB491" s="19"/>
      <c r="AC491" s="15" t="s">
        <v>1091</v>
      </c>
    </row>
    <row r="492" spans="1:29" s="62" customFormat="1" ht="48" customHeight="1">
      <c r="A492" s="18" t="s">
        <v>1401</v>
      </c>
      <c r="B492" s="19" t="s">
        <v>226</v>
      </c>
      <c r="C492" s="19" t="s">
        <v>62</v>
      </c>
      <c r="D492" s="26" t="s">
        <v>1402</v>
      </c>
      <c r="E492" s="33" t="s">
        <v>1403</v>
      </c>
      <c r="F492" s="33"/>
      <c r="G492" s="33" t="s">
        <v>1404</v>
      </c>
      <c r="H492" s="33"/>
      <c r="I492" s="18"/>
      <c r="J492" s="18"/>
      <c r="K492" s="19" t="s">
        <v>82</v>
      </c>
      <c r="L492" s="18">
        <v>0</v>
      </c>
      <c r="M492" s="21" t="s">
        <v>67</v>
      </c>
      <c r="N492" s="19" t="s">
        <v>68</v>
      </c>
      <c r="O492" s="18" t="s">
        <v>191</v>
      </c>
      <c r="P492" s="19" t="s">
        <v>68</v>
      </c>
      <c r="Q492" s="19" t="s">
        <v>70</v>
      </c>
      <c r="R492" s="19" t="s">
        <v>84</v>
      </c>
      <c r="S492" s="19" t="s">
        <v>92</v>
      </c>
      <c r="T492" s="21" t="s">
        <v>157</v>
      </c>
      <c r="U492" s="26" t="s">
        <v>133</v>
      </c>
      <c r="V492" s="23">
        <v>2</v>
      </c>
      <c r="W492" s="24">
        <v>80000</v>
      </c>
      <c r="X492" s="98">
        <v>0</v>
      </c>
      <c r="Y492" s="98">
        <f t="shared" si="17"/>
        <v>0</v>
      </c>
      <c r="Z492" s="96"/>
      <c r="AA492" s="35" t="s">
        <v>76</v>
      </c>
      <c r="AB492" s="14">
        <v>11</v>
      </c>
      <c r="AC492" s="15" t="s">
        <v>1091</v>
      </c>
    </row>
    <row r="493" spans="1:29" s="62" customFormat="1" ht="48" customHeight="1">
      <c r="A493" s="18" t="s">
        <v>1405</v>
      </c>
      <c r="B493" s="19" t="s">
        <v>226</v>
      </c>
      <c r="C493" s="19" t="s">
        <v>62</v>
      </c>
      <c r="D493" s="26" t="s">
        <v>1402</v>
      </c>
      <c r="E493" s="33" t="s">
        <v>1403</v>
      </c>
      <c r="F493" s="33"/>
      <c r="G493" s="33" t="s">
        <v>1404</v>
      </c>
      <c r="H493" s="33"/>
      <c r="I493" s="18"/>
      <c r="J493" s="18"/>
      <c r="K493" s="19" t="s">
        <v>82</v>
      </c>
      <c r="L493" s="18">
        <v>0</v>
      </c>
      <c r="M493" s="21" t="s">
        <v>67</v>
      </c>
      <c r="N493" s="19" t="s">
        <v>68</v>
      </c>
      <c r="O493" s="18" t="s">
        <v>383</v>
      </c>
      <c r="P493" s="19" t="s">
        <v>68</v>
      </c>
      <c r="Q493" s="19" t="s">
        <v>70</v>
      </c>
      <c r="R493" s="19" t="s">
        <v>84</v>
      </c>
      <c r="S493" s="19" t="s">
        <v>92</v>
      </c>
      <c r="T493" s="21" t="s">
        <v>157</v>
      </c>
      <c r="U493" s="26" t="s">
        <v>133</v>
      </c>
      <c r="V493" s="23">
        <v>2</v>
      </c>
      <c r="W493" s="24">
        <v>80000</v>
      </c>
      <c r="X493" s="98">
        <v>0</v>
      </c>
      <c r="Y493" s="98">
        <f t="shared" si="17"/>
        <v>0</v>
      </c>
      <c r="Z493" s="96"/>
      <c r="AA493" s="35" t="s">
        <v>76</v>
      </c>
      <c r="AB493" s="14">
        <v>11</v>
      </c>
      <c r="AC493" s="15" t="s">
        <v>1091</v>
      </c>
    </row>
    <row r="494" spans="1:29" s="62" customFormat="1" ht="48" customHeight="1">
      <c r="A494" s="18" t="s">
        <v>1406</v>
      </c>
      <c r="B494" s="19" t="s">
        <v>226</v>
      </c>
      <c r="C494" s="19" t="s">
        <v>62</v>
      </c>
      <c r="D494" s="26" t="s">
        <v>1402</v>
      </c>
      <c r="E494" s="33" t="s">
        <v>1403</v>
      </c>
      <c r="F494" s="33"/>
      <c r="G494" s="33" t="s">
        <v>1404</v>
      </c>
      <c r="H494" s="33"/>
      <c r="I494" s="18"/>
      <c r="J494" s="18"/>
      <c r="K494" s="19" t="s">
        <v>82</v>
      </c>
      <c r="L494" s="18">
        <v>0</v>
      </c>
      <c r="M494" s="21" t="s">
        <v>67</v>
      </c>
      <c r="N494" s="19" t="s">
        <v>68</v>
      </c>
      <c r="O494" s="18" t="s">
        <v>513</v>
      </c>
      <c r="P494" s="19" t="s">
        <v>68</v>
      </c>
      <c r="Q494" s="19" t="s">
        <v>70</v>
      </c>
      <c r="R494" s="19" t="s">
        <v>84</v>
      </c>
      <c r="S494" s="19" t="s">
        <v>92</v>
      </c>
      <c r="T494" s="21" t="s">
        <v>157</v>
      </c>
      <c r="U494" s="26" t="s">
        <v>133</v>
      </c>
      <c r="V494" s="23">
        <v>2</v>
      </c>
      <c r="W494" s="24">
        <v>80000</v>
      </c>
      <c r="X494" s="98">
        <f>W494*V494</f>
        <v>160000</v>
      </c>
      <c r="Y494" s="98">
        <f t="shared" si="17"/>
        <v>179200.00000000003</v>
      </c>
      <c r="Z494" s="96"/>
      <c r="AA494" s="35" t="s">
        <v>76</v>
      </c>
      <c r="AB494" s="14"/>
      <c r="AC494" s="15" t="s">
        <v>1091</v>
      </c>
    </row>
    <row r="495" spans="1:29" s="62" customFormat="1" ht="74.25" customHeight="1">
      <c r="A495" s="18" t="s">
        <v>1407</v>
      </c>
      <c r="B495" s="19" t="s">
        <v>61</v>
      </c>
      <c r="C495" s="19" t="s">
        <v>62</v>
      </c>
      <c r="D495" s="26" t="s">
        <v>230</v>
      </c>
      <c r="E495" s="33" t="s">
        <v>231</v>
      </c>
      <c r="F495" s="33"/>
      <c r="G495" s="33" t="s">
        <v>232</v>
      </c>
      <c r="H495" s="33"/>
      <c r="I495" s="18" t="s">
        <v>1408</v>
      </c>
      <c r="J495" s="18"/>
      <c r="K495" s="19" t="s">
        <v>82</v>
      </c>
      <c r="L495" s="18">
        <v>0</v>
      </c>
      <c r="M495" s="21" t="s">
        <v>67</v>
      </c>
      <c r="N495" s="19" t="s">
        <v>68</v>
      </c>
      <c r="O495" s="18" t="s">
        <v>103</v>
      </c>
      <c r="P495" s="19" t="s">
        <v>68</v>
      </c>
      <c r="Q495" s="19" t="s">
        <v>70</v>
      </c>
      <c r="R495" s="19" t="s">
        <v>84</v>
      </c>
      <c r="S495" s="19" t="s">
        <v>92</v>
      </c>
      <c r="T495" s="21">
        <v>796</v>
      </c>
      <c r="U495" s="26" t="s">
        <v>133</v>
      </c>
      <c r="V495" s="23">
        <v>5</v>
      </c>
      <c r="W495" s="24">
        <v>17000</v>
      </c>
      <c r="X495" s="98">
        <v>0</v>
      </c>
      <c r="Y495" s="98">
        <f t="shared" si="17"/>
        <v>0</v>
      </c>
      <c r="Z495" s="96"/>
      <c r="AA495" s="19" t="s">
        <v>1336</v>
      </c>
      <c r="AB495" s="14">
        <v>11</v>
      </c>
      <c r="AC495" s="15" t="s">
        <v>1091</v>
      </c>
    </row>
    <row r="496" spans="1:29" s="62" customFormat="1" ht="74.25" customHeight="1">
      <c r="A496" s="18" t="s">
        <v>1409</v>
      </c>
      <c r="B496" s="19" t="s">
        <v>61</v>
      </c>
      <c r="C496" s="19" t="s">
        <v>62</v>
      </c>
      <c r="D496" s="26" t="s">
        <v>230</v>
      </c>
      <c r="E496" s="33" t="s">
        <v>231</v>
      </c>
      <c r="F496" s="33"/>
      <c r="G496" s="33" t="s">
        <v>232</v>
      </c>
      <c r="H496" s="33"/>
      <c r="I496" s="18" t="s">
        <v>1408</v>
      </c>
      <c r="J496" s="18"/>
      <c r="K496" s="19" t="s">
        <v>82</v>
      </c>
      <c r="L496" s="18">
        <v>0</v>
      </c>
      <c r="M496" s="21" t="s">
        <v>67</v>
      </c>
      <c r="N496" s="19" t="s">
        <v>68</v>
      </c>
      <c r="O496" s="18" t="s">
        <v>317</v>
      </c>
      <c r="P496" s="19" t="s">
        <v>68</v>
      </c>
      <c r="Q496" s="19" t="s">
        <v>70</v>
      </c>
      <c r="R496" s="19" t="s">
        <v>84</v>
      </c>
      <c r="S496" s="19" t="s">
        <v>92</v>
      </c>
      <c r="T496" s="21">
        <v>796</v>
      </c>
      <c r="U496" s="26" t="s">
        <v>133</v>
      </c>
      <c r="V496" s="23">
        <v>5</v>
      </c>
      <c r="W496" s="24">
        <v>17000</v>
      </c>
      <c r="X496" s="98">
        <v>0</v>
      </c>
      <c r="Y496" s="98">
        <f>X496*1.12</f>
        <v>0</v>
      </c>
      <c r="Z496" s="96"/>
      <c r="AA496" s="19" t="s">
        <v>76</v>
      </c>
      <c r="AB496" s="19" t="s">
        <v>1410</v>
      </c>
      <c r="AC496" s="15" t="s">
        <v>1091</v>
      </c>
    </row>
    <row r="497" spans="1:29" s="62" customFormat="1" ht="74.25" customHeight="1">
      <c r="A497" s="18" t="s">
        <v>1411</v>
      </c>
      <c r="B497" s="19" t="s">
        <v>61</v>
      </c>
      <c r="C497" s="19" t="s">
        <v>62</v>
      </c>
      <c r="D497" s="26" t="s">
        <v>230</v>
      </c>
      <c r="E497" s="33" t="s">
        <v>231</v>
      </c>
      <c r="F497" s="33"/>
      <c r="G497" s="33" t="s">
        <v>232</v>
      </c>
      <c r="H497" s="33"/>
      <c r="I497" s="18" t="s">
        <v>1408</v>
      </c>
      <c r="J497" s="18"/>
      <c r="K497" s="19" t="s">
        <v>66</v>
      </c>
      <c r="L497" s="18">
        <v>0</v>
      </c>
      <c r="M497" s="21" t="s">
        <v>67</v>
      </c>
      <c r="N497" s="19" t="s">
        <v>68</v>
      </c>
      <c r="O497" s="18" t="s">
        <v>112</v>
      </c>
      <c r="P497" s="19" t="s">
        <v>68</v>
      </c>
      <c r="Q497" s="19" t="s">
        <v>70</v>
      </c>
      <c r="R497" s="19" t="s">
        <v>84</v>
      </c>
      <c r="S497" s="66" t="s">
        <v>72</v>
      </c>
      <c r="T497" s="21">
        <v>796</v>
      </c>
      <c r="U497" s="26" t="s">
        <v>133</v>
      </c>
      <c r="V497" s="23">
        <v>5</v>
      </c>
      <c r="W497" s="24">
        <v>64200</v>
      </c>
      <c r="X497" s="98">
        <f>W497*V497</f>
        <v>321000</v>
      </c>
      <c r="Y497" s="98">
        <f>X497*1.12</f>
        <v>359520.00000000006</v>
      </c>
      <c r="Z497" s="96"/>
      <c r="AA497" s="19" t="s">
        <v>76</v>
      </c>
      <c r="AB497" s="14"/>
      <c r="AC497" s="15" t="s">
        <v>1091</v>
      </c>
    </row>
    <row r="498" spans="1:29" s="62" customFormat="1" ht="89.25" customHeight="1">
      <c r="A498" s="18" t="s">
        <v>1412</v>
      </c>
      <c r="B498" s="19" t="s">
        <v>61</v>
      </c>
      <c r="C498" s="19" t="s">
        <v>62</v>
      </c>
      <c r="D498" s="19" t="s">
        <v>1413</v>
      </c>
      <c r="E498" s="33" t="s">
        <v>1414</v>
      </c>
      <c r="F498" s="33"/>
      <c r="G498" s="33" t="s">
        <v>1415</v>
      </c>
      <c r="H498" s="18"/>
      <c r="I498" s="18" t="s">
        <v>1416</v>
      </c>
      <c r="J498" s="18"/>
      <c r="K498" s="19" t="s">
        <v>82</v>
      </c>
      <c r="L498" s="18">
        <v>0</v>
      </c>
      <c r="M498" s="21" t="s">
        <v>67</v>
      </c>
      <c r="N498" s="19" t="s">
        <v>68</v>
      </c>
      <c r="O498" s="18" t="s">
        <v>971</v>
      </c>
      <c r="P498" s="19" t="s">
        <v>68</v>
      </c>
      <c r="Q498" s="19" t="s">
        <v>70</v>
      </c>
      <c r="R498" s="19" t="s">
        <v>84</v>
      </c>
      <c r="S498" s="19" t="s">
        <v>92</v>
      </c>
      <c r="T498" s="21">
        <v>796</v>
      </c>
      <c r="U498" s="19" t="s">
        <v>133</v>
      </c>
      <c r="V498" s="23">
        <v>1</v>
      </c>
      <c r="W498" s="24">
        <v>433036</v>
      </c>
      <c r="X498" s="98">
        <v>0</v>
      </c>
      <c r="Y498" s="98">
        <f aca="true" t="shared" si="19" ref="Y498:Y506">X498*1.12</f>
        <v>0</v>
      </c>
      <c r="Z498" s="19"/>
      <c r="AA498" s="19" t="s">
        <v>76</v>
      </c>
      <c r="AB498" s="19">
        <v>7.14</v>
      </c>
      <c r="AC498" s="15" t="s">
        <v>1091</v>
      </c>
    </row>
    <row r="499" spans="1:29" s="62" customFormat="1" ht="89.25" customHeight="1">
      <c r="A499" s="18" t="s">
        <v>1417</v>
      </c>
      <c r="B499" s="19" t="s">
        <v>61</v>
      </c>
      <c r="C499" s="19" t="s">
        <v>62</v>
      </c>
      <c r="D499" s="19" t="s">
        <v>1413</v>
      </c>
      <c r="E499" s="33" t="s">
        <v>1414</v>
      </c>
      <c r="F499" s="33"/>
      <c r="G499" s="33" t="s">
        <v>1415</v>
      </c>
      <c r="H499" s="18"/>
      <c r="I499" s="18" t="s">
        <v>1416</v>
      </c>
      <c r="J499" s="18"/>
      <c r="K499" s="19" t="s">
        <v>66</v>
      </c>
      <c r="L499" s="18">
        <v>0</v>
      </c>
      <c r="M499" s="21" t="s">
        <v>67</v>
      </c>
      <c r="N499" s="19" t="s">
        <v>68</v>
      </c>
      <c r="O499" s="18" t="s">
        <v>971</v>
      </c>
      <c r="P499" s="19" t="s">
        <v>68</v>
      </c>
      <c r="Q499" s="19" t="s">
        <v>70</v>
      </c>
      <c r="R499" s="19" t="s">
        <v>1418</v>
      </c>
      <c r="S499" s="19" t="s">
        <v>92</v>
      </c>
      <c r="T499" s="21">
        <v>796</v>
      </c>
      <c r="U499" s="19" t="s">
        <v>133</v>
      </c>
      <c r="V499" s="23">
        <v>1</v>
      </c>
      <c r="W499" s="24">
        <v>433036</v>
      </c>
      <c r="X499" s="98">
        <f>W499*V499</f>
        <v>433036</v>
      </c>
      <c r="Y499" s="98">
        <f t="shared" si="19"/>
        <v>485000.32000000007</v>
      </c>
      <c r="Z499" s="19"/>
      <c r="AA499" s="19" t="s">
        <v>76</v>
      </c>
      <c r="AB499" s="19"/>
      <c r="AC499" s="15" t="s">
        <v>1091</v>
      </c>
    </row>
    <row r="500" spans="1:29" s="62" customFormat="1" ht="89.25" customHeight="1">
      <c r="A500" s="18" t="s">
        <v>1419</v>
      </c>
      <c r="B500" s="19" t="s">
        <v>61</v>
      </c>
      <c r="C500" s="19" t="s">
        <v>62</v>
      </c>
      <c r="D500" s="19" t="s">
        <v>1413</v>
      </c>
      <c r="E500" s="33" t="s">
        <v>1414</v>
      </c>
      <c r="F500" s="33"/>
      <c r="G500" s="33" t="s">
        <v>1415</v>
      </c>
      <c r="H500" s="18"/>
      <c r="I500" s="18" t="s">
        <v>1420</v>
      </c>
      <c r="J500" s="18"/>
      <c r="K500" s="19" t="s">
        <v>82</v>
      </c>
      <c r="L500" s="18">
        <v>0</v>
      </c>
      <c r="M500" s="21" t="s">
        <v>67</v>
      </c>
      <c r="N500" s="19" t="s">
        <v>68</v>
      </c>
      <c r="O500" s="18" t="s">
        <v>971</v>
      </c>
      <c r="P500" s="19" t="s">
        <v>68</v>
      </c>
      <c r="Q500" s="19" t="s">
        <v>70</v>
      </c>
      <c r="R500" s="19" t="s">
        <v>84</v>
      </c>
      <c r="S500" s="19" t="s">
        <v>92</v>
      </c>
      <c r="T500" s="21">
        <v>796</v>
      </c>
      <c r="U500" s="19" t="s">
        <v>133</v>
      </c>
      <c r="V500" s="23">
        <v>2</v>
      </c>
      <c r="W500" s="24">
        <v>433036</v>
      </c>
      <c r="X500" s="98">
        <v>0</v>
      </c>
      <c r="Y500" s="98">
        <f t="shared" si="19"/>
        <v>0</v>
      </c>
      <c r="Z500" s="19"/>
      <c r="AA500" s="19" t="s">
        <v>76</v>
      </c>
      <c r="AB500" s="19">
        <v>7.14</v>
      </c>
      <c r="AC500" s="15" t="s">
        <v>1091</v>
      </c>
    </row>
    <row r="501" spans="1:29" s="62" customFormat="1" ht="89.25" customHeight="1">
      <c r="A501" s="18" t="s">
        <v>1421</v>
      </c>
      <c r="B501" s="19" t="s">
        <v>61</v>
      </c>
      <c r="C501" s="19" t="s">
        <v>62</v>
      </c>
      <c r="D501" s="19" t="s">
        <v>1413</v>
      </c>
      <c r="E501" s="33" t="s">
        <v>1414</v>
      </c>
      <c r="F501" s="33"/>
      <c r="G501" s="33" t="s">
        <v>1415</v>
      </c>
      <c r="H501" s="18"/>
      <c r="I501" s="18" t="s">
        <v>1420</v>
      </c>
      <c r="J501" s="18"/>
      <c r="K501" s="19" t="s">
        <v>66</v>
      </c>
      <c r="L501" s="18">
        <v>0</v>
      </c>
      <c r="M501" s="21" t="s">
        <v>67</v>
      </c>
      <c r="N501" s="19" t="s">
        <v>68</v>
      </c>
      <c r="O501" s="18" t="s">
        <v>971</v>
      </c>
      <c r="P501" s="19" t="s">
        <v>68</v>
      </c>
      <c r="Q501" s="19" t="s">
        <v>70</v>
      </c>
      <c r="R501" s="19" t="s">
        <v>1418</v>
      </c>
      <c r="S501" s="19" t="s">
        <v>92</v>
      </c>
      <c r="T501" s="21">
        <v>796</v>
      </c>
      <c r="U501" s="19" t="s">
        <v>133</v>
      </c>
      <c r="V501" s="23">
        <v>2</v>
      </c>
      <c r="W501" s="24">
        <v>433036</v>
      </c>
      <c r="X501" s="98">
        <f>W501*V501</f>
        <v>866072</v>
      </c>
      <c r="Y501" s="98">
        <f t="shared" si="19"/>
        <v>970000.6400000001</v>
      </c>
      <c r="Z501" s="19"/>
      <c r="AA501" s="19" t="s">
        <v>76</v>
      </c>
      <c r="AB501" s="19"/>
      <c r="AC501" s="15" t="s">
        <v>1091</v>
      </c>
    </row>
    <row r="502" spans="1:29" s="62" customFormat="1" ht="89.25" customHeight="1">
      <c r="A502" s="18" t="s">
        <v>1422</v>
      </c>
      <c r="B502" s="19" t="s">
        <v>61</v>
      </c>
      <c r="C502" s="19" t="s">
        <v>62</v>
      </c>
      <c r="D502" s="19" t="s">
        <v>1413</v>
      </c>
      <c r="E502" s="33" t="s">
        <v>1414</v>
      </c>
      <c r="F502" s="33"/>
      <c r="G502" s="33" t="s">
        <v>1415</v>
      </c>
      <c r="H502" s="18"/>
      <c r="I502" s="18" t="s">
        <v>1423</v>
      </c>
      <c r="J502" s="18"/>
      <c r="K502" s="19" t="s">
        <v>82</v>
      </c>
      <c r="L502" s="18">
        <v>0</v>
      </c>
      <c r="M502" s="21" t="s">
        <v>67</v>
      </c>
      <c r="N502" s="19" t="s">
        <v>68</v>
      </c>
      <c r="O502" s="18" t="s">
        <v>971</v>
      </c>
      <c r="P502" s="19" t="s">
        <v>68</v>
      </c>
      <c r="Q502" s="19" t="s">
        <v>70</v>
      </c>
      <c r="R502" s="19" t="s">
        <v>84</v>
      </c>
      <c r="S502" s="19" t="s">
        <v>92</v>
      </c>
      <c r="T502" s="21">
        <v>796</v>
      </c>
      <c r="U502" s="19" t="s">
        <v>133</v>
      </c>
      <c r="V502" s="23">
        <v>3</v>
      </c>
      <c r="W502" s="24">
        <v>433036</v>
      </c>
      <c r="X502" s="98">
        <v>0</v>
      </c>
      <c r="Y502" s="98">
        <f t="shared" si="19"/>
        <v>0</v>
      </c>
      <c r="Z502" s="19"/>
      <c r="AA502" s="19" t="s">
        <v>76</v>
      </c>
      <c r="AB502" s="19">
        <v>7.14</v>
      </c>
      <c r="AC502" s="15" t="s">
        <v>1091</v>
      </c>
    </row>
    <row r="503" spans="1:29" s="62" customFormat="1" ht="89.25" customHeight="1">
      <c r="A503" s="18" t="s">
        <v>1424</v>
      </c>
      <c r="B503" s="19" t="s">
        <v>61</v>
      </c>
      <c r="C503" s="19" t="s">
        <v>62</v>
      </c>
      <c r="D503" s="19" t="s">
        <v>1413</v>
      </c>
      <c r="E503" s="33" t="s">
        <v>1414</v>
      </c>
      <c r="F503" s="33"/>
      <c r="G503" s="33" t="s">
        <v>1415</v>
      </c>
      <c r="H503" s="18"/>
      <c r="I503" s="18" t="s">
        <v>1423</v>
      </c>
      <c r="J503" s="18"/>
      <c r="K503" s="19" t="s">
        <v>66</v>
      </c>
      <c r="L503" s="18">
        <v>0</v>
      </c>
      <c r="M503" s="21" t="s">
        <v>67</v>
      </c>
      <c r="N503" s="19" t="s">
        <v>68</v>
      </c>
      <c r="O503" s="18" t="s">
        <v>971</v>
      </c>
      <c r="P503" s="19" t="s">
        <v>68</v>
      </c>
      <c r="Q503" s="19" t="s">
        <v>70</v>
      </c>
      <c r="R503" s="19" t="s">
        <v>1418</v>
      </c>
      <c r="S503" s="19" t="s">
        <v>92</v>
      </c>
      <c r="T503" s="21">
        <v>796</v>
      </c>
      <c r="U503" s="19" t="s">
        <v>133</v>
      </c>
      <c r="V503" s="23">
        <v>3</v>
      </c>
      <c r="W503" s="24">
        <v>433036</v>
      </c>
      <c r="X503" s="98">
        <f>W503*V503</f>
        <v>1299108</v>
      </c>
      <c r="Y503" s="98">
        <f t="shared" si="19"/>
        <v>1455000.9600000002</v>
      </c>
      <c r="Z503" s="19"/>
      <c r="AA503" s="19" t="s">
        <v>76</v>
      </c>
      <c r="AB503" s="19"/>
      <c r="AC503" s="15" t="s">
        <v>1091</v>
      </c>
    </row>
    <row r="504" spans="1:29" s="62" customFormat="1" ht="127.5" customHeight="1">
      <c r="A504" s="18" t="s">
        <v>1425</v>
      </c>
      <c r="B504" s="19" t="s">
        <v>61</v>
      </c>
      <c r="C504" s="19" t="s">
        <v>62</v>
      </c>
      <c r="D504" s="19" t="s">
        <v>1413</v>
      </c>
      <c r="E504" s="33" t="s">
        <v>1414</v>
      </c>
      <c r="F504" s="33"/>
      <c r="G504" s="33" t="s">
        <v>1415</v>
      </c>
      <c r="H504" s="18"/>
      <c r="I504" s="18" t="s">
        <v>1426</v>
      </c>
      <c r="J504" s="18"/>
      <c r="K504" s="19" t="s">
        <v>82</v>
      </c>
      <c r="L504" s="18">
        <v>0</v>
      </c>
      <c r="M504" s="21" t="s">
        <v>67</v>
      </c>
      <c r="N504" s="19" t="s">
        <v>68</v>
      </c>
      <c r="O504" s="18" t="s">
        <v>971</v>
      </c>
      <c r="P504" s="19" t="s">
        <v>68</v>
      </c>
      <c r="Q504" s="19" t="s">
        <v>70</v>
      </c>
      <c r="R504" s="19" t="s">
        <v>84</v>
      </c>
      <c r="S504" s="19" t="s">
        <v>92</v>
      </c>
      <c r="T504" s="21">
        <v>796</v>
      </c>
      <c r="U504" s="19" t="s">
        <v>133</v>
      </c>
      <c r="V504" s="23">
        <v>10</v>
      </c>
      <c r="W504" s="24">
        <v>45455</v>
      </c>
      <c r="X504" s="98">
        <v>0</v>
      </c>
      <c r="Y504" s="98">
        <f t="shared" si="19"/>
        <v>0</v>
      </c>
      <c r="Z504" s="19"/>
      <c r="AA504" s="19" t="s">
        <v>76</v>
      </c>
      <c r="AB504" s="19">
        <v>7.14</v>
      </c>
      <c r="AC504" s="15" t="s">
        <v>1091</v>
      </c>
    </row>
    <row r="505" spans="1:29" s="62" customFormat="1" ht="127.5" customHeight="1">
      <c r="A505" s="18" t="s">
        <v>1427</v>
      </c>
      <c r="B505" s="19" t="s">
        <v>61</v>
      </c>
      <c r="C505" s="19" t="s">
        <v>62</v>
      </c>
      <c r="D505" s="19" t="s">
        <v>1413</v>
      </c>
      <c r="E505" s="33" t="s">
        <v>1414</v>
      </c>
      <c r="F505" s="33"/>
      <c r="G505" s="33" t="s">
        <v>1415</v>
      </c>
      <c r="H505" s="18"/>
      <c r="I505" s="18" t="s">
        <v>1426</v>
      </c>
      <c r="J505" s="18"/>
      <c r="K505" s="19" t="s">
        <v>66</v>
      </c>
      <c r="L505" s="18">
        <v>0</v>
      </c>
      <c r="M505" s="21" t="s">
        <v>67</v>
      </c>
      <c r="N505" s="19" t="s">
        <v>68</v>
      </c>
      <c r="O505" s="18" t="s">
        <v>971</v>
      </c>
      <c r="P505" s="19" t="s">
        <v>68</v>
      </c>
      <c r="Q505" s="19" t="s">
        <v>70</v>
      </c>
      <c r="R505" s="19" t="s">
        <v>1418</v>
      </c>
      <c r="S505" s="19" t="s">
        <v>92</v>
      </c>
      <c r="T505" s="21">
        <v>796</v>
      </c>
      <c r="U505" s="19" t="s">
        <v>133</v>
      </c>
      <c r="V505" s="23">
        <v>10</v>
      </c>
      <c r="W505" s="24">
        <v>45455</v>
      </c>
      <c r="X505" s="98">
        <f>W505*V505</f>
        <v>454550</v>
      </c>
      <c r="Y505" s="98">
        <f t="shared" si="19"/>
        <v>509096.00000000006</v>
      </c>
      <c r="Z505" s="19"/>
      <c r="AA505" s="19" t="s">
        <v>76</v>
      </c>
      <c r="AB505" s="19"/>
      <c r="AC505" s="15" t="s">
        <v>1091</v>
      </c>
    </row>
    <row r="506" spans="1:29" s="62" customFormat="1" ht="127.5" customHeight="1">
      <c r="A506" s="18" t="s">
        <v>1428</v>
      </c>
      <c r="B506" s="19" t="s">
        <v>61</v>
      </c>
      <c r="C506" s="19" t="s">
        <v>62</v>
      </c>
      <c r="D506" s="19" t="s">
        <v>1413</v>
      </c>
      <c r="E506" s="33" t="s">
        <v>1414</v>
      </c>
      <c r="F506" s="33"/>
      <c r="G506" s="33" t="s">
        <v>1415</v>
      </c>
      <c r="H506" s="18"/>
      <c r="I506" s="18" t="s">
        <v>1429</v>
      </c>
      <c r="J506" s="18"/>
      <c r="K506" s="19" t="s">
        <v>82</v>
      </c>
      <c r="L506" s="18">
        <v>0</v>
      </c>
      <c r="M506" s="21" t="s">
        <v>67</v>
      </c>
      <c r="N506" s="19" t="s">
        <v>68</v>
      </c>
      <c r="O506" s="18" t="s">
        <v>112</v>
      </c>
      <c r="P506" s="19" t="s">
        <v>68</v>
      </c>
      <c r="Q506" s="19" t="s">
        <v>70</v>
      </c>
      <c r="R506" s="19" t="s">
        <v>84</v>
      </c>
      <c r="S506" s="19" t="s">
        <v>92</v>
      </c>
      <c r="T506" s="21">
        <v>796</v>
      </c>
      <c r="U506" s="19" t="s">
        <v>133</v>
      </c>
      <c r="V506" s="23">
        <v>50</v>
      </c>
      <c r="W506" s="24">
        <v>9730.571428571428</v>
      </c>
      <c r="X506" s="98">
        <v>0</v>
      </c>
      <c r="Y506" s="98">
        <f t="shared" si="19"/>
        <v>0</v>
      </c>
      <c r="Z506" s="19"/>
      <c r="AA506" s="19" t="s">
        <v>76</v>
      </c>
      <c r="AB506" s="19" t="s">
        <v>192</v>
      </c>
      <c r="AC506" s="15" t="s">
        <v>1091</v>
      </c>
    </row>
    <row r="507" spans="1:29" s="62" customFormat="1" ht="81.75" customHeight="1">
      <c r="A507" s="18" t="s">
        <v>1430</v>
      </c>
      <c r="B507" s="19" t="s">
        <v>61</v>
      </c>
      <c r="C507" s="19" t="s">
        <v>62</v>
      </c>
      <c r="D507" s="19" t="s">
        <v>1413</v>
      </c>
      <c r="E507" s="33" t="s">
        <v>1414</v>
      </c>
      <c r="F507" s="33"/>
      <c r="G507" s="33" t="s">
        <v>1415</v>
      </c>
      <c r="H507" s="18"/>
      <c r="I507" s="18" t="s">
        <v>1429</v>
      </c>
      <c r="J507" s="18"/>
      <c r="K507" s="19" t="s">
        <v>82</v>
      </c>
      <c r="L507" s="18">
        <v>0</v>
      </c>
      <c r="M507" s="21" t="s">
        <v>67</v>
      </c>
      <c r="N507" s="19" t="s">
        <v>68</v>
      </c>
      <c r="O507" s="18" t="s">
        <v>112</v>
      </c>
      <c r="P507" s="19" t="s">
        <v>68</v>
      </c>
      <c r="Q507" s="19" t="s">
        <v>70</v>
      </c>
      <c r="R507" s="19" t="s">
        <v>84</v>
      </c>
      <c r="S507" s="19" t="s">
        <v>92</v>
      </c>
      <c r="T507" s="21">
        <v>796</v>
      </c>
      <c r="U507" s="19" t="s">
        <v>133</v>
      </c>
      <c r="V507" s="23">
        <v>50</v>
      </c>
      <c r="W507" s="24">
        <v>51800</v>
      </c>
      <c r="X507" s="98">
        <v>0</v>
      </c>
      <c r="Y507" s="98">
        <v>0</v>
      </c>
      <c r="Z507" s="19"/>
      <c r="AA507" s="19" t="s">
        <v>76</v>
      </c>
      <c r="AB507" s="19">
        <v>6.11</v>
      </c>
      <c r="AC507" s="15" t="s">
        <v>1091</v>
      </c>
    </row>
    <row r="508" spans="1:29" s="62" customFormat="1" ht="89.25" customHeight="1">
      <c r="A508" s="18" t="s">
        <v>1431</v>
      </c>
      <c r="B508" s="19" t="s">
        <v>61</v>
      </c>
      <c r="C508" s="19" t="s">
        <v>62</v>
      </c>
      <c r="D508" s="19" t="s">
        <v>1413</v>
      </c>
      <c r="E508" s="33" t="s">
        <v>1414</v>
      </c>
      <c r="F508" s="33"/>
      <c r="G508" s="33" t="s">
        <v>1415</v>
      </c>
      <c r="H508" s="18"/>
      <c r="I508" s="18" t="s">
        <v>1432</v>
      </c>
      <c r="J508" s="18"/>
      <c r="K508" s="19" t="s">
        <v>82</v>
      </c>
      <c r="L508" s="18">
        <v>0</v>
      </c>
      <c r="M508" s="21" t="s">
        <v>67</v>
      </c>
      <c r="N508" s="19" t="s">
        <v>68</v>
      </c>
      <c r="O508" s="18" t="s">
        <v>378</v>
      </c>
      <c r="P508" s="19" t="s">
        <v>68</v>
      </c>
      <c r="Q508" s="19" t="s">
        <v>70</v>
      </c>
      <c r="R508" s="19" t="s">
        <v>84</v>
      </c>
      <c r="S508" s="19" t="s">
        <v>92</v>
      </c>
      <c r="T508" s="21">
        <v>796</v>
      </c>
      <c r="U508" s="19" t="s">
        <v>133</v>
      </c>
      <c r="V508" s="23">
        <v>50</v>
      </c>
      <c r="W508" s="24">
        <v>51800</v>
      </c>
      <c r="X508" s="98">
        <f>W508*V508</f>
        <v>2590000</v>
      </c>
      <c r="Y508" s="98">
        <f>X508*1.12</f>
        <v>2900800.0000000005</v>
      </c>
      <c r="Z508" s="19"/>
      <c r="AA508" s="19" t="s">
        <v>76</v>
      </c>
      <c r="AB508" s="19"/>
      <c r="AC508" s="15" t="s">
        <v>1091</v>
      </c>
    </row>
    <row r="509" spans="1:29" s="62" customFormat="1" ht="102.75" customHeight="1">
      <c r="A509" s="18" t="s">
        <v>1433</v>
      </c>
      <c r="B509" s="19" t="s">
        <v>61</v>
      </c>
      <c r="C509" s="19" t="s">
        <v>62</v>
      </c>
      <c r="D509" s="19" t="s">
        <v>1413</v>
      </c>
      <c r="E509" s="33" t="s">
        <v>1414</v>
      </c>
      <c r="F509" s="33"/>
      <c r="G509" s="33" t="s">
        <v>1415</v>
      </c>
      <c r="H509" s="18"/>
      <c r="I509" s="18" t="s">
        <v>1434</v>
      </c>
      <c r="J509" s="18"/>
      <c r="K509" s="19" t="s">
        <v>82</v>
      </c>
      <c r="L509" s="18">
        <v>0</v>
      </c>
      <c r="M509" s="21" t="s">
        <v>67</v>
      </c>
      <c r="N509" s="19" t="s">
        <v>68</v>
      </c>
      <c r="O509" s="18" t="s">
        <v>112</v>
      </c>
      <c r="P509" s="19" t="s">
        <v>68</v>
      </c>
      <c r="Q509" s="19" t="s">
        <v>70</v>
      </c>
      <c r="R509" s="19" t="s">
        <v>84</v>
      </c>
      <c r="S509" s="19" t="s">
        <v>92</v>
      </c>
      <c r="T509" s="21">
        <v>796</v>
      </c>
      <c r="U509" s="19" t="s">
        <v>133</v>
      </c>
      <c r="V509" s="23">
        <v>70</v>
      </c>
      <c r="W509" s="24">
        <v>25000</v>
      </c>
      <c r="X509" s="98">
        <v>0</v>
      </c>
      <c r="Y509" s="98">
        <f>X509*1.12</f>
        <v>0</v>
      </c>
      <c r="Z509" s="19"/>
      <c r="AA509" s="19" t="s">
        <v>76</v>
      </c>
      <c r="AB509" s="19">
        <v>6.11</v>
      </c>
      <c r="AC509" s="15" t="s">
        <v>1091</v>
      </c>
    </row>
    <row r="510" spans="1:29" s="62" customFormat="1" ht="102.75" customHeight="1">
      <c r="A510" s="18" t="s">
        <v>1435</v>
      </c>
      <c r="B510" s="19" t="s">
        <v>61</v>
      </c>
      <c r="C510" s="19" t="s">
        <v>62</v>
      </c>
      <c r="D510" s="19" t="s">
        <v>1413</v>
      </c>
      <c r="E510" s="33" t="s">
        <v>1414</v>
      </c>
      <c r="F510" s="33"/>
      <c r="G510" s="33" t="s">
        <v>1415</v>
      </c>
      <c r="H510" s="18"/>
      <c r="I510" s="18" t="s">
        <v>1436</v>
      </c>
      <c r="J510" s="18"/>
      <c r="K510" s="19" t="s">
        <v>82</v>
      </c>
      <c r="L510" s="18">
        <v>0</v>
      </c>
      <c r="M510" s="21" t="s">
        <v>67</v>
      </c>
      <c r="N510" s="19" t="s">
        <v>68</v>
      </c>
      <c r="O510" s="18" t="s">
        <v>378</v>
      </c>
      <c r="P510" s="19" t="s">
        <v>68</v>
      </c>
      <c r="Q510" s="19" t="s">
        <v>70</v>
      </c>
      <c r="R510" s="19" t="s">
        <v>84</v>
      </c>
      <c r="S510" s="19" t="s">
        <v>92</v>
      </c>
      <c r="T510" s="21">
        <v>796</v>
      </c>
      <c r="U510" s="19" t="s">
        <v>133</v>
      </c>
      <c r="V510" s="23">
        <v>70</v>
      </c>
      <c r="W510" s="24">
        <v>25000</v>
      </c>
      <c r="X510" s="98">
        <f>W510*V510</f>
        <v>1750000</v>
      </c>
      <c r="Y510" s="98">
        <f>X510*1.12</f>
        <v>1960000.0000000002</v>
      </c>
      <c r="Z510" s="19"/>
      <c r="AA510" s="19" t="s">
        <v>76</v>
      </c>
      <c r="AB510" s="19"/>
      <c r="AC510" s="15" t="s">
        <v>1091</v>
      </c>
    </row>
    <row r="511" spans="1:29" s="62" customFormat="1" ht="120" customHeight="1">
      <c r="A511" s="18" t="s">
        <v>1437</v>
      </c>
      <c r="B511" s="19" t="s">
        <v>61</v>
      </c>
      <c r="C511" s="19" t="s">
        <v>62</v>
      </c>
      <c r="D511" s="19" t="s">
        <v>1413</v>
      </c>
      <c r="E511" s="33" t="s">
        <v>1414</v>
      </c>
      <c r="F511" s="33"/>
      <c r="G511" s="33" t="s">
        <v>1415</v>
      </c>
      <c r="H511" s="18"/>
      <c r="I511" s="18" t="s">
        <v>1438</v>
      </c>
      <c r="J511" s="18"/>
      <c r="K511" s="19" t="s">
        <v>82</v>
      </c>
      <c r="L511" s="18">
        <v>0</v>
      </c>
      <c r="M511" s="21" t="s">
        <v>67</v>
      </c>
      <c r="N511" s="19" t="s">
        <v>68</v>
      </c>
      <c r="O511" s="18" t="s">
        <v>112</v>
      </c>
      <c r="P511" s="19" t="s">
        <v>68</v>
      </c>
      <c r="Q511" s="19" t="s">
        <v>70</v>
      </c>
      <c r="R511" s="19" t="s">
        <v>84</v>
      </c>
      <c r="S511" s="19" t="s">
        <v>92</v>
      </c>
      <c r="T511" s="21">
        <v>796</v>
      </c>
      <c r="U511" s="19" t="s">
        <v>133</v>
      </c>
      <c r="V511" s="23">
        <v>20</v>
      </c>
      <c r="W511" s="24">
        <v>70000</v>
      </c>
      <c r="X511" s="98">
        <v>0</v>
      </c>
      <c r="Y511" s="98">
        <f>X511*1.12</f>
        <v>0</v>
      </c>
      <c r="Z511" s="19"/>
      <c r="AA511" s="19" t="s">
        <v>76</v>
      </c>
      <c r="AB511" s="19">
        <v>6.11</v>
      </c>
      <c r="AC511" s="15" t="s">
        <v>1091</v>
      </c>
    </row>
    <row r="512" spans="1:29" s="62" customFormat="1" ht="120" customHeight="1">
      <c r="A512" s="18" t="s">
        <v>1439</v>
      </c>
      <c r="B512" s="19" t="s">
        <v>61</v>
      </c>
      <c r="C512" s="19" t="s">
        <v>62</v>
      </c>
      <c r="D512" s="19" t="s">
        <v>1413</v>
      </c>
      <c r="E512" s="33" t="s">
        <v>1414</v>
      </c>
      <c r="F512" s="33"/>
      <c r="G512" s="33" t="s">
        <v>1415</v>
      </c>
      <c r="H512" s="18"/>
      <c r="I512" s="18" t="s">
        <v>1440</v>
      </c>
      <c r="J512" s="18"/>
      <c r="K512" s="19" t="s">
        <v>82</v>
      </c>
      <c r="L512" s="18">
        <v>0</v>
      </c>
      <c r="M512" s="21" t="s">
        <v>67</v>
      </c>
      <c r="N512" s="19" t="s">
        <v>68</v>
      </c>
      <c r="O512" s="18" t="s">
        <v>378</v>
      </c>
      <c r="P512" s="19" t="s">
        <v>68</v>
      </c>
      <c r="Q512" s="19" t="s">
        <v>70</v>
      </c>
      <c r="R512" s="19" t="s">
        <v>84</v>
      </c>
      <c r="S512" s="19" t="s">
        <v>92</v>
      </c>
      <c r="T512" s="21">
        <v>796</v>
      </c>
      <c r="U512" s="19" t="s">
        <v>133</v>
      </c>
      <c r="V512" s="23">
        <v>20</v>
      </c>
      <c r="W512" s="24">
        <v>70000</v>
      </c>
      <c r="X512" s="98">
        <f>W512*V512</f>
        <v>1400000</v>
      </c>
      <c r="Y512" s="98">
        <f>X512*1.12</f>
        <v>1568000.0000000002</v>
      </c>
      <c r="Z512" s="19"/>
      <c r="AA512" s="19" t="s">
        <v>76</v>
      </c>
      <c r="AB512" s="19"/>
      <c r="AC512" s="15" t="s">
        <v>1091</v>
      </c>
    </row>
    <row r="513" spans="1:29" s="62" customFormat="1" ht="89.25" customHeight="1">
      <c r="A513" s="18" t="s">
        <v>1441</v>
      </c>
      <c r="B513" s="19" t="s">
        <v>61</v>
      </c>
      <c r="C513" s="19" t="s">
        <v>62</v>
      </c>
      <c r="D513" s="19" t="s">
        <v>1413</v>
      </c>
      <c r="E513" s="33" t="s">
        <v>1414</v>
      </c>
      <c r="F513" s="33"/>
      <c r="G513" s="33" t="s">
        <v>1415</v>
      </c>
      <c r="H513" s="18"/>
      <c r="I513" s="18" t="s">
        <v>1442</v>
      </c>
      <c r="J513" s="18"/>
      <c r="K513" s="19" t="s">
        <v>82</v>
      </c>
      <c r="L513" s="18">
        <v>0</v>
      </c>
      <c r="M513" s="21" t="s">
        <v>67</v>
      </c>
      <c r="N513" s="19" t="s">
        <v>68</v>
      </c>
      <c r="O513" s="18" t="s">
        <v>971</v>
      </c>
      <c r="P513" s="19" t="s">
        <v>68</v>
      </c>
      <c r="Q513" s="19" t="s">
        <v>70</v>
      </c>
      <c r="R513" s="19" t="s">
        <v>84</v>
      </c>
      <c r="S513" s="19" t="s">
        <v>92</v>
      </c>
      <c r="T513" s="21">
        <v>796</v>
      </c>
      <c r="U513" s="19" t="s">
        <v>133</v>
      </c>
      <c r="V513" s="23">
        <v>4</v>
      </c>
      <c r="W513" s="24">
        <v>47500</v>
      </c>
      <c r="X513" s="98">
        <v>0</v>
      </c>
      <c r="Y513" s="98">
        <f aca="true" t="shared" si="20" ref="Y513:Y543">X513*1.12</f>
        <v>0</v>
      </c>
      <c r="Z513" s="19"/>
      <c r="AA513" s="19" t="s">
        <v>1336</v>
      </c>
      <c r="AB513" s="19">
        <v>7.14</v>
      </c>
      <c r="AC513" s="15" t="s">
        <v>1091</v>
      </c>
    </row>
    <row r="514" spans="1:29" s="62" customFormat="1" ht="89.25" customHeight="1">
      <c r="A514" s="18" t="s">
        <v>1443</v>
      </c>
      <c r="B514" s="19" t="s">
        <v>61</v>
      </c>
      <c r="C514" s="19" t="s">
        <v>62</v>
      </c>
      <c r="D514" s="19" t="s">
        <v>1413</v>
      </c>
      <c r="E514" s="33" t="s">
        <v>1414</v>
      </c>
      <c r="F514" s="33"/>
      <c r="G514" s="33" t="s">
        <v>1415</v>
      </c>
      <c r="H514" s="18"/>
      <c r="I514" s="18" t="s">
        <v>1442</v>
      </c>
      <c r="J514" s="18"/>
      <c r="K514" s="19" t="s">
        <v>66</v>
      </c>
      <c r="L514" s="18">
        <v>0</v>
      </c>
      <c r="M514" s="21" t="s">
        <v>67</v>
      </c>
      <c r="N514" s="19" t="s">
        <v>68</v>
      </c>
      <c r="O514" s="18" t="s">
        <v>971</v>
      </c>
      <c r="P514" s="19" t="s">
        <v>68</v>
      </c>
      <c r="Q514" s="19" t="s">
        <v>70</v>
      </c>
      <c r="R514" s="19" t="s">
        <v>1418</v>
      </c>
      <c r="S514" s="19" t="s">
        <v>92</v>
      </c>
      <c r="T514" s="21">
        <v>796</v>
      </c>
      <c r="U514" s="19" t="s">
        <v>133</v>
      </c>
      <c r="V514" s="23">
        <v>4</v>
      </c>
      <c r="W514" s="24">
        <f>X514/V514</f>
        <v>47500</v>
      </c>
      <c r="X514" s="98">
        <v>190000</v>
      </c>
      <c r="Y514" s="98">
        <f t="shared" si="20"/>
        <v>212800.00000000003</v>
      </c>
      <c r="Z514" s="19"/>
      <c r="AA514" s="19" t="s">
        <v>1336</v>
      </c>
      <c r="AB514" s="19"/>
      <c r="AC514" s="15" t="s">
        <v>1091</v>
      </c>
    </row>
    <row r="515" spans="1:29" s="62" customFormat="1" ht="54" customHeight="1">
      <c r="A515" s="18" t="s">
        <v>1444</v>
      </c>
      <c r="B515" s="19" t="s">
        <v>61</v>
      </c>
      <c r="C515" s="19" t="s">
        <v>62</v>
      </c>
      <c r="D515" s="19" t="s">
        <v>1445</v>
      </c>
      <c r="E515" s="33" t="s">
        <v>1446</v>
      </c>
      <c r="F515" s="33"/>
      <c r="G515" s="33" t="s">
        <v>1447</v>
      </c>
      <c r="H515" s="18"/>
      <c r="I515" s="18" t="s">
        <v>1448</v>
      </c>
      <c r="J515" s="18"/>
      <c r="K515" s="19" t="s">
        <v>82</v>
      </c>
      <c r="L515" s="18">
        <v>0</v>
      </c>
      <c r="M515" s="21" t="s">
        <v>67</v>
      </c>
      <c r="N515" s="19" t="s">
        <v>68</v>
      </c>
      <c r="O515" s="18" t="s">
        <v>191</v>
      </c>
      <c r="P515" s="19" t="s">
        <v>68</v>
      </c>
      <c r="Q515" s="19" t="s">
        <v>70</v>
      </c>
      <c r="R515" s="19" t="s">
        <v>84</v>
      </c>
      <c r="S515" s="19" t="s">
        <v>92</v>
      </c>
      <c r="T515" s="21" t="s">
        <v>157</v>
      </c>
      <c r="U515" s="19" t="s">
        <v>133</v>
      </c>
      <c r="V515" s="23">
        <v>52</v>
      </c>
      <c r="W515" s="24">
        <v>3000</v>
      </c>
      <c r="X515" s="98">
        <v>0</v>
      </c>
      <c r="Y515" s="98">
        <f t="shared" si="20"/>
        <v>0</v>
      </c>
      <c r="Z515" s="19"/>
      <c r="AA515" s="19" t="s">
        <v>1336</v>
      </c>
      <c r="AB515" s="19">
        <v>11</v>
      </c>
      <c r="AC515" s="15" t="s">
        <v>1091</v>
      </c>
    </row>
    <row r="516" spans="1:29" s="62" customFormat="1" ht="54" customHeight="1">
      <c r="A516" s="18" t="s">
        <v>1449</v>
      </c>
      <c r="B516" s="19" t="s">
        <v>61</v>
      </c>
      <c r="C516" s="19" t="s">
        <v>62</v>
      </c>
      <c r="D516" s="19" t="s">
        <v>1445</v>
      </c>
      <c r="E516" s="33" t="s">
        <v>1446</v>
      </c>
      <c r="F516" s="33"/>
      <c r="G516" s="33" t="s">
        <v>1447</v>
      </c>
      <c r="H516" s="18"/>
      <c r="I516" s="18" t="s">
        <v>1448</v>
      </c>
      <c r="J516" s="18"/>
      <c r="K516" s="19" t="s">
        <v>82</v>
      </c>
      <c r="L516" s="18">
        <v>0</v>
      </c>
      <c r="M516" s="21" t="s">
        <v>67</v>
      </c>
      <c r="N516" s="19" t="s">
        <v>68</v>
      </c>
      <c r="O516" s="18" t="s">
        <v>1450</v>
      </c>
      <c r="P516" s="19" t="s">
        <v>68</v>
      </c>
      <c r="Q516" s="19" t="s">
        <v>70</v>
      </c>
      <c r="R516" s="19" t="s">
        <v>84</v>
      </c>
      <c r="S516" s="19" t="s">
        <v>92</v>
      </c>
      <c r="T516" s="21" t="s">
        <v>157</v>
      </c>
      <c r="U516" s="19" t="s">
        <v>133</v>
      </c>
      <c r="V516" s="23">
        <v>52</v>
      </c>
      <c r="W516" s="24">
        <v>3000</v>
      </c>
      <c r="X516" s="98">
        <f>W516*V516</f>
        <v>156000</v>
      </c>
      <c r="Y516" s="98">
        <f t="shared" si="20"/>
        <v>174720.00000000003</v>
      </c>
      <c r="Z516" s="19"/>
      <c r="AA516" s="19" t="s">
        <v>1336</v>
      </c>
      <c r="AB516" s="19"/>
      <c r="AC516" s="15" t="s">
        <v>1091</v>
      </c>
    </row>
    <row r="517" spans="1:29" s="62" customFormat="1" ht="69" customHeight="1">
      <c r="A517" s="18" t="s">
        <v>1451</v>
      </c>
      <c r="B517" s="19" t="s">
        <v>226</v>
      </c>
      <c r="C517" s="19" t="s">
        <v>1452</v>
      </c>
      <c r="D517" s="19" t="s">
        <v>1453</v>
      </c>
      <c r="E517" s="33" t="s">
        <v>1454</v>
      </c>
      <c r="F517" s="33"/>
      <c r="G517" s="33" t="s">
        <v>1455</v>
      </c>
      <c r="H517" s="18"/>
      <c r="I517" s="18" t="s">
        <v>1456</v>
      </c>
      <c r="J517" s="18"/>
      <c r="K517" s="19" t="s">
        <v>82</v>
      </c>
      <c r="L517" s="18">
        <v>0</v>
      </c>
      <c r="M517" s="21" t="s">
        <v>67</v>
      </c>
      <c r="N517" s="19" t="s">
        <v>68</v>
      </c>
      <c r="O517" s="18" t="s">
        <v>112</v>
      </c>
      <c r="P517" s="19" t="s">
        <v>68</v>
      </c>
      <c r="Q517" s="19" t="s">
        <v>70</v>
      </c>
      <c r="R517" s="19" t="s">
        <v>84</v>
      </c>
      <c r="S517" s="19" t="s">
        <v>92</v>
      </c>
      <c r="T517" s="21" t="s">
        <v>122</v>
      </c>
      <c r="U517" s="19" t="s">
        <v>98</v>
      </c>
      <c r="V517" s="23">
        <v>50</v>
      </c>
      <c r="W517" s="24">
        <v>270</v>
      </c>
      <c r="X517" s="98">
        <f>W517*V517</f>
        <v>13500</v>
      </c>
      <c r="Y517" s="98">
        <f t="shared" si="20"/>
        <v>15120.000000000002</v>
      </c>
      <c r="Z517" s="19"/>
      <c r="AA517" s="19" t="s">
        <v>1336</v>
      </c>
      <c r="AB517" s="19"/>
      <c r="AC517" s="15" t="s">
        <v>1091</v>
      </c>
    </row>
    <row r="518" spans="1:29" s="62" customFormat="1" ht="101.25" customHeight="1">
      <c r="A518" s="18" t="s">
        <v>1457</v>
      </c>
      <c r="B518" s="19" t="s">
        <v>61</v>
      </c>
      <c r="C518" s="19" t="s">
        <v>62</v>
      </c>
      <c r="D518" s="19" t="s">
        <v>1458</v>
      </c>
      <c r="E518" s="33" t="s">
        <v>1459</v>
      </c>
      <c r="F518" s="33"/>
      <c r="G518" s="33" t="s">
        <v>1460</v>
      </c>
      <c r="H518" s="18"/>
      <c r="I518" s="18" t="s">
        <v>1461</v>
      </c>
      <c r="J518" s="18"/>
      <c r="K518" s="19" t="s">
        <v>82</v>
      </c>
      <c r="L518" s="18">
        <v>0</v>
      </c>
      <c r="M518" s="21" t="s">
        <v>67</v>
      </c>
      <c r="N518" s="19" t="s">
        <v>68</v>
      </c>
      <c r="O518" s="18" t="s">
        <v>83</v>
      </c>
      <c r="P518" s="19" t="s">
        <v>68</v>
      </c>
      <c r="Q518" s="19" t="s">
        <v>70</v>
      </c>
      <c r="R518" s="19" t="s">
        <v>84</v>
      </c>
      <c r="S518" s="19" t="s">
        <v>92</v>
      </c>
      <c r="T518" s="21" t="s">
        <v>157</v>
      </c>
      <c r="U518" s="19" t="s">
        <v>133</v>
      </c>
      <c r="V518" s="23">
        <v>2</v>
      </c>
      <c r="W518" s="24">
        <v>306524</v>
      </c>
      <c r="X518" s="98">
        <f>W518*V518</f>
        <v>613048</v>
      </c>
      <c r="Y518" s="98">
        <f t="shared" si="20"/>
        <v>686613.76</v>
      </c>
      <c r="Z518" s="19"/>
      <c r="AA518" s="19" t="s">
        <v>1336</v>
      </c>
      <c r="AB518" s="19"/>
      <c r="AC518" s="15" t="s">
        <v>1091</v>
      </c>
    </row>
    <row r="519" spans="1:29" s="62" customFormat="1" ht="101.25" customHeight="1">
      <c r="A519" s="18" t="s">
        <v>1462</v>
      </c>
      <c r="B519" s="19" t="s">
        <v>61</v>
      </c>
      <c r="C519" s="19" t="s">
        <v>62</v>
      </c>
      <c r="D519" s="19" t="s">
        <v>1458</v>
      </c>
      <c r="E519" s="33" t="s">
        <v>1459</v>
      </c>
      <c r="F519" s="33"/>
      <c r="G519" s="33" t="s">
        <v>1460</v>
      </c>
      <c r="H519" s="18"/>
      <c r="I519" s="18" t="s">
        <v>1463</v>
      </c>
      <c r="J519" s="18"/>
      <c r="K519" s="19" t="s">
        <v>82</v>
      </c>
      <c r="L519" s="18">
        <v>0</v>
      </c>
      <c r="M519" s="21" t="s">
        <v>67</v>
      </c>
      <c r="N519" s="19" t="s">
        <v>68</v>
      </c>
      <c r="O519" s="18" t="s">
        <v>255</v>
      </c>
      <c r="P519" s="19" t="s">
        <v>68</v>
      </c>
      <c r="Q519" s="19" t="s">
        <v>70</v>
      </c>
      <c r="R519" s="19" t="s">
        <v>84</v>
      </c>
      <c r="S519" s="19" t="s">
        <v>92</v>
      </c>
      <c r="T519" s="21" t="s">
        <v>157</v>
      </c>
      <c r="U519" s="19" t="s">
        <v>133</v>
      </c>
      <c r="V519" s="23">
        <v>2</v>
      </c>
      <c r="W519" s="24">
        <v>600000</v>
      </c>
      <c r="X519" s="98">
        <v>0</v>
      </c>
      <c r="Y519" s="98">
        <f t="shared" si="20"/>
        <v>0</v>
      </c>
      <c r="Z519" s="19"/>
      <c r="AA519" s="19" t="s">
        <v>1336</v>
      </c>
      <c r="AB519" s="19" t="s">
        <v>192</v>
      </c>
      <c r="AC519" s="15" t="s">
        <v>1091</v>
      </c>
    </row>
    <row r="520" spans="1:29" s="62" customFormat="1" ht="101.25" customHeight="1">
      <c r="A520" s="18" t="s">
        <v>1464</v>
      </c>
      <c r="B520" s="19" t="s">
        <v>61</v>
      </c>
      <c r="C520" s="19" t="s">
        <v>62</v>
      </c>
      <c r="D520" s="19" t="s">
        <v>1458</v>
      </c>
      <c r="E520" s="33" t="s">
        <v>1459</v>
      </c>
      <c r="F520" s="33"/>
      <c r="G520" s="33" t="s">
        <v>1460</v>
      </c>
      <c r="H520" s="18"/>
      <c r="I520" s="18" t="s">
        <v>1463</v>
      </c>
      <c r="J520" s="18"/>
      <c r="K520" s="19" t="s">
        <v>82</v>
      </c>
      <c r="L520" s="18">
        <v>0</v>
      </c>
      <c r="M520" s="21" t="s">
        <v>67</v>
      </c>
      <c r="N520" s="19" t="s">
        <v>68</v>
      </c>
      <c r="O520" s="18" t="s">
        <v>255</v>
      </c>
      <c r="P520" s="19" t="s">
        <v>68</v>
      </c>
      <c r="Q520" s="19" t="s">
        <v>70</v>
      </c>
      <c r="R520" s="19" t="s">
        <v>84</v>
      </c>
      <c r="S520" s="19" t="s">
        <v>92</v>
      </c>
      <c r="T520" s="21" t="s">
        <v>157</v>
      </c>
      <c r="U520" s="19" t="s">
        <v>133</v>
      </c>
      <c r="V520" s="23">
        <v>2</v>
      </c>
      <c r="W520" s="24">
        <v>1200000</v>
      </c>
      <c r="X520" s="98">
        <f>W520*V520</f>
        <v>2400000</v>
      </c>
      <c r="Y520" s="98">
        <f t="shared" si="20"/>
        <v>2688000.0000000005</v>
      </c>
      <c r="Z520" s="19"/>
      <c r="AA520" s="19" t="s">
        <v>1336</v>
      </c>
      <c r="AB520" s="19"/>
      <c r="AC520" s="15" t="s">
        <v>1091</v>
      </c>
    </row>
    <row r="521" spans="1:29" s="62" customFormat="1" ht="101.25" customHeight="1">
      <c r="A521" s="18" t="s">
        <v>1465</v>
      </c>
      <c r="B521" s="19" t="s">
        <v>61</v>
      </c>
      <c r="C521" s="19" t="s">
        <v>62</v>
      </c>
      <c r="D521" s="19" t="s">
        <v>1458</v>
      </c>
      <c r="E521" s="33" t="s">
        <v>1459</v>
      </c>
      <c r="F521" s="33"/>
      <c r="G521" s="33" t="s">
        <v>1460</v>
      </c>
      <c r="H521" s="18"/>
      <c r="I521" s="18" t="s">
        <v>1466</v>
      </c>
      <c r="J521" s="18"/>
      <c r="K521" s="19" t="s">
        <v>82</v>
      </c>
      <c r="L521" s="18">
        <v>0</v>
      </c>
      <c r="M521" s="21" t="s">
        <v>67</v>
      </c>
      <c r="N521" s="19" t="s">
        <v>68</v>
      </c>
      <c r="O521" s="18" t="s">
        <v>69</v>
      </c>
      <c r="P521" s="19" t="s">
        <v>68</v>
      </c>
      <c r="Q521" s="19" t="s">
        <v>70</v>
      </c>
      <c r="R521" s="19" t="s">
        <v>84</v>
      </c>
      <c r="S521" s="19" t="s">
        <v>92</v>
      </c>
      <c r="T521" s="21" t="s">
        <v>157</v>
      </c>
      <c r="U521" s="19" t="s">
        <v>133</v>
      </c>
      <c r="V521" s="23">
        <v>2</v>
      </c>
      <c r="W521" s="24">
        <v>1696428</v>
      </c>
      <c r="X521" s="98">
        <f>W521*V521</f>
        <v>3392856</v>
      </c>
      <c r="Y521" s="98">
        <f t="shared" si="20"/>
        <v>3799998.72</v>
      </c>
      <c r="Z521" s="19"/>
      <c r="AA521" s="19" t="s">
        <v>1336</v>
      </c>
      <c r="AB521" s="19"/>
      <c r="AC521" s="15" t="s">
        <v>1091</v>
      </c>
    </row>
    <row r="522" spans="1:29" s="62" customFormat="1" ht="101.25" customHeight="1">
      <c r="A522" s="18" t="s">
        <v>1467</v>
      </c>
      <c r="B522" s="19" t="s">
        <v>61</v>
      </c>
      <c r="C522" s="19" t="s">
        <v>62</v>
      </c>
      <c r="D522" s="19" t="s">
        <v>1458</v>
      </c>
      <c r="E522" s="33" t="s">
        <v>1459</v>
      </c>
      <c r="F522" s="33"/>
      <c r="G522" s="33" t="s">
        <v>1460</v>
      </c>
      <c r="H522" s="18"/>
      <c r="I522" s="18" t="s">
        <v>1468</v>
      </c>
      <c r="J522" s="18"/>
      <c r="K522" s="19" t="s">
        <v>82</v>
      </c>
      <c r="L522" s="18">
        <v>0</v>
      </c>
      <c r="M522" s="21" t="s">
        <v>67</v>
      </c>
      <c r="N522" s="19" t="s">
        <v>68</v>
      </c>
      <c r="O522" s="18" t="s">
        <v>255</v>
      </c>
      <c r="P522" s="19" t="s">
        <v>68</v>
      </c>
      <c r="Q522" s="19" t="s">
        <v>70</v>
      </c>
      <c r="R522" s="19" t="s">
        <v>84</v>
      </c>
      <c r="S522" s="19" t="s">
        <v>92</v>
      </c>
      <c r="T522" s="21">
        <v>796</v>
      </c>
      <c r="U522" s="19" t="s">
        <v>133</v>
      </c>
      <c r="V522" s="23">
        <v>2</v>
      </c>
      <c r="W522" s="24">
        <v>600000</v>
      </c>
      <c r="X522" s="98">
        <v>0</v>
      </c>
      <c r="Y522" s="98">
        <f t="shared" si="20"/>
        <v>0</v>
      </c>
      <c r="Z522" s="19"/>
      <c r="AA522" s="19" t="s">
        <v>76</v>
      </c>
      <c r="AB522" s="19" t="s">
        <v>192</v>
      </c>
      <c r="AC522" s="15" t="s">
        <v>1091</v>
      </c>
    </row>
    <row r="523" spans="1:29" s="62" customFormat="1" ht="101.25" customHeight="1">
      <c r="A523" s="18" t="s">
        <v>1469</v>
      </c>
      <c r="B523" s="19" t="s">
        <v>61</v>
      </c>
      <c r="C523" s="19" t="s">
        <v>62</v>
      </c>
      <c r="D523" s="19" t="s">
        <v>1458</v>
      </c>
      <c r="E523" s="33" t="s">
        <v>1459</v>
      </c>
      <c r="F523" s="33"/>
      <c r="G523" s="33" t="s">
        <v>1460</v>
      </c>
      <c r="H523" s="18"/>
      <c r="I523" s="18" t="s">
        <v>1468</v>
      </c>
      <c r="J523" s="18"/>
      <c r="K523" s="19" t="s">
        <v>82</v>
      </c>
      <c r="L523" s="18">
        <v>0</v>
      </c>
      <c r="M523" s="21" t="s">
        <v>67</v>
      </c>
      <c r="N523" s="19" t="s">
        <v>68</v>
      </c>
      <c r="O523" s="18" t="s">
        <v>255</v>
      </c>
      <c r="P523" s="19" t="s">
        <v>68</v>
      </c>
      <c r="Q523" s="19" t="s">
        <v>70</v>
      </c>
      <c r="R523" s="19" t="s">
        <v>84</v>
      </c>
      <c r="S523" s="19" t="s">
        <v>92</v>
      </c>
      <c r="T523" s="21">
        <v>796</v>
      </c>
      <c r="U523" s="19" t="s">
        <v>133</v>
      </c>
      <c r="V523" s="23">
        <v>2</v>
      </c>
      <c r="W523" s="24">
        <v>1280000</v>
      </c>
      <c r="X523" s="98">
        <f>W523*V523</f>
        <v>2560000</v>
      </c>
      <c r="Y523" s="98">
        <f t="shared" si="20"/>
        <v>2867200.0000000005</v>
      </c>
      <c r="Z523" s="19"/>
      <c r="AA523" s="19" t="s">
        <v>76</v>
      </c>
      <c r="AB523" s="19"/>
      <c r="AC523" s="15" t="s">
        <v>1091</v>
      </c>
    </row>
    <row r="524" spans="1:29" s="62" customFormat="1" ht="101.25" customHeight="1">
      <c r="A524" s="18" t="s">
        <v>1470</v>
      </c>
      <c r="B524" s="19" t="s">
        <v>61</v>
      </c>
      <c r="C524" s="19" t="s">
        <v>62</v>
      </c>
      <c r="D524" s="19" t="s">
        <v>1471</v>
      </c>
      <c r="E524" s="33" t="s">
        <v>1472</v>
      </c>
      <c r="F524" s="33"/>
      <c r="G524" s="33" t="s">
        <v>1473</v>
      </c>
      <c r="H524" s="18"/>
      <c r="I524" s="18" t="s">
        <v>1474</v>
      </c>
      <c r="J524" s="18"/>
      <c r="K524" s="19" t="s">
        <v>82</v>
      </c>
      <c r="L524" s="18">
        <v>0</v>
      </c>
      <c r="M524" s="21" t="s">
        <v>67</v>
      </c>
      <c r="N524" s="19" t="s">
        <v>68</v>
      </c>
      <c r="O524" s="18" t="s">
        <v>112</v>
      </c>
      <c r="P524" s="19" t="s">
        <v>68</v>
      </c>
      <c r="Q524" s="19" t="s">
        <v>70</v>
      </c>
      <c r="R524" s="19" t="s">
        <v>84</v>
      </c>
      <c r="S524" s="19" t="s">
        <v>92</v>
      </c>
      <c r="T524" s="21">
        <v>616</v>
      </c>
      <c r="U524" s="19" t="s">
        <v>1475</v>
      </c>
      <c r="V524" s="23">
        <v>1</v>
      </c>
      <c r="W524" s="24">
        <v>4000</v>
      </c>
      <c r="X524" s="98">
        <f>W524*V524</f>
        <v>4000</v>
      </c>
      <c r="Y524" s="98">
        <f t="shared" si="20"/>
        <v>4480</v>
      </c>
      <c r="Z524" s="19"/>
      <c r="AA524" s="19" t="s">
        <v>1336</v>
      </c>
      <c r="AB524" s="19"/>
      <c r="AC524" s="15" t="s">
        <v>1091</v>
      </c>
    </row>
    <row r="525" spans="1:29" s="62" customFormat="1" ht="101.25" customHeight="1">
      <c r="A525" s="18" t="s">
        <v>1476</v>
      </c>
      <c r="B525" s="19" t="s">
        <v>61</v>
      </c>
      <c r="C525" s="19" t="s">
        <v>62</v>
      </c>
      <c r="D525" s="19" t="s">
        <v>1477</v>
      </c>
      <c r="E525" s="33" t="s">
        <v>1478</v>
      </c>
      <c r="F525" s="33"/>
      <c r="G525" s="33" t="s">
        <v>1479</v>
      </c>
      <c r="H525" s="18"/>
      <c r="I525" s="18" t="s">
        <v>1480</v>
      </c>
      <c r="J525" s="18"/>
      <c r="K525" s="19" t="s">
        <v>82</v>
      </c>
      <c r="L525" s="18">
        <v>0</v>
      </c>
      <c r="M525" s="21" t="s">
        <v>67</v>
      </c>
      <c r="N525" s="19" t="s">
        <v>68</v>
      </c>
      <c r="O525" s="18" t="s">
        <v>112</v>
      </c>
      <c r="P525" s="19" t="s">
        <v>68</v>
      </c>
      <c r="Q525" s="19" t="s">
        <v>70</v>
      </c>
      <c r="R525" s="19" t="s">
        <v>84</v>
      </c>
      <c r="S525" s="19" t="s">
        <v>92</v>
      </c>
      <c r="T525" s="21" t="s">
        <v>379</v>
      </c>
      <c r="U525" s="19" t="s">
        <v>380</v>
      </c>
      <c r="V525" s="23">
        <v>100</v>
      </c>
      <c r="W525" s="24">
        <v>27</v>
      </c>
      <c r="X525" s="98">
        <f>W525*V525</f>
        <v>2700</v>
      </c>
      <c r="Y525" s="98">
        <f t="shared" si="20"/>
        <v>3024.0000000000005</v>
      </c>
      <c r="Z525" s="19"/>
      <c r="AA525" s="19" t="s">
        <v>1336</v>
      </c>
      <c r="AB525" s="19"/>
      <c r="AC525" s="15" t="s">
        <v>1091</v>
      </c>
    </row>
    <row r="526" spans="1:29" s="62" customFormat="1" ht="101.25" customHeight="1">
      <c r="A526" s="18" t="s">
        <v>1481</v>
      </c>
      <c r="B526" s="19" t="s">
        <v>61</v>
      </c>
      <c r="C526" s="19" t="s">
        <v>62</v>
      </c>
      <c r="D526" s="19" t="s">
        <v>1482</v>
      </c>
      <c r="E526" s="33" t="s">
        <v>1414</v>
      </c>
      <c r="F526" s="33"/>
      <c r="G526" s="33" t="s">
        <v>1483</v>
      </c>
      <c r="H526" s="18"/>
      <c r="I526" s="18" t="s">
        <v>1484</v>
      </c>
      <c r="J526" s="18"/>
      <c r="K526" s="19" t="s">
        <v>82</v>
      </c>
      <c r="L526" s="18">
        <v>0</v>
      </c>
      <c r="M526" s="21" t="s">
        <v>67</v>
      </c>
      <c r="N526" s="19" t="s">
        <v>68</v>
      </c>
      <c r="O526" s="18" t="s">
        <v>378</v>
      </c>
      <c r="P526" s="19" t="s">
        <v>68</v>
      </c>
      <c r="Q526" s="19" t="s">
        <v>70</v>
      </c>
      <c r="R526" s="19" t="s">
        <v>84</v>
      </c>
      <c r="S526" s="19" t="s">
        <v>92</v>
      </c>
      <c r="T526" s="21">
        <v>796</v>
      </c>
      <c r="U526" s="19" t="s">
        <v>133</v>
      </c>
      <c r="V526" s="23">
        <v>3</v>
      </c>
      <c r="W526" s="24">
        <v>100000</v>
      </c>
      <c r="X526" s="98">
        <f>W526*V526</f>
        <v>300000</v>
      </c>
      <c r="Y526" s="98">
        <f t="shared" si="20"/>
        <v>336000.00000000006</v>
      </c>
      <c r="Z526" s="19"/>
      <c r="AA526" s="19" t="s">
        <v>76</v>
      </c>
      <c r="AB526" s="19"/>
      <c r="AC526" s="15" t="s">
        <v>1091</v>
      </c>
    </row>
    <row r="527" spans="1:29" s="62" customFormat="1" ht="101.25" customHeight="1">
      <c r="A527" s="18" t="s">
        <v>1485</v>
      </c>
      <c r="B527" s="19" t="s">
        <v>61</v>
      </c>
      <c r="C527" s="19" t="s">
        <v>62</v>
      </c>
      <c r="D527" s="19" t="s">
        <v>1486</v>
      </c>
      <c r="E527" s="33" t="s">
        <v>1487</v>
      </c>
      <c r="F527" s="33"/>
      <c r="G527" s="33" t="s">
        <v>1488</v>
      </c>
      <c r="H527" s="18"/>
      <c r="I527" s="18" t="s">
        <v>1489</v>
      </c>
      <c r="J527" s="18"/>
      <c r="K527" s="19" t="s">
        <v>82</v>
      </c>
      <c r="L527" s="18">
        <v>0</v>
      </c>
      <c r="M527" s="21" t="s">
        <v>67</v>
      </c>
      <c r="N527" s="19" t="s">
        <v>68</v>
      </c>
      <c r="O527" s="18" t="s">
        <v>191</v>
      </c>
      <c r="P527" s="19" t="s">
        <v>68</v>
      </c>
      <c r="Q527" s="19" t="s">
        <v>70</v>
      </c>
      <c r="R527" s="19" t="s">
        <v>84</v>
      </c>
      <c r="S527" s="19" t="s">
        <v>92</v>
      </c>
      <c r="T527" s="21">
        <v>796</v>
      </c>
      <c r="U527" s="19" t="s">
        <v>133</v>
      </c>
      <c r="V527" s="23">
        <v>5</v>
      </c>
      <c r="W527" s="24">
        <v>5000</v>
      </c>
      <c r="X527" s="98">
        <f>W527*V527</f>
        <v>25000</v>
      </c>
      <c r="Y527" s="98">
        <f t="shared" si="20"/>
        <v>28000.000000000004</v>
      </c>
      <c r="Z527" s="19"/>
      <c r="AA527" s="19" t="s">
        <v>76</v>
      </c>
      <c r="AB527" s="19"/>
      <c r="AC527" s="15" t="s">
        <v>1091</v>
      </c>
    </row>
    <row r="528" spans="1:29" s="62" customFormat="1" ht="63" customHeight="1">
      <c r="A528" s="18" t="s">
        <v>1490</v>
      </c>
      <c r="B528" s="19" t="s">
        <v>61</v>
      </c>
      <c r="C528" s="19" t="s">
        <v>62</v>
      </c>
      <c r="D528" s="19" t="s">
        <v>1491</v>
      </c>
      <c r="E528" s="33" t="s">
        <v>1492</v>
      </c>
      <c r="F528" s="33"/>
      <c r="G528" s="33" t="s">
        <v>1493</v>
      </c>
      <c r="H528" s="18"/>
      <c r="I528" s="18" t="s">
        <v>1494</v>
      </c>
      <c r="J528" s="18"/>
      <c r="K528" s="19" t="s">
        <v>82</v>
      </c>
      <c r="L528" s="18">
        <v>0</v>
      </c>
      <c r="M528" s="21" t="s">
        <v>67</v>
      </c>
      <c r="N528" s="19" t="s">
        <v>68</v>
      </c>
      <c r="O528" s="18" t="s">
        <v>971</v>
      </c>
      <c r="P528" s="19" t="s">
        <v>68</v>
      </c>
      <c r="Q528" s="19" t="s">
        <v>70</v>
      </c>
      <c r="R528" s="19" t="s">
        <v>84</v>
      </c>
      <c r="S528" s="19" t="s">
        <v>92</v>
      </c>
      <c r="T528" s="21" t="s">
        <v>1495</v>
      </c>
      <c r="U528" s="19" t="s">
        <v>600</v>
      </c>
      <c r="V528" s="23">
        <v>20</v>
      </c>
      <c r="W528" s="24">
        <v>25000</v>
      </c>
      <c r="X528" s="98">
        <v>0</v>
      </c>
      <c r="Y528" s="98">
        <f t="shared" si="20"/>
        <v>0</v>
      </c>
      <c r="Z528" s="19"/>
      <c r="AA528" s="19" t="s">
        <v>1336</v>
      </c>
      <c r="AB528" s="19" t="s">
        <v>127</v>
      </c>
      <c r="AC528" s="15" t="s">
        <v>1091</v>
      </c>
    </row>
    <row r="529" spans="1:29" s="62" customFormat="1" ht="63" customHeight="1">
      <c r="A529" s="18" t="s">
        <v>1496</v>
      </c>
      <c r="B529" s="19" t="s">
        <v>61</v>
      </c>
      <c r="C529" s="19" t="s">
        <v>62</v>
      </c>
      <c r="D529" s="19" t="s">
        <v>1491</v>
      </c>
      <c r="E529" s="33" t="s">
        <v>1492</v>
      </c>
      <c r="F529" s="33"/>
      <c r="G529" s="33" t="s">
        <v>1493</v>
      </c>
      <c r="H529" s="18"/>
      <c r="I529" s="18" t="s">
        <v>1494</v>
      </c>
      <c r="J529" s="18"/>
      <c r="K529" s="19" t="s">
        <v>82</v>
      </c>
      <c r="L529" s="18">
        <v>0</v>
      </c>
      <c r="M529" s="21" t="s">
        <v>67</v>
      </c>
      <c r="N529" s="19" t="s">
        <v>68</v>
      </c>
      <c r="O529" s="18" t="s">
        <v>1497</v>
      </c>
      <c r="P529" s="19" t="s">
        <v>68</v>
      </c>
      <c r="Q529" s="19" t="s">
        <v>70</v>
      </c>
      <c r="R529" s="19" t="s">
        <v>84</v>
      </c>
      <c r="S529" s="19" t="s">
        <v>92</v>
      </c>
      <c r="T529" s="21" t="s">
        <v>1495</v>
      </c>
      <c r="U529" s="19" t="s">
        <v>600</v>
      </c>
      <c r="V529" s="23">
        <v>20</v>
      </c>
      <c r="W529" s="24">
        <v>38325</v>
      </c>
      <c r="X529" s="98">
        <f>W529*V529</f>
        <v>766500</v>
      </c>
      <c r="Y529" s="98">
        <f t="shared" si="20"/>
        <v>858480.0000000001</v>
      </c>
      <c r="Z529" s="19"/>
      <c r="AA529" s="19" t="s">
        <v>1336</v>
      </c>
      <c r="AB529" s="19"/>
      <c r="AC529" s="15" t="s">
        <v>1091</v>
      </c>
    </row>
    <row r="530" spans="1:29" s="62" customFormat="1" ht="63" customHeight="1">
      <c r="A530" s="18" t="s">
        <v>1498</v>
      </c>
      <c r="B530" s="19" t="s">
        <v>61</v>
      </c>
      <c r="C530" s="19" t="s">
        <v>62</v>
      </c>
      <c r="D530" s="19" t="s">
        <v>1491</v>
      </c>
      <c r="E530" s="33" t="s">
        <v>1492</v>
      </c>
      <c r="F530" s="33"/>
      <c r="G530" s="33" t="s">
        <v>1493</v>
      </c>
      <c r="H530" s="18"/>
      <c r="I530" s="18" t="s">
        <v>1499</v>
      </c>
      <c r="J530" s="18"/>
      <c r="K530" s="19" t="s">
        <v>82</v>
      </c>
      <c r="L530" s="18">
        <v>0</v>
      </c>
      <c r="M530" s="21" t="s">
        <v>67</v>
      </c>
      <c r="N530" s="19" t="s">
        <v>68</v>
      </c>
      <c r="O530" s="18" t="s">
        <v>971</v>
      </c>
      <c r="P530" s="19" t="s">
        <v>68</v>
      </c>
      <c r="Q530" s="19" t="s">
        <v>70</v>
      </c>
      <c r="R530" s="19" t="s">
        <v>84</v>
      </c>
      <c r="S530" s="19" t="s">
        <v>92</v>
      </c>
      <c r="T530" s="21" t="s">
        <v>1495</v>
      </c>
      <c r="U530" s="19" t="s">
        <v>600</v>
      </c>
      <c r="V530" s="23">
        <v>20</v>
      </c>
      <c r="W530" s="24">
        <v>30000</v>
      </c>
      <c r="X530" s="98">
        <v>0</v>
      </c>
      <c r="Y530" s="98">
        <f t="shared" si="20"/>
        <v>0</v>
      </c>
      <c r="Z530" s="19"/>
      <c r="AA530" s="19" t="s">
        <v>1336</v>
      </c>
      <c r="AB530" s="19" t="s">
        <v>127</v>
      </c>
      <c r="AC530" s="15" t="s">
        <v>1091</v>
      </c>
    </row>
    <row r="531" spans="1:29" s="62" customFormat="1" ht="63" customHeight="1">
      <c r="A531" s="18" t="s">
        <v>1500</v>
      </c>
      <c r="B531" s="19" t="s">
        <v>61</v>
      </c>
      <c r="C531" s="19" t="s">
        <v>62</v>
      </c>
      <c r="D531" s="19" t="s">
        <v>1491</v>
      </c>
      <c r="E531" s="33" t="s">
        <v>1492</v>
      </c>
      <c r="F531" s="33"/>
      <c r="G531" s="33" t="s">
        <v>1493</v>
      </c>
      <c r="H531" s="18"/>
      <c r="I531" s="18" t="s">
        <v>1499</v>
      </c>
      <c r="J531" s="18"/>
      <c r="K531" s="19" t="s">
        <v>82</v>
      </c>
      <c r="L531" s="18">
        <v>0</v>
      </c>
      <c r="M531" s="21" t="s">
        <v>67</v>
      </c>
      <c r="N531" s="19" t="s">
        <v>68</v>
      </c>
      <c r="O531" s="18" t="s">
        <v>1497</v>
      </c>
      <c r="P531" s="19" t="s">
        <v>68</v>
      </c>
      <c r="Q531" s="19" t="s">
        <v>70</v>
      </c>
      <c r="R531" s="19" t="s">
        <v>84</v>
      </c>
      <c r="S531" s="19" t="s">
        <v>92</v>
      </c>
      <c r="T531" s="21" t="s">
        <v>1495</v>
      </c>
      <c r="U531" s="19" t="s">
        <v>600</v>
      </c>
      <c r="V531" s="23">
        <v>20</v>
      </c>
      <c r="W531" s="24">
        <v>45990</v>
      </c>
      <c r="X531" s="98">
        <v>0</v>
      </c>
      <c r="Y531" s="98">
        <f t="shared" si="20"/>
        <v>0</v>
      </c>
      <c r="Z531" s="19"/>
      <c r="AA531" s="19" t="s">
        <v>76</v>
      </c>
      <c r="AB531" s="19" t="s">
        <v>1501</v>
      </c>
      <c r="AC531" s="15" t="s">
        <v>1091</v>
      </c>
    </row>
    <row r="532" spans="1:29" s="62" customFormat="1" ht="63" customHeight="1">
      <c r="A532" s="18" t="s">
        <v>1502</v>
      </c>
      <c r="B532" s="19" t="s">
        <v>61</v>
      </c>
      <c r="C532" s="19" t="s">
        <v>62</v>
      </c>
      <c r="D532" s="19" t="s">
        <v>1491</v>
      </c>
      <c r="E532" s="33" t="s">
        <v>1492</v>
      </c>
      <c r="F532" s="33"/>
      <c r="G532" s="33" t="s">
        <v>1493</v>
      </c>
      <c r="H532" s="18"/>
      <c r="I532" s="18" t="s">
        <v>1499</v>
      </c>
      <c r="J532" s="18"/>
      <c r="K532" s="19" t="s">
        <v>66</v>
      </c>
      <c r="L532" s="18">
        <v>0</v>
      </c>
      <c r="M532" s="21" t="s">
        <v>67</v>
      </c>
      <c r="N532" s="19" t="s">
        <v>68</v>
      </c>
      <c r="O532" s="18" t="s">
        <v>1497</v>
      </c>
      <c r="P532" s="19" t="s">
        <v>68</v>
      </c>
      <c r="Q532" s="19" t="s">
        <v>70</v>
      </c>
      <c r="R532" s="19" t="s">
        <v>84</v>
      </c>
      <c r="S532" s="19" t="s">
        <v>92</v>
      </c>
      <c r="T532" s="21" t="s">
        <v>1495</v>
      </c>
      <c r="U532" s="19" t="s">
        <v>600</v>
      </c>
      <c r="V532" s="23">
        <v>20</v>
      </c>
      <c r="W532" s="24">
        <v>62500</v>
      </c>
      <c r="X532" s="98">
        <v>1250000</v>
      </c>
      <c r="Y532" s="98">
        <f t="shared" si="20"/>
        <v>1400000.0000000002</v>
      </c>
      <c r="Z532" s="19"/>
      <c r="AA532" s="19" t="s">
        <v>76</v>
      </c>
      <c r="AB532" s="19"/>
      <c r="AC532" s="15" t="s">
        <v>1091</v>
      </c>
    </row>
    <row r="533" spans="1:29" s="62" customFormat="1" ht="63" customHeight="1">
      <c r="A533" s="18" t="s">
        <v>1503</v>
      </c>
      <c r="B533" s="19" t="s">
        <v>61</v>
      </c>
      <c r="C533" s="19" t="s">
        <v>62</v>
      </c>
      <c r="D533" s="19" t="s">
        <v>1504</v>
      </c>
      <c r="E533" s="33" t="s">
        <v>1492</v>
      </c>
      <c r="F533" s="33"/>
      <c r="G533" s="33" t="s">
        <v>1505</v>
      </c>
      <c r="H533" s="18"/>
      <c r="I533" s="18" t="s">
        <v>1506</v>
      </c>
      <c r="J533" s="18"/>
      <c r="K533" s="19" t="s">
        <v>82</v>
      </c>
      <c r="L533" s="18">
        <v>0</v>
      </c>
      <c r="M533" s="21" t="s">
        <v>67</v>
      </c>
      <c r="N533" s="19" t="s">
        <v>68</v>
      </c>
      <c r="O533" s="18" t="s">
        <v>971</v>
      </c>
      <c r="P533" s="19" t="s">
        <v>68</v>
      </c>
      <c r="Q533" s="19" t="s">
        <v>70</v>
      </c>
      <c r="R533" s="19" t="s">
        <v>84</v>
      </c>
      <c r="S533" s="19" t="s">
        <v>92</v>
      </c>
      <c r="T533" s="21" t="s">
        <v>1495</v>
      </c>
      <c r="U533" s="19" t="s">
        <v>600</v>
      </c>
      <c r="V533" s="23">
        <v>20</v>
      </c>
      <c r="W533" s="24">
        <v>20000</v>
      </c>
      <c r="X533" s="98">
        <v>0</v>
      </c>
      <c r="Y533" s="98">
        <f t="shared" si="20"/>
        <v>0</v>
      </c>
      <c r="Z533" s="19"/>
      <c r="AA533" s="19" t="s">
        <v>1336</v>
      </c>
      <c r="AB533" s="19" t="s">
        <v>127</v>
      </c>
      <c r="AC533" s="15" t="s">
        <v>1091</v>
      </c>
    </row>
    <row r="534" spans="1:29" s="62" customFormat="1" ht="63" customHeight="1">
      <c r="A534" s="18" t="s">
        <v>1507</v>
      </c>
      <c r="B534" s="19" t="s">
        <v>61</v>
      </c>
      <c r="C534" s="19" t="s">
        <v>62</v>
      </c>
      <c r="D534" s="19" t="s">
        <v>1504</v>
      </c>
      <c r="E534" s="33" t="s">
        <v>1492</v>
      </c>
      <c r="F534" s="33"/>
      <c r="G534" s="33" t="s">
        <v>1505</v>
      </c>
      <c r="H534" s="18"/>
      <c r="I534" s="18" t="s">
        <v>1506</v>
      </c>
      <c r="J534" s="18"/>
      <c r="K534" s="19" t="s">
        <v>82</v>
      </c>
      <c r="L534" s="18">
        <v>0</v>
      </c>
      <c r="M534" s="21" t="s">
        <v>67</v>
      </c>
      <c r="N534" s="19" t="s">
        <v>68</v>
      </c>
      <c r="O534" s="18" t="s">
        <v>1497</v>
      </c>
      <c r="P534" s="19" t="s">
        <v>68</v>
      </c>
      <c r="Q534" s="19" t="s">
        <v>70</v>
      </c>
      <c r="R534" s="19" t="s">
        <v>84</v>
      </c>
      <c r="S534" s="19" t="s">
        <v>92</v>
      </c>
      <c r="T534" s="21" t="s">
        <v>1495</v>
      </c>
      <c r="U534" s="19" t="s">
        <v>600</v>
      </c>
      <c r="V534" s="23">
        <v>20</v>
      </c>
      <c r="W534" s="24">
        <v>30667</v>
      </c>
      <c r="X534" s="98">
        <f>W534*V534</f>
        <v>613340</v>
      </c>
      <c r="Y534" s="98">
        <f t="shared" si="20"/>
        <v>686940.8</v>
      </c>
      <c r="Z534" s="19"/>
      <c r="AA534" s="19" t="s">
        <v>1336</v>
      </c>
      <c r="AB534" s="19"/>
      <c r="AC534" s="15" t="s">
        <v>1091</v>
      </c>
    </row>
    <row r="535" spans="1:29" s="62" customFormat="1" ht="53.25" customHeight="1">
      <c r="A535" s="18" t="s">
        <v>1508</v>
      </c>
      <c r="B535" s="18" t="s">
        <v>61</v>
      </c>
      <c r="C535" s="18" t="s">
        <v>62</v>
      </c>
      <c r="D535" s="18" t="s">
        <v>1509</v>
      </c>
      <c r="E535" s="18" t="s">
        <v>1510</v>
      </c>
      <c r="F535" s="18"/>
      <c r="G535" s="18" t="s">
        <v>1511</v>
      </c>
      <c r="H535" s="100"/>
      <c r="I535" s="18" t="s">
        <v>1512</v>
      </c>
      <c r="J535" s="18"/>
      <c r="K535" s="19" t="s">
        <v>82</v>
      </c>
      <c r="L535" s="19">
        <v>0</v>
      </c>
      <c r="M535" s="21" t="s">
        <v>67</v>
      </c>
      <c r="N535" s="19" t="s">
        <v>68</v>
      </c>
      <c r="O535" s="19" t="s">
        <v>255</v>
      </c>
      <c r="P535" s="19" t="s">
        <v>68</v>
      </c>
      <c r="Q535" s="19" t="s">
        <v>70</v>
      </c>
      <c r="R535" s="19" t="s">
        <v>84</v>
      </c>
      <c r="S535" s="19" t="s">
        <v>92</v>
      </c>
      <c r="T535" s="18">
        <v>796</v>
      </c>
      <c r="U535" s="19" t="s">
        <v>133</v>
      </c>
      <c r="V535" s="24">
        <v>2</v>
      </c>
      <c r="W535" s="23">
        <v>120000</v>
      </c>
      <c r="X535" s="98">
        <v>0</v>
      </c>
      <c r="Y535" s="98">
        <f t="shared" si="20"/>
        <v>0</v>
      </c>
      <c r="Z535" s="19"/>
      <c r="AA535" s="19">
        <v>2016</v>
      </c>
      <c r="AB535" s="19">
        <v>11</v>
      </c>
      <c r="AC535" s="15" t="s">
        <v>1091</v>
      </c>
    </row>
    <row r="536" spans="1:29" s="62" customFormat="1" ht="53.25" customHeight="1">
      <c r="A536" s="18" t="s">
        <v>1513</v>
      </c>
      <c r="B536" s="18" t="s">
        <v>61</v>
      </c>
      <c r="C536" s="18" t="s">
        <v>62</v>
      </c>
      <c r="D536" s="18" t="s">
        <v>1509</v>
      </c>
      <c r="E536" s="18" t="s">
        <v>1510</v>
      </c>
      <c r="F536" s="18"/>
      <c r="G536" s="18" t="s">
        <v>1511</v>
      </c>
      <c r="H536" s="100"/>
      <c r="I536" s="18" t="s">
        <v>1512</v>
      </c>
      <c r="J536" s="18"/>
      <c r="K536" s="19" t="s">
        <v>82</v>
      </c>
      <c r="L536" s="19">
        <v>0</v>
      </c>
      <c r="M536" s="21" t="s">
        <v>67</v>
      </c>
      <c r="N536" s="19" t="s">
        <v>68</v>
      </c>
      <c r="O536" s="18" t="s">
        <v>383</v>
      </c>
      <c r="P536" s="19" t="s">
        <v>68</v>
      </c>
      <c r="Q536" s="19" t="s">
        <v>70</v>
      </c>
      <c r="R536" s="19" t="s">
        <v>84</v>
      </c>
      <c r="S536" s="19" t="s">
        <v>92</v>
      </c>
      <c r="T536" s="18">
        <v>796</v>
      </c>
      <c r="U536" s="19" t="s">
        <v>133</v>
      </c>
      <c r="V536" s="24">
        <v>2</v>
      </c>
      <c r="W536" s="23">
        <v>120000</v>
      </c>
      <c r="X536" s="98">
        <v>0</v>
      </c>
      <c r="Y536" s="98">
        <f t="shared" si="20"/>
        <v>0</v>
      </c>
      <c r="Z536" s="19"/>
      <c r="AA536" s="19">
        <v>2016</v>
      </c>
      <c r="AB536" s="19">
        <v>11</v>
      </c>
      <c r="AC536" s="15" t="s">
        <v>1091</v>
      </c>
    </row>
    <row r="537" spans="1:29" s="62" customFormat="1" ht="53.25" customHeight="1">
      <c r="A537" s="18" t="s">
        <v>1514</v>
      </c>
      <c r="B537" s="18" t="s">
        <v>61</v>
      </c>
      <c r="C537" s="18" t="s">
        <v>62</v>
      </c>
      <c r="D537" s="18" t="s">
        <v>1509</v>
      </c>
      <c r="E537" s="18" t="s">
        <v>1510</v>
      </c>
      <c r="F537" s="18"/>
      <c r="G537" s="18" t="s">
        <v>1511</v>
      </c>
      <c r="H537" s="100"/>
      <c r="I537" s="18" t="s">
        <v>1512</v>
      </c>
      <c r="J537" s="18"/>
      <c r="K537" s="19" t="s">
        <v>82</v>
      </c>
      <c r="L537" s="19">
        <v>0</v>
      </c>
      <c r="M537" s="21" t="s">
        <v>67</v>
      </c>
      <c r="N537" s="19" t="s">
        <v>68</v>
      </c>
      <c r="O537" s="18" t="s">
        <v>513</v>
      </c>
      <c r="P537" s="19" t="s">
        <v>68</v>
      </c>
      <c r="Q537" s="19" t="s">
        <v>70</v>
      </c>
      <c r="R537" s="19" t="s">
        <v>84</v>
      </c>
      <c r="S537" s="19" t="s">
        <v>92</v>
      </c>
      <c r="T537" s="18">
        <v>796</v>
      </c>
      <c r="U537" s="19" t="s">
        <v>133</v>
      </c>
      <c r="V537" s="24">
        <v>2</v>
      </c>
      <c r="W537" s="23">
        <v>120000</v>
      </c>
      <c r="X537" s="98">
        <f>W537*V537</f>
        <v>240000</v>
      </c>
      <c r="Y537" s="98">
        <f t="shared" si="20"/>
        <v>268800</v>
      </c>
      <c r="Z537" s="19"/>
      <c r="AA537" s="19">
        <v>2016</v>
      </c>
      <c r="AB537" s="19"/>
      <c r="AC537" s="15" t="s">
        <v>1091</v>
      </c>
    </row>
    <row r="538" spans="1:29" s="62" customFormat="1" ht="63" customHeight="1">
      <c r="A538" s="18" t="s">
        <v>1515</v>
      </c>
      <c r="B538" s="18" t="s">
        <v>61</v>
      </c>
      <c r="C538" s="18" t="s">
        <v>62</v>
      </c>
      <c r="D538" s="18" t="s">
        <v>1516</v>
      </c>
      <c r="E538" s="18" t="s">
        <v>1517</v>
      </c>
      <c r="F538" s="18"/>
      <c r="G538" s="18" t="s">
        <v>1518</v>
      </c>
      <c r="H538" s="100"/>
      <c r="I538" s="18"/>
      <c r="J538" s="18"/>
      <c r="K538" s="19" t="s">
        <v>82</v>
      </c>
      <c r="L538" s="19">
        <v>0</v>
      </c>
      <c r="M538" s="21" t="s">
        <v>67</v>
      </c>
      <c r="N538" s="19" t="s">
        <v>68</v>
      </c>
      <c r="O538" s="19" t="s">
        <v>255</v>
      </c>
      <c r="P538" s="19" t="s">
        <v>68</v>
      </c>
      <c r="Q538" s="19" t="s">
        <v>70</v>
      </c>
      <c r="R538" s="19" t="s">
        <v>84</v>
      </c>
      <c r="S538" s="19" t="s">
        <v>92</v>
      </c>
      <c r="T538" s="18">
        <v>112</v>
      </c>
      <c r="U538" s="19" t="s">
        <v>1124</v>
      </c>
      <c r="V538" s="24">
        <v>400</v>
      </c>
      <c r="W538" s="23">
        <v>357</v>
      </c>
      <c r="X538" s="98">
        <v>0</v>
      </c>
      <c r="Y538" s="98">
        <f t="shared" si="20"/>
        <v>0</v>
      </c>
      <c r="Z538" s="19"/>
      <c r="AA538" s="19" t="s">
        <v>76</v>
      </c>
      <c r="AB538" s="19">
        <v>11</v>
      </c>
      <c r="AC538" s="15" t="s">
        <v>1091</v>
      </c>
    </row>
    <row r="539" spans="1:29" s="62" customFormat="1" ht="63" customHeight="1">
      <c r="A539" s="18" t="s">
        <v>1519</v>
      </c>
      <c r="B539" s="18" t="s">
        <v>61</v>
      </c>
      <c r="C539" s="18" t="s">
        <v>62</v>
      </c>
      <c r="D539" s="18" t="s">
        <v>1516</v>
      </c>
      <c r="E539" s="18" t="s">
        <v>1517</v>
      </c>
      <c r="F539" s="18"/>
      <c r="G539" s="18" t="s">
        <v>1518</v>
      </c>
      <c r="H539" s="100"/>
      <c r="I539" s="18"/>
      <c r="J539" s="18"/>
      <c r="K539" s="19" t="s">
        <v>82</v>
      </c>
      <c r="L539" s="19">
        <v>0</v>
      </c>
      <c r="M539" s="21" t="s">
        <v>67</v>
      </c>
      <c r="N539" s="19" t="s">
        <v>68</v>
      </c>
      <c r="O539" s="18" t="s">
        <v>513</v>
      </c>
      <c r="P539" s="19" t="s">
        <v>68</v>
      </c>
      <c r="Q539" s="19" t="s">
        <v>70</v>
      </c>
      <c r="R539" s="19" t="s">
        <v>84</v>
      </c>
      <c r="S539" s="19" t="s">
        <v>92</v>
      </c>
      <c r="T539" s="18">
        <v>112</v>
      </c>
      <c r="U539" s="19" t="s">
        <v>1124</v>
      </c>
      <c r="V539" s="24">
        <v>400</v>
      </c>
      <c r="W539" s="23">
        <v>357</v>
      </c>
      <c r="X539" s="98">
        <f>W539*V539</f>
        <v>142800</v>
      </c>
      <c r="Y539" s="98">
        <f t="shared" si="20"/>
        <v>159936.00000000003</v>
      </c>
      <c r="Z539" s="19"/>
      <c r="AA539" s="19" t="s">
        <v>76</v>
      </c>
      <c r="AB539" s="19"/>
      <c r="AC539" s="15" t="s">
        <v>1091</v>
      </c>
    </row>
    <row r="540" spans="1:29" s="62" customFormat="1" ht="81.75" customHeight="1">
      <c r="A540" s="18" t="s">
        <v>1520</v>
      </c>
      <c r="B540" s="18" t="s">
        <v>61</v>
      </c>
      <c r="C540" s="18" t="s">
        <v>62</v>
      </c>
      <c r="D540" s="18" t="s">
        <v>1521</v>
      </c>
      <c r="E540" s="18" t="s">
        <v>1522</v>
      </c>
      <c r="F540" s="18"/>
      <c r="G540" s="18" t="s">
        <v>1523</v>
      </c>
      <c r="H540" s="100"/>
      <c r="I540" s="18" t="s">
        <v>1524</v>
      </c>
      <c r="J540" s="18"/>
      <c r="K540" s="19" t="s">
        <v>82</v>
      </c>
      <c r="L540" s="19">
        <v>0</v>
      </c>
      <c r="M540" s="21" t="s">
        <v>67</v>
      </c>
      <c r="N540" s="19" t="s">
        <v>68</v>
      </c>
      <c r="O540" s="19" t="s">
        <v>112</v>
      </c>
      <c r="P540" s="19" t="s">
        <v>68</v>
      </c>
      <c r="Q540" s="19" t="s">
        <v>70</v>
      </c>
      <c r="R540" s="19" t="s">
        <v>84</v>
      </c>
      <c r="S540" s="19" t="s">
        <v>92</v>
      </c>
      <c r="T540" s="18">
        <v>796</v>
      </c>
      <c r="U540" s="19" t="s">
        <v>133</v>
      </c>
      <c r="V540" s="24">
        <v>10</v>
      </c>
      <c r="W540" s="23">
        <v>600</v>
      </c>
      <c r="X540" s="98">
        <v>0</v>
      </c>
      <c r="Y540" s="98">
        <f t="shared" si="20"/>
        <v>0</v>
      </c>
      <c r="Z540" s="19"/>
      <c r="AA540" s="19" t="s">
        <v>1336</v>
      </c>
      <c r="AB540" s="19"/>
      <c r="AC540" s="15" t="s">
        <v>1091</v>
      </c>
    </row>
    <row r="541" spans="1:29" s="62" customFormat="1" ht="81.75" customHeight="1">
      <c r="A541" s="18" t="s">
        <v>1525</v>
      </c>
      <c r="B541" s="18" t="s">
        <v>61</v>
      </c>
      <c r="C541" s="18" t="s">
        <v>62</v>
      </c>
      <c r="D541" s="18" t="s">
        <v>1521</v>
      </c>
      <c r="E541" s="18" t="s">
        <v>1522</v>
      </c>
      <c r="F541" s="18"/>
      <c r="G541" s="18" t="s">
        <v>1523</v>
      </c>
      <c r="H541" s="100"/>
      <c r="I541" s="18" t="s">
        <v>1524</v>
      </c>
      <c r="J541" s="18"/>
      <c r="K541" s="19" t="s">
        <v>82</v>
      </c>
      <c r="L541" s="19">
        <v>0</v>
      </c>
      <c r="M541" s="21" t="s">
        <v>67</v>
      </c>
      <c r="N541" s="19" t="s">
        <v>68</v>
      </c>
      <c r="O541" s="18" t="s">
        <v>513</v>
      </c>
      <c r="P541" s="19" t="s">
        <v>68</v>
      </c>
      <c r="Q541" s="19" t="s">
        <v>70</v>
      </c>
      <c r="R541" s="19" t="s">
        <v>84</v>
      </c>
      <c r="S541" s="19" t="s">
        <v>92</v>
      </c>
      <c r="T541" s="18">
        <v>796</v>
      </c>
      <c r="U541" s="19" t="s">
        <v>133</v>
      </c>
      <c r="V541" s="24">
        <v>10</v>
      </c>
      <c r="W541" s="23">
        <v>600</v>
      </c>
      <c r="X541" s="98">
        <v>0</v>
      </c>
      <c r="Y541" s="98">
        <f t="shared" si="20"/>
        <v>0</v>
      </c>
      <c r="Z541" s="19"/>
      <c r="AA541" s="19" t="s">
        <v>76</v>
      </c>
      <c r="AB541" s="19" t="s">
        <v>832</v>
      </c>
      <c r="AC541" s="15" t="s">
        <v>1091</v>
      </c>
    </row>
    <row r="542" spans="1:29" s="62" customFormat="1" ht="81.75" customHeight="1">
      <c r="A542" s="18" t="s">
        <v>1526</v>
      </c>
      <c r="B542" s="18" t="s">
        <v>61</v>
      </c>
      <c r="C542" s="18" t="s">
        <v>62</v>
      </c>
      <c r="D542" s="18" t="s">
        <v>1521</v>
      </c>
      <c r="E542" s="18" t="s">
        <v>1522</v>
      </c>
      <c r="F542" s="18"/>
      <c r="G542" s="18" t="s">
        <v>1523</v>
      </c>
      <c r="H542" s="100"/>
      <c r="I542" s="18" t="s">
        <v>1524</v>
      </c>
      <c r="J542" s="18"/>
      <c r="K542" s="19" t="s">
        <v>82</v>
      </c>
      <c r="L542" s="19">
        <v>0</v>
      </c>
      <c r="M542" s="21" t="s">
        <v>67</v>
      </c>
      <c r="N542" s="19" t="s">
        <v>68</v>
      </c>
      <c r="O542" s="18" t="s">
        <v>752</v>
      </c>
      <c r="P542" s="19" t="s">
        <v>68</v>
      </c>
      <c r="Q542" s="19" t="s">
        <v>70</v>
      </c>
      <c r="R542" s="19" t="s">
        <v>84</v>
      </c>
      <c r="S542" s="19" t="s">
        <v>92</v>
      </c>
      <c r="T542" s="18">
        <v>796</v>
      </c>
      <c r="U542" s="19" t="s">
        <v>133</v>
      </c>
      <c r="V542" s="24">
        <v>25</v>
      </c>
      <c r="W542" s="23">
        <v>925</v>
      </c>
      <c r="X542" s="98">
        <f>W542*V542</f>
        <v>23125</v>
      </c>
      <c r="Y542" s="98">
        <f t="shared" si="20"/>
        <v>25900.000000000004</v>
      </c>
      <c r="Z542" s="19"/>
      <c r="AA542" s="19" t="s">
        <v>76</v>
      </c>
      <c r="AB542" s="19"/>
      <c r="AC542" s="15" t="s">
        <v>1091</v>
      </c>
    </row>
    <row r="543" spans="1:29" s="62" customFormat="1" ht="120" customHeight="1">
      <c r="A543" s="18" t="s">
        <v>1527</v>
      </c>
      <c r="B543" s="18" t="s">
        <v>61</v>
      </c>
      <c r="C543" s="18" t="s">
        <v>62</v>
      </c>
      <c r="D543" s="18" t="s">
        <v>1528</v>
      </c>
      <c r="E543" s="18" t="s">
        <v>1522</v>
      </c>
      <c r="F543" s="18"/>
      <c r="G543" s="18" t="s">
        <v>1529</v>
      </c>
      <c r="H543" s="100"/>
      <c r="I543" s="18"/>
      <c r="J543" s="18"/>
      <c r="K543" s="19" t="s">
        <v>82</v>
      </c>
      <c r="L543" s="19">
        <v>0</v>
      </c>
      <c r="M543" s="21" t="s">
        <v>67</v>
      </c>
      <c r="N543" s="19" t="s">
        <v>68</v>
      </c>
      <c r="O543" s="19" t="s">
        <v>112</v>
      </c>
      <c r="P543" s="19" t="s">
        <v>68</v>
      </c>
      <c r="Q543" s="19" t="s">
        <v>70</v>
      </c>
      <c r="R543" s="19" t="s">
        <v>84</v>
      </c>
      <c r="S543" s="19" t="s">
        <v>92</v>
      </c>
      <c r="T543" s="18">
        <v>796</v>
      </c>
      <c r="U543" s="19" t="s">
        <v>133</v>
      </c>
      <c r="V543" s="24">
        <v>10</v>
      </c>
      <c r="W543" s="23">
        <v>600</v>
      </c>
      <c r="X543" s="98">
        <v>0</v>
      </c>
      <c r="Y543" s="98">
        <f t="shared" si="20"/>
        <v>0</v>
      </c>
      <c r="Z543" s="19"/>
      <c r="AA543" s="19" t="s">
        <v>1336</v>
      </c>
      <c r="AB543" s="19"/>
      <c r="AC543" s="15" t="s">
        <v>1091</v>
      </c>
    </row>
    <row r="544" spans="1:29" s="62" customFormat="1" ht="87.75" customHeight="1">
      <c r="A544" s="18" t="s">
        <v>1530</v>
      </c>
      <c r="B544" s="18" t="s">
        <v>61</v>
      </c>
      <c r="C544" s="18" t="s">
        <v>62</v>
      </c>
      <c r="D544" s="18" t="s">
        <v>1528</v>
      </c>
      <c r="E544" s="18" t="s">
        <v>1522</v>
      </c>
      <c r="F544" s="18"/>
      <c r="G544" s="18" t="s">
        <v>1529</v>
      </c>
      <c r="H544" s="100"/>
      <c r="I544" s="18"/>
      <c r="J544" s="18"/>
      <c r="K544" s="19" t="s">
        <v>82</v>
      </c>
      <c r="L544" s="19">
        <v>0</v>
      </c>
      <c r="M544" s="21" t="s">
        <v>67</v>
      </c>
      <c r="N544" s="19" t="s">
        <v>68</v>
      </c>
      <c r="O544" s="18" t="s">
        <v>513</v>
      </c>
      <c r="P544" s="19" t="s">
        <v>68</v>
      </c>
      <c r="Q544" s="19" t="s">
        <v>70</v>
      </c>
      <c r="R544" s="19" t="s">
        <v>84</v>
      </c>
      <c r="S544" s="19" t="s">
        <v>92</v>
      </c>
      <c r="T544" s="18">
        <v>796</v>
      </c>
      <c r="U544" s="19" t="s">
        <v>133</v>
      </c>
      <c r="V544" s="24">
        <v>10</v>
      </c>
      <c r="W544" s="23">
        <v>600</v>
      </c>
      <c r="X544" s="98">
        <v>0</v>
      </c>
      <c r="Y544" s="98">
        <f>X544*1.12</f>
        <v>0</v>
      </c>
      <c r="Z544" s="19"/>
      <c r="AA544" s="19" t="s">
        <v>76</v>
      </c>
      <c r="AB544" s="19" t="s">
        <v>832</v>
      </c>
      <c r="AC544" s="15" t="s">
        <v>1091</v>
      </c>
    </row>
    <row r="545" spans="1:29" s="62" customFormat="1" ht="87.75" customHeight="1">
      <c r="A545" s="18" t="s">
        <v>1531</v>
      </c>
      <c r="B545" s="18" t="s">
        <v>61</v>
      </c>
      <c r="C545" s="18" t="s">
        <v>62</v>
      </c>
      <c r="D545" s="18" t="s">
        <v>1528</v>
      </c>
      <c r="E545" s="18" t="s">
        <v>1522</v>
      </c>
      <c r="F545" s="18"/>
      <c r="G545" s="18" t="s">
        <v>1529</v>
      </c>
      <c r="H545" s="100"/>
      <c r="I545" s="18"/>
      <c r="J545" s="18"/>
      <c r="K545" s="19" t="s">
        <v>82</v>
      </c>
      <c r="L545" s="19">
        <v>0</v>
      </c>
      <c r="M545" s="21" t="s">
        <v>67</v>
      </c>
      <c r="N545" s="19" t="s">
        <v>68</v>
      </c>
      <c r="O545" s="18" t="s">
        <v>513</v>
      </c>
      <c r="P545" s="19" t="s">
        <v>68</v>
      </c>
      <c r="Q545" s="19" t="s">
        <v>70</v>
      </c>
      <c r="R545" s="19" t="s">
        <v>84</v>
      </c>
      <c r="S545" s="19" t="s">
        <v>92</v>
      </c>
      <c r="T545" s="18">
        <v>796</v>
      </c>
      <c r="U545" s="19" t="s">
        <v>133</v>
      </c>
      <c r="V545" s="24">
        <v>25</v>
      </c>
      <c r="W545" s="23">
        <v>1464</v>
      </c>
      <c r="X545" s="98">
        <f>W545*V545</f>
        <v>36600</v>
      </c>
      <c r="Y545" s="98">
        <f>X545*1.12</f>
        <v>40992.00000000001</v>
      </c>
      <c r="Z545" s="19"/>
      <c r="AA545" s="19" t="s">
        <v>76</v>
      </c>
      <c r="AB545" s="19"/>
      <c r="AC545" s="15" t="s">
        <v>1091</v>
      </c>
    </row>
    <row r="546" spans="1:29" s="62" customFormat="1" ht="120.75" customHeight="1">
      <c r="A546" s="18" t="s">
        <v>1532</v>
      </c>
      <c r="B546" s="19" t="s">
        <v>61</v>
      </c>
      <c r="C546" s="19" t="s">
        <v>62</v>
      </c>
      <c r="D546" s="18" t="s">
        <v>1533</v>
      </c>
      <c r="E546" s="18" t="s">
        <v>1362</v>
      </c>
      <c r="F546" s="33"/>
      <c r="G546" s="18" t="s">
        <v>1534</v>
      </c>
      <c r="H546" s="33"/>
      <c r="I546" s="18" t="s">
        <v>1535</v>
      </c>
      <c r="J546" s="18"/>
      <c r="K546" s="101" t="s">
        <v>1536</v>
      </c>
      <c r="L546" s="18">
        <v>100</v>
      </c>
      <c r="M546" s="21" t="s">
        <v>67</v>
      </c>
      <c r="N546" s="19" t="s">
        <v>68</v>
      </c>
      <c r="O546" s="18" t="s">
        <v>1537</v>
      </c>
      <c r="P546" s="19" t="s">
        <v>68</v>
      </c>
      <c r="Q546" s="19" t="s">
        <v>70</v>
      </c>
      <c r="R546" s="22" t="s">
        <v>1538</v>
      </c>
      <c r="S546" s="19" t="s">
        <v>85</v>
      </c>
      <c r="T546" s="102" t="s">
        <v>731</v>
      </c>
      <c r="U546" s="102" t="s">
        <v>1539</v>
      </c>
      <c r="V546" s="23">
        <v>5000</v>
      </c>
      <c r="W546" s="103">
        <v>154575</v>
      </c>
      <c r="X546" s="98">
        <v>0</v>
      </c>
      <c r="Y546" s="98">
        <f aca="true" t="shared" si="21" ref="Y546:Y563">X546*1.12</f>
        <v>0</v>
      </c>
      <c r="Z546" s="19" t="s">
        <v>75</v>
      </c>
      <c r="AA546" s="19" t="s">
        <v>76</v>
      </c>
      <c r="AB546" s="19" t="s">
        <v>832</v>
      </c>
      <c r="AC546" s="15" t="s">
        <v>1091</v>
      </c>
    </row>
    <row r="547" spans="1:29" s="62" customFormat="1" ht="120.75" customHeight="1">
      <c r="A547" s="18" t="s">
        <v>1540</v>
      </c>
      <c r="B547" s="19" t="s">
        <v>61</v>
      </c>
      <c r="C547" s="19" t="s">
        <v>62</v>
      </c>
      <c r="D547" s="18" t="s">
        <v>1533</v>
      </c>
      <c r="E547" s="18" t="s">
        <v>1362</v>
      </c>
      <c r="F547" s="33"/>
      <c r="G547" s="18" t="s">
        <v>1534</v>
      </c>
      <c r="H547" s="33"/>
      <c r="I547" s="18" t="s">
        <v>1535</v>
      </c>
      <c r="J547" s="18"/>
      <c r="K547" s="101" t="s">
        <v>1536</v>
      </c>
      <c r="L547" s="18">
        <v>100</v>
      </c>
      <c r="M547" s="21" t="s">
        <v>67</v>
      </c>
      <c r="N547" s="19" t="s">
        <v>68</v>
      </c>
      <c r="O547" s="18" t="s">
        <v>1537</v>
      </c>
      <c r="P547" s="19" t="s">
        <v>68</v>
      </c>
      <c r="Q547" s="19" t="s">
        <v>70</v>
      </c>
      <c r="R547" s="22" t="s">
        <v>1538</v>
      </c>
      <c r="S547" s="19" t="s">
        <v>85</v>
      </c>
      <c r="T547" s="102" t="s">
        <v>731</v>
      </c>
      <c r="U547" s="102" t="s">
        <v>1539</v>
      </c>
      <c r="V547" s="23">
        <v>3500</v>
      </c>
      <c r="W547" s="103">
        <v>154575</v>
      </c>
      <c r="X547" s="98">
        <v>0</v>
      </c>
      <c r="Y547" s="98">
        <f t="shared" si="21"/>
        <v>0</v>
      </c>
      <c r="Z547" s="19" t="s">
        <v>75</v>
      </c>
      <c r="AA547" s="19" t="s">
        <v>76</v>
      </c>
      <c r="AB547" s="19" t="s">
        <v>1541</v>
      </c>
      <c r="AC547" s="15" t="s">
        <v>1091</v>
      </c>
    </row>
    <row r="548" spans="1:29" s="62" customFormat="1" ht="93" customHeight="1">
      <c r="A548" s="18" t="s">
        <v>1542</v>
      </c>
      <c r="B548" s="19" t="s">
        <v>61</v>
      </c>
      <c r="C548" s="19" t="s">
        <v>62</v>
      </c>
      <c r="D548" s="18" t="s">
        <v>1533</v>
      </c>
      <c r="E548" s="18" t="s">
        <v>1362</v>
      </c>
      <c r="F548" s="33"/>
      <c r="G548" s="18" t="s">
        <v>1534</v>
      </c>
      <c r="H548" s="33"/>
      <c r="I548" s="18" t="s">
        <v>1535</v>
      </c>
      <c r="J548" s="18"/>
      <c r="K548" s="101" t="s">
        <v>1536</v>
      </c>
      <c r="L548" s="18">
        <v>0</v>
      </c>
      <c r="M548" s="21" t="s">
        <v>67</v>
      </c>
      <c r="N548" s="19" t="s">
        <v>68</v>
      </c>
      <c r="O548" s="18" t="s">
        <v>1537</v>
      </c>
      <c r="P548" s="19" t="s">
        <v>68</v>
      </c>
      <c r="Q548" s="19" t="s">
        <v>70</v>
      </c>
      <c r="R548" s="22" t="s">
        <v>1538</v>
      </c>
      <c r="S548" s="19" t="s">
        <v>92</v>
      </c>
      <c r="T548" s="102" t="s">
        <v>731</v>
      </c>
      <c r="U548" s="102" t="s">
        <v>1539</v>
      </c>
      <c r="V548" s="23">
        <v>2000</v>
      </c>
      <c r="W548" s="103">
        <v>154575</v>
      </c>
      <c r="X548" s="98">
        <v>0</v>
      </c>
      <c r="Y548" s="98">
        <f t="shared" si="21"/>
        <v>0</v>
      </c>
      <c r="Z548" s="19"/>
      <c r="AA548" s="19" t="s">
        <v>76</v>
      </c>
      <c r="AB548" s="19" t="s">
        <v>1543</v>
      </c>
      <c r="AC548" s="15" t="s">
        <v>1091</v>
      </c>
    </row>
    <row r="549" spans="1:29" s="62" customFormat="1" ht="93" customHeight="1">
      <c r="A549" s="18" t="s">
        <v>1544</v>
      </c>
      <c r="B549" s="19" t="s">
        <v>61</v>
      </c>
      <c r="C549" s="19" t="s">
        <v>62</v>
      </c>
      <c r="D549" s="18" t="s">
        <v>1533</v>
      </c>
      <c r="E549" s="18" t="s">
        <v>1362</v>
      </c>
      <c r="F549" s="33"/>
      <c r="G549" s="18" t="s">
        <v>1534</v>
      </c>
      <c r="H549" s="33"/>
      <c r="I549" s="18" t="s">
        <v>1535</v>
      </c>
      <c r="J549" s="18"/>
      <c r="K549" s="101" t="s">
        <v>1536</v>
      </c>
      <c r="L549" s="18">
        <v>100</v>
      </c>
      <c r="M549" s="21" t="s">
        <v>67</v>
      </c>
      <c r="N549" s="19" t="s">
        <v>68</v>
      </c>
      <c r="O549" s="18" t="s">
        <v>513</v>
      </c>
      <c r="P549" s="19" t="s">
        <v>68</v>
      </c>
      <c r="Q549" s="19" t="s">
        <v>70</v>
      </c>
      <c r="R549" s="22" t="s">
        <v>1545</v>
      </c>
      <c r="S549" s="19" t="s">
        <v>92</v>
      </c>
      <c r="T549" s="102" t="s">
        <v>731</v>
      </c>
      <c r="U549" s="102" t="s">
        <v>1539</v>
      </c>
      <c r="V549" s="23">
        <v>1500</v>
      </c>
      <c r="W549" s="103">
        <v>154575</v>
      </c>
      <c r="X549" s="98">
        <v>0</v>
      </c>
      <c r="Y549" s="98">
        <f t="shared" si="21"/>
        <v>0</v>
      </c>
      <c r="Z549" s="19"/>
      <c r="AA549" s="19" t="s">
        <v>76</v>
      </c>
      <c r="AB549" s="19" t="s">
        <v>1546</v>
      </c>
      <c r="AC549" s="15" t="s">
        <v>1091</v>
      </c>
    </row>
    <row r="550" spans="1:32" s="62" customFormat="1" ht="102" customHeight="1">
      <c r="A550" s="18" t="s">
        <v>1547</v>
      </c>
      <c r="B550" s="19" t="s">
        <v>61</v>
      </c>
      <c r="C550" s="19" t="s">
        <v>62</v>
      </c>
      <c r="D550" s="18" t="s">
        <v>1533</v>
      </c>
      <c r="E550" s="18" t="s">
        <v>1362</v>
      </c>
      <c r="F550" s="33"/>
      <c r="G550" s="18" t="s">
        <v>1534</v>
      </c>
      <c r="H550" s="33"/>
      <c r="I550" s="18" t="s">
        <v>1535</v>
      </c>
      <c r="J550" s="18"/>
      <c r="K550" s="101" t="s">
        <v>66</v>
      </c>
      <c r="L550" s="18">
        <v>100</v>
      </c>
      <c r="M550" s="21" t="s">
        <v>67</v>
      </c>
      <c r="N550" s="19" t="s">
        <v>68</v>
      </c>
      <c r="O550" s="18" t="s">
        <v>513</v>
      </c>
      <c r="P550" s="19" t="s">
        <v>68</v>
      </c>
      <c r="Q550" s="19" t="s">
        <v>70</v>
      </c>
      <c r="R550" s="22" t="s">
        <v>1548</v>
      </c>
      <c r="S550" s="19" t="s">
        <v>92</v>
      </c>
      <c r="T550" s="102" t="s">
        <v>731</v>
      </c>
      <c r="U550" s="102" t="s">
        <v>1539</v>
      </c>
      <c r="V550" s="23">
        <v>1500</v>
      </c>
      <c r="W550" s="104">
        <v>160714.3</v>
      </c>
      <c r="X550" s="98">
        <v>0</v>
      </c>
      <c r="Y550" s="98">
        <f>X550*1.12</f>
        <v>0</v>
      </c>
      <c r="Z550" s="19" t="s">
        <v>1351</v>
      </c>
      <c r="AA550" s="19">
        <v>2016</v>
      </c>
      <c r="AB550" s="14" t="s">
        <v>1549</v>
      </c>
      <c r="AC550" s="15" t="s">
        <v>1091</v>
      </c>
      <c r="AD550" s="1"/>
      <c r="AE550" s="105"/>
      <c r="AF550" s="105"/>
    </row>
    <row r="551" spans="1:32" s="62" customFormat="1" ht="162.75" customHeight="1">
      <c r="A551" s="18" t="s">
        <v>1550</v>
      </c>
      <c r="B551" s="19" t="s">
        <v>61</v>
      </c>
      <c r="C551" s="19" t="s">
        <v>62</v>
      </c>
      <c r="D551" s="18" t="s">
        <v>1533</v>
      </c>
      <c r="E551" s="18" t="s">
        <v>1362</v>
      </c>
      <c r="F551" s="33"/>
      <c r="G551" s="18" t="s">
        <v>1534</v>
      </c>
      <c r="H551" s="33"/>
      <c r="I551" s="18" t="s">
        <v>1535</v>
      </c>
      <c r="J551" s="18"/>
      <c r="K551" s="101" t="s">
        <v>1536</v>
      </c>
      <c r="L551" s="18">
        <v>100</v>
      </c>
      <c r="M551" s="21" t="s">
        <v>67</v>
      </c>
      <c r="N551" s="19" t="s">
        <v>68</v>
      </c>
      <c r="O551" s="18" t="s">
        <v>322</v>
      </c>
      <c r="P551" s="19" t="s">
        <v>68</v>
      </c>
      <c r="Q551" s="19" t="s">
        <v>70</v>
      </c>
      <c r="R551" s="22" t="s">
        <v>1548</v>
      </c>
      <c r="S551" s="19" t="s">
        <v>92</v>
      </c>
      <c r="T551" s="102" t="s">
        <v>731</v>
      </c>
      <c r="U551" s="102" t="s">
        <v>1539</v>
      </c>
      <c r="V551" s="23">
        <v>1100</v>
      </c>
      <c r="W551" s="104">
        <v>160714.3</v>
      </c>
      <c r="X551" s="98">
        <v>0</v>
      </c>
      <c r="Y551" s="98">
        <v>0</v>
      </c>
      <c r="Z551" s="19" t="s">
        <v>1351</v>
      </c>
      <c r="AA551" s="19">
        <v>2016</v>
      </c>
      <c r="AB551" s="14" t="s">
        <v>4445</v>
      </c>
      <c r="AC551" s="15" t="s">
        <v>1091</v>
      </c>
      <c r="AD551" s="1"/>
      <c r="AE551" s="105"/>
      <c r="AF551" s="105"/>
    </row>
    <row r="552" spans="1:32" s="62" customFormat="1" ht="263.25" customHeight="1">
      <c r="A552" s="18" t="s">
        <v>1551</v>
      </c>
      <c r="B552" s="19" t="s">
        <v>61</v>
      </c>
      <c r="C552" s="19" t="s">
        <v>62</v>
      </c>
      <c r="D552" s="18" t="s">
        <v>1533</v>
      </c>
      <c r="E552" s="18" t="s">
        <v>1362</v>
      </c>
      <c r="F552" s="33"/>
      <c r="G552" s="18" t="s">
        <v>1534</v>
      </c>
      <c r="H552" s="33"/>
      <c r="I552" s="18" t="s">
        <v>1535</v>
      </c>
      <c r="J552" s="18"/>
      <c r="K552" s="101" t="s">
        <v>66</v>
      </c>
      <c r="L552" s="18">
        <v>100</v>
      </c>
      <c r="M552" s="21" t="s">
        <v>67</v>
      </c>
      <c r="N552" s="19" t="s">
        <v>68</v>
      </c>
      <c r="O552" s="18" t="s">
        <v>322</v>
      </c>
      <c r="P552" s="19" t="s">
        <v>68</v>
      </c>
      <c r="Q552" s="19" t="s">
        <v>70</v>
      </c>
      <c r="R552" s="19" t="s">
        <v>757</v>
      </c>
      <c r="S552" s="19" t="s">
        <v>92</v>
      </c>
      <c r="T552" s="102" t="s">
        <v>731</v>
      </c>
      <c r="U552" s="102" t="s">
        <v>1539</v>
      </c>
      <c r="V552" s="23">
        <v>1040</v>
      </c>
      <c r="W552" s="104">
        <v>169642.857</v>
      </c>
      <c r="X552" s="98">
        <f>W552*V552</f>
        <v>176428571.28</v>
      </c>
      <c r="Y552" s="98">
        <f>X552*1.12</f>
        <v>197599999.8336</v>
      </c>
      <c r="Z552" s="19" t="s">
        <v>1351</v>
      </c>
      <c r="AA552" s="19">
        <v>2016</v>
      </c>
      <c r="AB552" s="14"/>
      <c r="AC552" s="15" t="s">
        <v>1091</v>
      </c>
      <c r="AD552" s="1"/>
      <c r="AE552" s="105"/>
      <c r="AF552" s="105"/>
    </row>
    <row r="553" spans="1:29" s="1" customFormat="1" ht="55.5" customHeight="1">
      <c r="A553" s="18" t="s">
        <v>1552</v>
      </c>
      <c r="B553" s="19" t="s">
        <v>61</v>
      </c>
      <c r="C553" s="19" t="s">
        <v>62</v>
      </c>
      <c r="D553" s="106" t="s">
        <v>1553</v>
      </c>
      <c r="E553" s="106" t="s">
        <v>1554</v>
      </c>
      <c r="F553" s="106"/>
      <c r="G553" s="106" t="s">
        <v>1555</v>
      </c>
      <c r="H553" s="106"/>
      <c r="I553" s="106" t="s">
        <v>1556</v>
      </c>
      <c r="J553" s="19"/>
      <c r="K553" s="19" t="s">
        <v>82</v>
      </c>
      <c r="L553" s="18">
        <v>100</v>
      </c>
      <c r="M553" s="18">
        <v>231010000</v>
      </c>
      <c r="N553" s="19" t="s">
        <v>68</v>
      </c>
      <c r="O553" s="18" t="s">
        <v>1557</v>
      </c>
      <c r="P553" s="19" t="s">
        <v>68</v>
      </c>
      <c r="Q553" s="19" t="s">
        <v>70</v>
      </c>
      <c r="R553" s="19" t="s">
        <v>1558</v>
      </c>
      <c r="S553" s="19" t="s">
        <v>85</v>
      </c>
      <c r="T553" s="107">
        <v>5111</v>
      </c>
      <c r="U553" s="106" t="s">
        <v>126</v>
      </c>
      <c r="V553" s="23">
        <v>700</v>
      </c>
      <c r="W553" s="46">
        <v>625</v>
      </c>
      <c r="X553" s="84">
        <v>0</v>
      </c>
      <c r="Y553" s="23">
        <f t="shared" si="21"/>
        <v>0</v>
      </c>
      <c r="Z553" s="19" t="s">
        <v>75</v>
      </c>
      <c r="AA553" s="19" t="s">
        <v>76</v>
      </c>
      <c r="AB553" s="19" t="s">
        <v>1559</v>
      </c>
      <c r="AC553" s="1" t="s">
        <v>1560</v>
      </c>
    </row>
    <row r="554" spans="1:29" s="1" customFormat="1" ht="55.5" customHeight="1">
      <c r="A554" s="18" t="s">
        <v>1561</v>
      </c>
      <c r="B554" s="19" t="s">
        <v>61</v>
      </c>
      <c r="C554" s="19" t="s">
        <v>62</v>
      </c>
      <c r="D554" s="106" t="s">
        <v>1553</v>
      </c>
      <c r="E554" s="106" t="s">
        <v>1554</v>
      </c>
      <c r="F554" s="106"/>
      <c r="G554" s="106" t="s">
        <v>1555</v>
      </c>
      <c r="H554" s="106"/>
      <c r="I554" s="106" t="s">
        <v>1556</v>
      </c>
      <c r="J554" s="19"/>
      <c r="K554" s="19" t="s">
        <v>82</v>
      </c>
      <c r="L554" s="18">
        <v>0</v>
      </c>
      <c r="M554" s="18">
        <v>231010000</v>
      </c>
      <c r="N554" s="19" t="s">
        <v>68</v>
      </c>
      <c r="O554" s="18" t="s">
        <v>1557</v>
      </c>
      <c r="P554" s="19" t="s">
        <v>68</v>
      </c>
      <c r="Q554" s="19" t="s">
        <v>70</v>
      </c>
      <c r="R554" s="19" t="s">
        <v>757</v>
      </c>
      <c r="S554" s="19" t="s">
        <v>92</v>
      </c>
      <c r="T554" s="107">
        <v>5111</v>
      </c>
      <c r="U554" s="106" t="s">
        <v>126</v>
      </c>
      <c r="V554" s="23">
        <v>700</v>
      </c>
      <c r="W554" s="46">
        <v>625</v>
      </c>
      <c r="X554" s="84">
        <v>0</v>
      </c>
      <c r="Y554" s="23">
        <f t="shared" si="21"/>
        <v>0</v>
      </c>
      <c r="Z554" s="19"/>
      <c r="AA554" s="19" t="s">
        <v>76</v>
      </c>
      <c r="AB554" s="19" t="s">
        <v>1090</v>
      </c>
      <c r="AC554" s="1" t="s">
        <v>1560</v>
      </c>
    </row>
    <row r="555" spans="1:29" s="1" customFormat="1" ht="55.5" customHeight="1">
      <c r="A555" s="18" t="s">
        <v>1562</v>
      </c>
      <c r="B555" s="19" t="s">
        <v>61</v>
      </c>
      <c r="C555" s="19" t="s">
        <v>62</v>
      </c>
      <c r="D555" s="106" t="s">
        <v>1553</v>
      </c>
      <c r="E555" s="106" t="s">
        <v>1554</v>
      </c>
      <c r="F555" s="106"/>
      <c r="G555" s="106" t="s">
        <v>1555</v>
      </c>
      <c r="H555" s="106"/>
      <c r="I555" s="106" t="s">
        <v>1556</v>
      </c>
      <c r="J555" s="19"/>
      <c r="K555" s="19" t="s">
        <v>66</v>
      </c>
      <c r="L555" s="18">
        <v>0</v>
      </c>
      <c r="M555" s="18">
        <v>231010000</v>
      </c>
      <c r="N555" s="19" t="s">
        <v>68</v>
      </c>
      <c r="O555" s="18" t="s">
        <v>378</v>
      </c>
      <c r="P555" s="19" t="s">
        <v>68</v>
      </c>
      <c r="Q555" s="19" t="s">
        <v>70</v>
      </c>
      <c r="R555" s="19" t="s">
        <v>757</v>
      </c>
      <c r="S555" s="19" t="s">
        <v>92</v>
      </c>
      <c r="T555" s="107">
        <v>5111</v>
      </c>
      <c r="U555" s="106" t="s">
        <v>126</v>
      </c>
      <c r="V555" s="23">
        <v>700</v>
      </c>
      <c r="W555" s="46">
        <v>804</v>
      </c>
      <c r="X555" s="84">
        <f>SUM(V555*W555)</f>
        <v>562800</v>
      </c>
      <c r="Y555" s="23">
        <f t="shared" si="21"/>
        <v>630336.0000000001</v>
      </c>
      <c r="Z555" s="19"/>
      <c r="AA555" s="19" t="s">
        <v>76</v>
      </c>
      <c r="AB555" s="19"/>
      <c r="AC555" s="1" t="s">
        <v>1560</v>
      </c>
    </row>
    <row r="556" spans="1:29" s="1" customFormat="1" ht="55.5" customHeight="1">
      <c r="A556" s="18" t="s">
        <v>1563</v>
      </c>
      <c r="B556" s="19" t="s">
        <v>61</v>
      </c>
      <c r="C556" s="19" t="s">
        <v>62</v>
      </c>
      <c r="D556" s="106" t="s">
        <v>1564</v>
      </c>
      <c r="E556" s="106" t="s">
        <v>867</v>
      </c>
      <c r="F556" s="106"/>
      <c r="G556" s="106" t="s">
        <v>1565</v>
      </c>
      <c r="H556" s="106"/>
      <c r="I556" s="106" t="s">
        <v>1566</v>
      </c>
      <c r="J556" s="19"/>
      <c r="K556" s="19" t="s">
        <v>82</v>
      </c>
      <c r="L556" s="18">
        <v>0</v>
      </c>
      <c r="M556" s="18">
        <v>231010000</v>
      </c>
      <c r="N556" s="19" t="s">
        <v>68</v>
      </c>
      <c r="O556" s="18" t="s">
        <v>1557</v>
      </c>
      <c r="P556" s="19" t="s">
        <v>68</v>
      </c>
      <c r="Q556" s="19" t="s">
        <v>70</v>
      </c>
      <c r="R556" s="19" t="s">
        <v>757</v>
      </c>
      <c r="S556" s="19" t="s">
        <v>964</v>
      </c>
      <c r="T556" s="107" t="s">
        <v>1567</v>
      </c>
      <c r="U556" s="106" t="s">
        <v>408</v>
      </c>
      <c r="V556" s="23">
        <v>150</v>
      </c>
      <c r="W556" s="46">
        <v>250</v>
      </c>
      <c r="X556" s="84">
        <f aca="true" t="shared" si="22" ref="X556:X563">SUM(V556*W556)</f>
        <v>37500</v>
      </c>
      <c r="Y556" s="23">
        <f t="shared" si="21"/>
        <v>42000.00000000001</v>
      </c>
      <c r="Z556" s="19"/>
      <c r="AA556" s="19" t="s">
        <v>76</v>
      </c>
      <c r="AB556" s="19"/>
      <c r="AC556" s="1" t="s">
        <v>1560</v>
      </c>
    </row>
    <row r="557" spans="1:29" s="1" customFormat="1" ht="55.5" customHeight="1">
      <c r="A557" s="18" t="s">
        <v>1568</v>
      </c>
      <c r="B557" s="19" t="s">
        <v>61</v>
      </c>
      <c r="C557" s="19" t="s">
        <v>62</v>
      </c>
      <c r="D557" s="106" t="s">
        <v>1569</v>
      </c>
      <c r="E557" s="33" t="s">
        <v>1570</v>
      </c>
      <c r="F557" s="33"/>
      <c r="G557" s="33" t="s">
        <v>1571</v>
      </c>
      <c r="H557" s="33"/>
      <c r="I557" s="22" t="s">
        <v>1572</v>
      </c>
      <c r="J557" s="19"/>
      <c r="K557" s="19" t="s">
        <v>82</v>
      </c>
      <c r="L557" s="19">
        <v>0</v>
      </c>
      <c r="M557" s="18">
        <v>231010000</v>
      </c>
      <c r="N557" s="19" t="s">
        <v>68</v>
      </c>
      <c r="O557" s="18" t="s">
        <v>1497</v>
      </c>
      <c r="P557" s="19" t="s">
        <v>68</v>
      </c>
      <c r="Q557" s="19" t="s">
        <v>70</v>
      </c>
      <c r="R557" s="19" t="s">
        <v>757</v>
      </c>
      <c r="S557" s="21" t="s">
        <v>964</v>
      </c>
      <c r="T557" s="21">
        <v>796</v>
      </c>
      <c r="U557" s="20" t="s">
        <v>133</v>
      </c>
      <c r="V557" s="24">
        <v>800</v>
      </c>
      <c r="W557" s="24">
        <v>12</v>
      </c>
      <c r="X557" s="84">
        <f t="shared" si="22"/>
        <v>9600</v>
      </c>
      <c r="Y557" s="23">
        <f t="shared" si="21"/>
        <v>10752.000000000002</v>
      </c>
      <c r="Z557" s="19"/>
      <c r="AA557" s="19" t="s">
        <v>76</v>
      </c>
      <c r="AB557" s="19"/>
      <c r="AC557" s="1" t="s">
        <v>1560</v>
      </c>
    </row>
    <row r="558" spans="1:29" s="1" customFormat="1" ht="55.5" customHeight="1">
      <c r="A558" s="18" t="s">
        <v>1573</v>
      </c>
      <c r="B558" s="19" t="s">
        <v>61</v>
      </c>
      <c r="C558" s="19" t="s">
        <v>62</v>
      </c>
      <c r="D558" s="106" t="s">
        <v>1574</v>
      </c>
      <c r="E558" s="33" t="s">
        <v>1575</v>
      </c>
      <c r="F558" s="33"/>
      <c r="G558" s="33" t="s">
        <v>1576</v>
      </c>
      <c r="H558" s="33"/>
      <c r="I558" s="22" t="s">
        <v>1577</v>
      </c>
      <c r="J558" s="19"/>
      <c r="K558" s="19" t="s">
        <v>82</v>
      </c>
      <c r="L558" s="19">
        <v>60</v>
      </c>
      <c r="M558" s="18">
        <v>231010000</v>
      </c>
      <c r="N558" s="19" t="s">
        <v>68</v>
      </c>
      <c r="O558" s="18" t="s">
        <v>1497</v>
      </c>
      <c r="P558" s="19" t="s">
        <v>68</v>
      </c>
      <c r="Q558" s="19" t="s">
        <v>70</v>
      </c>
      <c r="R558" s="19" t="s">
        <v>1558</v>
      </c>
      <c r="S558" s="19" t="s">
        <v>85</v>
      </c>
      <c r="T558" s="21">
        <v>796</v>
      </c>
      <c r="U558" s="20" t="s">
        <v>133</v>
      </c>
      <c r="V558" s="24">
        <v>100</v>
      </c>
      <c r="W558" s="24">
        <v>350</v>
      </c>
      <c r="X558" s="84">
        <v>0</v>
      </c>
      <c r="Y558" s="23">
        <f t="shared" si="21"/>
        <v>0</v>
      </c>
      <c r="Z558" s="19" t="s">
        <v>75</v>
      </c>
      <c r="AA558" s="19" t="s">
        <v>76</v>
      </c>
      <c r="AB558" s="19" t="s">
        <v>1559</v>
      </c>
      <c r="AC558" s="1" t="s">
        <v>1560</v>
      </c>
    </row>
    <row r="559" spans="1:29" s="1" customFormat="1" ht="55.5" customHeight="1">
      <c r="A559" s="18" t="s">
        <v>1578</v>
      </c>
      <c r="B559" s="19" t="s">
        <v>61</v>
      </c>
      <c r="C559" s="19" t="s">
        <v>62</v>
      </c>
      <c r="D559" s="106" t="s">
        <v>1574</v>
      </c>
      <c r="E559" s="33" t="s">
        <v>1575</v>
      </c>
      <c r="F559" s="33"/>
      <c r="G559" s="33" t="s">
        <v>1576</v>
      </c>
      <c r="H559" s="33"/>
      <c r="I559" s="22" t="s">
        <v>1577</v>
      </c>
      <c r="J559" s="19"/>
      <c r="K559" s="19" t="s">
        <v>82</v>
      </c>
      <c r="L559" s="19">
        <v>0</v>
      </c>
      <c r="M559" s="18">
        <v>231010000</v>
      </c>
      <c r="N559" s="19" t="s">
        <v>68</v>
      </c>
      <c r="O559" s="18" t="s">
        <v>1497</v>
      </c>
      <c r="P559" s="19" t="s">
        <v>68</v>
      </c>
      <c r="Q559" s="19" t="s">
        <v>70</v>
      </c>
      <c r="R559" s="19" t="s">
        <v>757</v>
      </c>
      <c r="S559" s="19" t="s">
        <v>92</v>
      </c>
      <c r="T559" s="21">
        <v>796</v>
      </c>
      <c r="U559" s="20" t="s">
        <v>133</v>
      </c>
      <c r="V559" s="24">
        <v>100</v>
      </c>
      <c r="W559" s="24">
        <v>350</v>
      </c>
      <c r="X559" s="84">
        <f>SUM(V559*W559)</f>
        <v>35000</v>
      </c>
      <c r="Y559" s="23">
        <f t="shared" si="21"/>
        <v>39200.00000000001</v>
      </c>
      <c r="Z559" s="19"/>
      <c r="AA559" s="19" t="s">
        <v>76</v>
      </c>
      <c r="AB559" s="19"/>
      <c r="AC559" s="1" t="s">
        <v>1560</v>
      </c>
    </row>
    <row r="560" spans="1:29" s="1" customFormat="1" ht="55.5" customHeight="1">
      <c r="A560" s="18" t="s">
        <v>1579</v>
      </c>
      <c r="B560" s="19" t="s">
        <v>61</v>
      </c>
      <c r="C560" s="19" t="s">
        <v>62</v>
      </c>
      <c r="D560" s="106" t="s">
        <v>1574</v>
      </c>
      <c r="E560" s="33" t="s">
        <v>1575</v>
      </c>
      <c r="F560" s="33"/>
      <c r="G560" s="33" t="s">
        <v>1576</v>
      </c>
      <c r="H560" s="33"/>
      <c r="I560" s="22" t="s">
        <v>1580</v>
      </c>
      <c r="J560" s="19"/>
      <c r="K560" s="19" t="s">
        <v>82</v>
      </c>
      <c r="L560" s="19">
        <v>60</v>
      </c>
      <c r="M560" s="18">
        <v>231010000</v>
      </c>
      <c r="N560" s="19" t="s">
        <v>68</v>
      </c>
      <c r="O560" s="18" t="s">
        <v>1497</v>
      </c>
      <c r="P560" s="19" t="s">
        <v>68</v>
      </c>
      <c r="Q560" s="19" t="s">
        <v>70</v>
      </c>
      <c r="R560" s="19" t="s">
        <v>1558</v>
      </c>
      <c r="S560" s="19" t="s">
        <v>85</v>
      </c>
      <c r="T560" s="21">
        <v>796</v>
      </c>
      <c r="U560" s="20" t="s">
        <v>133</v>
      </c>
      <c r="V560" s="24">
        <v>80</v>
      </c>
      <c r="W560" s="24">
        <v>1000</v>
      </c>
      <c r="X560" s="84">
        <v>0</v>
      </c>
      <c r="Y560" s="23">
        <f t="shared" si="21"/>
        <v>0</v>
      </c>
      <c r="Z560" s="19" t="s">
        <v>75</v>
      </c>
      <c r="AA560" s="19" t="s">
        <v>76</v>
      </c>
      <c r="AB560" s="19" t="s">
        <v>1559</v>
      </c>
      <c r="AC560" s="1" t="s">
        <v>1560</v>
      </c>
    </row>
    <row r="561" spans="1:29" s="1" customFormat="1" ht="55.5" customHeight="1">
      <c r="A561" s="18" t="s">
        <v>1581</v>
      </c>
      <c r="B561" s="19" t="s">
        <v>61</v>
      </c>
      <c r="C561" s="19" t="s">
        <v>62</v>
      </c>
      <c r="D561" s="106" t="s">
        <v>1574</v>
      </c>
      <c r="E561" s="33" t="s">
        <v>1575</v>
      </c>
      <c r="F561" s="33"/>
      <c r="G561" s="33" t="s">
        <v>1576</v>
      </c>
      <c r="H561" s="33"/>
      <c r="I561" s="22" t="s">
        <v>1580</v>
      </c>
      <c r="J561" s="19"/>
      <c r="K561" s="19" t="s">
        <v>82</v>
      </c>
      <c r="L561" s="19">
        <v>0</v>
      </c>
      <c r="M561" s="18">
        <v>231010000</v>
      </c>
      <c r="N561" s="19" t="s">
        <v>68</v>
      </c>
      <c r="O561" s="18" t="s">
        <v>1497</v>
      </c>
      <c r="P561" s="19" t="s">
        <v>68</v>
      </c>
      <c r="Q561" s="19" t="s">
        <v>70</v>
      </c>
      <c r="R561" s="19" t="s">
        <v>757</v>
      </c>
      <c r="S561" s="19" t="s">
        <v>92</v>
      </c>
      <c r="T561" s="21">
        <v>796</v>
      </c>
      <c r="U561" s="20" t="s">
        <v>133</v>
      </c>
      <c r="V561" s="24">
        <v>80</v>
      </c>
      <c r="W561" s="24">
        <v>1000</v>
      </c>
      <c r="X561" s="84">
        <f>SUM(V561*W561)</f>
        <v>80000</v>
      </c>
      <c r="Y561" s="23">
        <f t="shared" si="21"/>
        <v>89600.00000000001</v>
      </c>
      <c r="Z561" s="19"/>
      <c r="AA561" s="19" t="s">
        <v>76</v>
      </c>
      <c r="AB561" s="19"/>
      <c r="AC561" s="1" t="s">
        <v>1560</v>
      </c>
    </row>
    <row r="562" spans="1:29" s="1" customFormat="1" ht="55.5" customHeight="1">
      <c r="A562" s="18" t="s">
        <v>1582</v>
      </c>
      <c r="B562" s="19" t="s">
        <v>61</v>
      </c>
      <c r="C562" s="19" t="s">
        <v>62</v>
      </c>
      <c r="D562" s="106" t="s">
        <v>1583</v>
      </c>
      <c r="E562" s="33" t="s">
        <v>1584</v>
      </c>
      <c r="F562" s="33"/>
      <c r="G562" s="33" t="s">
        <v>1585</v>
      </c>
      <c r="H562" s="33"/>
      <c r="I562" s="33" t="s">
        <v>1586</v>
      </c>
      <c r="J562" s="19"/>
      <c r="K562" s="19" t="s">
        <v>82</v>
      </c>
      <c r="L562" s="19">
        <v>0</v>
      </c>
      <c r="M562" s="18">
        <v>231010000</v>
      </c>
      <c r="N562" s="19" t="s">
        <v>68</v>
      </c>
      <c r="O562" s="18" t="s">
        <v>1497</v>
      </c>
      <c r="P562" s="19" t="s">
        <v>68</v>
      </c>
      <c r="Q562" s="19" t="s">
        <v>70</v>
      </c>
      <c r="R562" s="19" t="s">
        <v>757</v>
      </c>
      <c r="S562" s="21" t="s">
        <v>964</v>
      </c>
      <c r="T562" s="21">
        <v>796</v>
      </c>
      <c r="U562" s="20" t="s">
        <v>133</v>
      </c>
      <c r="V562" s="24">
        <v>300</v>
      </c>
      <c r="W562" s="24">
        <v>50</v>
      </c>
      <c r="X562" s="84">
        <f t="shared" si="22"/>
        <v>15000</v>
      </c>
      <c r="Y562" s="23">
        <f t="shared" si="21"/>
        <v>16800</v>
      </c>
      <c r="Z562" s="19"/>
      <c r="AA562" s="19" t="s">
        <v>76</v>
      </c>
      <c r="AB562" s="19"/>
      <c r="AC562" s="1" t="s">
        <v>1560</v>
      </c>
    </row>
    <row r="563" spans="1:29" s="1" customFormat="1" ht="55.5" customHeight="1">
      <c r="A563" s="18" t="s">
        <v>1587</v>
      </c>
      <c r="B563" s="19" t="s">
        <v>61</v>
      </c>
      <c r="C563" s="19" t="s">
        <v>62</v>
      </c>
      <c r="D563" s="106" t="s">
        <v>1583</v>
      </c>
      <c r="E563" s="33" t="s">
        <v>1584</v>
      </c>
      <c r="F563" s="33"/>
      <c r="G563" s="33" t="s">
        <v>1585</v>
      </c>
      <c r="H563" s="33"/>
      <c r="I563" s="108"/>
      <c r="J563" s="19"/>
      <c r="K563" s="19" t="s">
        <v>82</v>
      </c>
      <c r="L563" s="19">
        <v>0</v>
      </c>
      <c r="M563" s="18">
        <v>231010000</v>
      </c>
      <c r="N563" s="19" t="s">
        <v>68</v>
      </c>
      <c r="O563" s="18" t="s">
        <v>1497</v>
      </c>
      <c r="P563" s="19" t="s">
        <v>68</v>
      </c>
      <c r="Q563" s="19" t="s">
        <v>70</v>
      </c>
      <c r="R563" s="19" t="s">
        <v>757</v>
      </c>
      <c r="S563" s="21" t="s">
        <v>964</v>
      </c>
      <c r="T563" s="21">
        <v>796</v>
      </c>
      <c r="U563" s="20" t="s">
        <v>133</v>
      </c>
      <c r="V563" s="24">
        <v>300</v>
      </c>
      <c r="W563" s="24">
        <v>45</v>
      </c>
      <c r="X563" s="84">
        <f t="shared" si="22"/>
        <v>13500</v>
      </c>
      <c r="Y563" s="23">
        <f t="shared" si="21"/>
        <v>15120.000000000002</v>
      </c>
      <c r="Z563" s="19"/>
      <c r="AA563" s="19" t="s">
        <v>76</v>
      </c>
      <c r="AB563" s="19"/>
      <c r="AC563" s="1" t="s">
        <v>1560</v>
      </c>
    </row>
    <row r="564" spans="1:29" s="1" customFormat="1" ht="55.5" customHeight="1">
      <c r="A564" s="18" t="s">
        <v>1588</v>
      </c>
      <c r="B564" s="19" t="s">
        <v>61</v>
      </c>
      <c r="C564" s="19" t="s">
        <v>62</v>
      </c>
      <c r="D564" s="106" t="s">
        <v>1589</v>
      </c>
      <c r="E564" s="33" t="s">
        <v>1590</v>
      </c>
      <c r="F564" s="33"/>
      <c r="G564" s="33" t="s">
        <v>1591</v>
      </c>
      <c r="H564" s="33"/>
      <c r="I564" s="108" t="s">
        <v>1592</v>
      </c>
      <c r="J564" s="19"/>
      <c r="K564" s="19" t="s">
        <v>82</v>
      </c>
      <c r="L564" s="19">
        <v>100</v>
      </c>
      <c r="M564" s="18">
        <v>231010000</v>
      </c>
      <c r="N564" s="19" t="s">
        <v>68</v>
      </c>
      <c r="O564" s="18" t="s">
        <v>1497</v>
      </c>
      <c r="P564" s="19" t="s">
        <v>68</v>
      </c>
      <c r="Q564" s="19" t="s">
        <v>70</v>
      </c>
      <c r="R564" s="19" t="s">
        <v>1558</v>
      </c>
      <c r="S564" s="19" t="s">
        <v>85</v>
      </c>
      <c r="T564" s="21">
        <v>796</v>
      </c>
      <c r="U564" s="20" t="s">
        <v>133</v>
      </c>
      <c r="V564" s="24">
        <v>500</v>
      </c>
      <c r="W564" s="24">
        <v>70</v>
      </c>
      <c r="X564" s="84">
        <v>0</v>
      </c>
      <c r="Y564" s="23">
        <v>0</v>
      </c>
      <c r="Z564" s="19" t="s">
        <v>75</v>
      </c>
      <c r="AA564" s="19" t="s">
        <v>76</v>
      </c>
      <c r="AB564" s="19" t="s">
        <v>1559</v>
      </c>
      <c r="AC564" s="1" t="s">
        <v>1560</v>
      </c>
    </row>
    <row r="565" spans="1:29" s="1" customFormat="1" ht="55.5" customHeight="1">
      <c r="A565" s="18" t="s">
        <v>1593</v>
      </c>
      <c r="B565" s="19" t="s">
        <v>61</v>
      </c>
      <c r="C565" s="19" t="s">
        <v>62</v>
      </c>
      <c r="D565" s="106" t="s">
        <v>1589</v>
      </c>
      <c r="E565" s="33" t="s">
        <v>1590</v>
      </c>
      <c r="F565" s="33"/>
      <c r="G565" s="33" t="s">
        <v>1591</v>
      </c>
      <c r="H565" s="33"/>
      <c r="I565" s="108" t="s">
        <v>1592</v>
      </c>
      <c r="J565" s="19"/>
      <c r="K565" s="19" t="s">
        <v>82</v>
      </c>
      <c r="L565" s="19">
        <v>0</v>
      </c>
      <c r="M565" s="18">
        <v>231010000</v>
      </c>
      <c r="N565" s="19" t="s">
        <v>68</v>
      </c>
      <c r="O565" s="18" t="s">
        <v>1497</v>
      </c>
      <c r="P565" s="19" t="s">
        <v>68</v>
      </c>
      <c r="Q565" s="19" t="s">
        <v>70</v>
      </c>
      <c r="R565" s="19" t="s">
        <v>757</v>
      </c>
      <c r="S565" s="19" t="s">
        <v>92</v>
      </c>
      <c r="T565" s="21">
        <v>796</v>
      </c>
      <c r="U565" s="20" t="s">
        <v>133</v>
      </c>
      <c r="V565" s="24">
        <v>500</v>
      </c>
      <c r="W565" s="24">
        <v>70</v>
      </c>
      <c r="X565" s="84">
        <v>35000</v>
      </c>
      <c r="Y565" s="23">
        <v>39200</v>
      </c>
      <c r="Z565" s="19"/>
      <c r="AA565" s="19" t="s">
        <v>76</v>
      </c>
      <c r="AB565" s="19"/>
      <c r="AC565" s="1" t="s">
        <v>1560</v>
      </c>
    </row>
    <row r="566" spans="1:29" s="1" customFormat="1" ht="55.5" customHeight="1">
      <c r="A566" s="18" t="s">
        <v>1594</v>
      </c>
      <c r="B566" s="19" t="s">
        <v>61</v>
      </c>
      <c r="C566" s="19" t="s">
        <v>62</v>
      </c>
      <c r="D566" s="106" t="s">
        <v>1595</v>
      </c>
      <c r="E566" s="33" t="s">
        <v>1590</v>
      </c>
      <c r="F566" s="33"/>
      <c r="G566" s="33" t="s">
        <v>1596</v>
      </c>
      <c r="H566" s="33"/>
      <c r="I566" s="108" t="s">
        <v>1592</v>
      </c>
      <c r="J566" s="19"/>
      <c r="K566" s="19" t="s">
        <v>82</v>
      </c>
      <c r="L566" s="19">
        <v>100</v>
      </c>
      <c r="M566" s="18">
        <v>231010000</v>
      </c>
      <c r="N566" s="19" t="s">
        <v>68</v>
      </c>
      <c r="O566" s="18" t="s">
        <v>1497</v>
      </c>
      <c r="P566" s="19" t="s">
        <v>68</v>
      </c>
      <c r="Q566" s="19" t="s">
        <v>70</v>
      </c>
      <c r="R566" s="19" t="s">
        <v>1558</v>
      </c>
      <c r="S566" s="19" t="s">
        <v>85</v>
      </c>
      <c r="T566" s="21">
        <v>796</v>
      </c>
      <c r="U566" s="20" t="s">
        <v>133</v>
      </c>
      <c r="V566" s="24">
        <v>100</v>
      </c>
      <c r="W566" s="24">
        <v>25</v>
      </c>
      <c r="X566" s="84">
        <v>0</v>
      </c>
      <c r="Y566" s="23">
        <v>0</v>
      </c>
      <c r="Z566" s="19" t="s">
        <v>75</v>
      </c>
      <c r="AA566" s="19" t="s">
        <v>76</v>
      </c>
      <c r="AB566" s="19" t="s">
        <v>1559</v>
      </c>
      <c r="AC566" s="1" t="s">
        <v>1560</v>
      </c>
    </row>
    <row r="567" spans="1:29" s="1" customFormat="1" ht="55.5" customHeight="1">
      <c r="A567" s="18" t="s">
        <v>1597</v>
      </c>
      <c r="B567" s="19" t="s">
        <v>61</v>
      </c>
      <c r="C567" s="19" t="s">
        <v>62</v>
      </c>
      <c r="D567" s="106" t="s">
        <v>1595</v>
      </c>
      <c r="E567" s="33" t="s">
        <v>1590</v>
      </c>
      <c r="F567" s="33"/>
      <c r="G567" s="33" t="s">
        <v>1596</v>
      </c>
      <c r="H567" s="33"/>
      <c r="I567" s="108" t="s">
        <v>1592</v>
      </c>
      <c r="J567" s="19"/>
      <c r="K567" s="19" t="s">
        <v>82</v>
      </c>
      <c r="L567" s="19">
        <v>0</v>
      </c>
      <c r="M567" s="18">
        <v>231010000</v>
      </c>
      <c r="N567" s="19" t="s">
        <v>68</v>
      </c>
      <c r="O567" s="18" t="s">
        <v>1497</v>
      </c>
      <c r="P567" s="19" t="s">
        <v>68</v>
      </c>
      <c r="Q567" s="19" t="s">
        <v>70</v>
      </c>
      <c r="R567" s="19" t="s">
        <v>757</v>
      </c>
      <c r="S567" s="19" t="s">
        <v>92</v>
      </c>
      <c r="T567" s="21">
        <v>796</v>
      </c>
      <c r="U567" s="20" t="s">
        <v>133</v>
      </c>
      <c r="V567" s="24">
        <v>100</v>
      </c>
      <c r="W567" s="24">
        <v>25</v>
      </c>
      <c r="X567" s="84">
        <v>2500</v>
      </c>
      <c r="Y567" s="23">
        <v>2800</v>
      </c>
      <c r="Z567" s="19"/>
      <c r="AA567" s="19" t="s">
        <v>76</v>
      </c>
      <c r="AB567" s="19"/>
      <c r="AC567" s="1" t="s">
        <v>1560</v>
      </c>
    </row>
    <row r="568" spans="1:29" s="1" customFormat="1" ht="55.5" customHeight="1">
      <c r="A568" s="18" t="s">
        <v>1598</v>
      </c>
      <c r="B568" s="19" t="s">
        <v>61</v>
      </c>
      <c r="C568" s="19" t="s">
        <v>62</v>
      </c>
      <c r="D568" s="106" t="s">
        <v>1010</v>
      </c>
      <c r="E568" s="33" t="s">
        <v>1011</v>
      </c>
      <c r="F568" s="33"/>
      <c r="G568" s="33" t="s">
        <v>1012</v>
      </c>
      <c r="H568" s="33"/>
      <c r="I568" s="108" t="s">
        <v>1599</v>
      </c>
      <c r="J568" s="19"/>
      <c r="K568" s="19" t="s">
        <v>82</v>
      </c>
      <c r="L568" s="19">
        <v>0</v>
      </c>
      <c r="M568" s="18">
        <v>231010000</v>
      </c>
      <c r="N568" s="19" t="s">
        <v>68</v>
      </c>
      <c r="O568" s="18" t="s">
        <v>1497</v>
      </c>
      <c r="P568" s="19" t="s">
        <v>68</v>
      </c>
      <c r="Q568" s="19" t="s">
        <v>70</v>
      </c>
      <c r="R568" s="109" t="s">
        <v>757</v>
      </c>
      <c r="S568" s="21" t="s">
        <v>964</v>
      </c>
      <c r="T568" s="21">
        <v>796</v>
      </c>
      <c r="U568" s="20" t="s">
        <v>133</v>
      </c>
      <c r="V568" s="24">
        <v>10</v>
      </c>
      <c r="W568" s="24">
        <v>7143</v>
      </c>
      <c r="X568" s="84">
        <f>W568*V568</f>
        <v>71430</v>
      </c>
      <c r="Y568" s="23">
        <f>X568*1.12</f>
        <v>80001.6</v>
      </c>
      <c r="Z568" s="19"/>
      <c r="AA568" s="19" t="s">
        <v>76</v>
      </c>
      <c r="AB568" s="19"/>
      <c r="AC568" s="1" t="s">
        <v>1560</v>
      </c>
    </row>
    <row r="569" spans="1:29" s="1" customFormat="1" ht="55.5" customHeight="1">
      <c r="A569" s="18" t="s">
        <v>1600</v>
      </c>
      <c r="B569" s="19" t="s">
        <v>61</v>
      </c>
      <c r="C569" s="19" t="s">
        <v>62</v>
      </c>
      <c r="D569" s="106" t="s">
        <v>998</v>
      </c>
      <c r="E569" s="33" t="s">
        <v>999</v>
      </c>
      <c r="F569" s="33"/>
      <c r="G569" s="33" t="s">
        <v>1000</v>
      </c>
      <c r="H569" s="33"/>
      <c r="I569" s="108" t="s">
        <v>1601</v>
      </c>
      <c r="J569" s="19"/>
      <c r="K569" s="19" t="s">
        <v>82</v>
      </c>
      <c r="L569" s="19">
        <v>0</v>
      </c>
      <c r="M569" s="18">
        <v>231010000</v>
      </c>
      <c r="N569" s="19" t="s">
        <v>68</v>
      </c>
      <c r="O569" s="18" t="s">
        <v>1497</v>
      </c>
      <c r="P569" s="19" t="s">
        <v>68</v>
      </c>
      <c r="Q569" s="19" t="s">
        <v>70</v>
      </c>
      <c r="R569" s="19" t="s">
        <v>757</v>
      </c>
      <c r="S569" s="21" t="s">
        <v>964</v>
      </c>
      <c r="T569" s="21">
        <v>796</v>
      </c>
      <c r="U569" s="20" t="s">
        <v>133</v>
      </c>
      <c r="V569" s="24">
        <v>10</v>
      </c>
      <c r="W569" s="24">
        <v>1000</v>
      </c>
      <c r="X569" s="84">
        <v>0</v>
      </c>
      <c r="Y569" s="23">
        <f>X569*1.12</f>
        <v>0</v>
      </c>
      <c r="Z569" s="19"/>
      <c r="AA569" s="19" t="s">
        <v>76</v>
      </c>
      <c r="AB569" s="19" t="s">
        <v>1090</v>
      </c>
      <c r="AC569" s="1" t="s">
        <v>1560</v>
      </c>
    </row>
    <row r="570" spans="1:29" s="1" customFormat="1" ht="55.5" customHeight="1">
      <c r="A570" s="18" t="s">
        <v>1602</v>
      </c>
      <c r="B570" s="19" t="s">
        <v>61</v>
      </c>
      <c r="C570" s="19" t="s">
        <v>62</v>
      </c>
      <c r="D570" s="106" t="s">
        <v>998</v>
      </c>
      <c r="E570" s="33" t="s">
        <v>999</v>
      </c>
      <c r="F570" s="33"/>
      <c r="G570" s="33" t="s">
        <v>1000</v>
      </c>
      <c r="H570" s="33"/>
      <c r="I570" s="108" t="s">
        <v>1601</v>
      </c>
      <c r="J570" s="19"/>
      <c r="K570" s="19" t="s">
        <v>66</v>
      </c>
      <c r="L570" s="19">
        <v>0</v>
      </c>
      <c r="M570" s="18">
        <v>231010000</v>
      </c>
      <c r="N570" s="19" t="s">
        <v>68</v>
      </c>
      <c r="O570" s="18" t="s">
        <v>91</v>
      </c>
      <c r="P570" s="19" t="s">
        <v>68</v>
      </c>
      <c r="Q570" s="19" t="s">
        <v>70</v>
      </c>
      <c r="R570" s="19" t="s">
        <v>757</v>
      </c>
      <c r="S570" s="21" t="s">
        <v>964</v>
      </c>
      <c r="T570" s="21">
        <v>796</v>
      </c>
      <c r="U570" s="20" t="s">
        <v>133</v>
      </c>
      <c r="V570" s="24">
        <v>10</v>
      </c>
      <c r="W570" s="24">
        <v>1206</v>
      </c>
      <c r="X570" s="84">
        <v>0</v>
      </c>
      <c r="Y570" s="23">
        <f>X570*1.12</f>
        <v>0</v>
      </c>
      <c r="Z570" s="19"/>
      <c r="AA570" s="19" t="s">
        <v>76</v>
      </c>
      <c r="AB570" s="22">
        <v>11.15</v>
      </c>
      <c r="AC570" s="1" t="s">
        <v>1560</v>
      </c>
    </row>
    <row r="571" spans="1:29" s="1" customFormat="1" ht="55.5" customHeight="1">
      <c r="A571" s="18" t="s">
        <v>1603</v>
      </c>
      <c r="B571" s="19" t="s">
        <v>61</v>
      </c>
      <c r="C571" s="19" t="s">
        <v>62</v>
      </c>
      <c r="D571" s="106" t="s">
        <v>998</v>
      </c>
      <c r="E571" s="33" t="s">
        <v>999</v>
      </c>
      <c r="F571" s="33"/>
      <c r="G571" s="33" t="s">
        <v>1000</v>
      </c>
      <c r="H571" s="33"/>
      <c r="I571" s="108" t="s">
        <v>1601</v>
      </c>
      <c r="J571" s="19"/>
      <c r="K571" s="19" t="s">
        <v>66</v>
      </c>
      <c r="L571" s="19">
        <v>0</v>
      </c>
      <c r="M571" s="18">
        <v>231010000</v>
      </c>
      <c r="N571" s="19" t="s">
        <v>68</v>
      </c>
      <c r="O571" s="18" t="s">
        <v>383</v>
      </c>
      <c r="P571" s="19" t="s">
        <v>68</v>
      </c>
      <c r="Q571" s="19" t="s">
        <v>70</v>
      </c>
      <c r="R571" s="19" t="s">
        <v>757</v>
      </c>
      <c r="S571" s="19" t="s">
        <v>72</v>
      </c>
      <c r="T571" s="21">
        <v>796</v>
      </c>
      <c r="U571" s="20" t="s">
        <v>133</v>
      </c>
      <c r="V571" s="24">
        <v>10</v>
      </c>
      <c r="W571" s="24">
        <v>1206</v>
      </c>
      <c r="X571" s="84">
        <f>V571*W571</f>
        <v>12060</v>
      </c>
      <c r="Y571" s="23">
        <f>X571*1.12</f>
        <v>13507.2</v>
      </c>
      <c r="Z571" s="19"/>
      <c r="AA571" s="19" t="s">
        <v>76</v>
      </c>
      <c r="AB571" s="19"/>
      <c r="AC571" s="1" t="s">
        <v>1560</v>
      </c>
    </row>
    <row r="572" spans="1:29" s="1" customFormat="1" ht="55.5" customHeight="1">
      <c r="A572" s="18" t="s">
        <v>1604</v>
      </c>
      <c r="B572" s="19" t="s">
        <v>61</v>
      </c>
      <c r="C572" s="19" t="s">
        <v>62</v>
      </c>
      <c r="D572" s="106" t="s">
        <v>1010</v>
      </c>
      <c r="E572" s="33" t="s">
        <v>1011</v>
      </c>
      <c r="F572" s="33"/>
      <c r="G572" s="33" t="s">
        <v>1012</v>
      </c>
      <c r="H572" s="33"/>
      <c r="I572" s="108" t="s">
        <v>1605</v>
      </c>
      <c r="J572" s="19"/>
      <c r="K572" s="19" t="s">
        <v>82</v>
      </c>
      <c r="L572" s="19">
        <v>0</v>
      </c>
      <c r="M572" s="18">
        <v>231010000</v>
      </c>
      <c r="N572" s="19" t="s">
        <v>68</v>
      </c>
      <c r="O572" s="18" t="s">
        <v>1497</v>
      </c>
      <c r="P572" s="19" t="s">
        <v>68</v>
      </c>
      <c r="Q572" s="19" t="s">
        <v>70</v>
      </c>
      <c r="R572" s="19" t="s">
        <v>757</v>
      </c>
      <c r="S572" s="21" t="s">
        <v>964</v>
      </c>
      <c r="T572" s="21">
        <v>796</v>
      </c>
      <c r="U572" s="20" t="s">
        <v>133</v>
      </c>
      <c r="V572" s="24">
        <v>1</v>
      </c>
      <c r="W572" s="24">
        <v>7143</v>
      </c>
      <c r="X572" s="84">
        <v>7143</v>
      </c>
      <c r="Y572" s="23">
        <v>8000</v>
      </c>
      <c r="Z572" s="19"/>
      <c r="AA572" s="19" t="s">
        <v>76</v>
      </c>
      <c r="AB572" s="19"/>
      <c r="AC572" s="1" t="s">
        <v>1560</v>
      </c>
    </row>
    <row r="573" spans="1:29" s="1" customFormat="1" ht="55.5" customHeight="1">
      <c r="A573" s="18" t="s">
        <v>1606</v>
      </c>
      <c r="B573" s="19" t="s">
        <v>61</v>
      </c>
      <c r="C573" s="19" t="s">
        <v>62</v>
      </c>
      <c r="D573" s="106" t="s">
        <v>1010</v>
      </c>
      <c r="E573" s="33" t="s">
        <v>1011</v>
      </c>
      <c r="F573" s="33"/>
      <c r="G573" s="33" t="s">
        <v>1012</v>
      </c>
      <c r="H573" s="33"/>
      <c r="I573" s="108" t="s">
        <v>1607</v>
      </c>
      <c r="J573" s="19"/>
      <c r="K573" s="19" t="s">
        <v>82</v>
      </c>
      <c r="L573" s="19">
        <v>0</v>
      </c>
      <c r="M573" s="18">
        <v>231010000</v>
      </c>
      <c r="N573" s="19" t="s">
        <v>68</v>
      </c>
      <c r="O573" s="18" t="s">
        <v>1497</v>
      </c>
      <c r="P573" s="19" t="s">
        <v>68</v>
      </c>
      <c r="Q573" s="19" t="s">
        <v>70</v>
      </c>
      <c r="R573" s="19" t="s">
        <v>757</v>
      </c>
      <c r="S573" s="21" t="s">
        <v>964</v>
      </c>
      <c r="T573" s="21">
        <v>796</v>
      </c>
      <c r="U573" s="20" t="s">
        <v>133</v>
      </c>
      <c r="V573" s="24">
        <v>15</v>
      </c>
      <c r="W573" s="24">
        <v>7143</v>
      </c>
      <c r="X573" s="84">
        <f>W573*V573</f>
        <v>107145</v>
      </c>
      <c r="Y573" s="23">
        <f>X573*1.12</f>
        <v>120002.40000000001</v>
      </c>
      <c r="Z573" s="19"/>
      <c r="AA573" s="19" t="s">
        <v>76</v>
      </c>
      <c r="AB573" s="19"/>
      <c r="AC573" s="1" t="s">
        <v>1560</v>
      </c>
    </row>
    <row r="574" spans="1:29" s="1" customFormat="1" ht="55.5" customHeight="1">
      <c r="A574" s="18" t="s">
        <v>1608</v>
      </c>
      <c r="B574" s="19" t="s">
        <v>61</v>
      </c>
      <c r="C574" s="19" t="s">
        <v>62</v>
      </c>
      <c r="D574" s="106" t="s">
        <v>998</v>
      </c>
      <c r="E574" s="33" t="s">
        <v>999</v>
      </c>
      <c r="F574" s="33"/>
      <c r="G574" s="33" t="s">
        <v>1000</v>
      </c>
      <c r="H574" s="33"/>
      <c r="I574" s="108" t="s">
        <v>1609</v>
      </c>
      <c r="J574" s="19"/>
      <c r="K574" s="19" t="s">
        <v>82</v>
      </c>
      <c r="L574" s="19">
        <v>0</v>
      </c>
      <c r="M574" s="18">
        <v>231010000</v>
      </c>
      <c r="N574" s="19" t="s">
        <v>68</v>
      </c>
      <c r="O574" s="18" t="s">
        <v>1497</v>
      </c>
      <c r="P574" s="19" t="s">
        <v>68</v>
      </c>
      <c r="Q574" s="19" t="s">
        <v>70</v>
      </c>
      <c r="R574" s="19" t="s">
        <v>757</v>
      </c>
      <c r="S574" s="21" t="s">
        <v>964</v>
      </c>
      <c r="T574" s="21">
        <v>796</v>
      </c>
      <c r="U574" s="20" t="s">
        <v>133</v>
      </c>
      <c r="V574" s="24">
        <v>10</v>
      </c>
      <c r="W574" s="24">
        <v>22321</v>
      </c>
      <c r="X574" s="84">
        <v>223214</v>
      </c>
      <c r="Y574" s="23">
        <f>X574*1.12</f>
        <v>249999.68000000002</v>
      </c>
      <c r="Z574" s="19"/>
      <c r="AA574" s="19" t="s">
        <v>76</v>
      </c>
      <c r="AB574" s="19"/>
      <c r="AC574" s="1" t="s">
        <v>1560</v>
      </c>
    </row>
    <row r="575" spans="1:29" s="1" customFormat="1" ht="55.5" customHeight="1">
      <c r="A575" s="18" t="s">
        <v>1610</v>
      </c>
      <c r="B575" s="19" t="s">
        <v>61</v>
      </c>
      <c r="C575" s="19" t="s">
        <v>62</v>
      </c>
      <c r="D575" s="106" t="s">
        <v>1010</v>
      </c>
      <c r="E575" s="33" t="s">
        <v>1011</v>
      </c>
      <c r="F575" s="33"/>
      <c r="G575" s="33" t="s">
        <v>1012</v>
      </c>
      <c r="H575" s="33"/>
      <c r="I575" s="18" t="s">
        <v>1611</v>
      </c>
      <c r="J575" s="19"/>
      <c r="K575" s="19" t="s">
        <v>82</v>
      </c>
      <c r="L575" s="19">
        <v>0</v>
      </c>
      <c r="M575" s="18">
        <v>231010000</v>
      </c>
      <c r="N575" s="19" t="s">
        <v>68</v>
      </c>
      <c r="O575" s="18" t="s">
        <v>1497</v>
      </c>
      <c r="P575" s="19" t="s">
        <v>68</v>
      </c>
      <c r="Q575" s="19" t="s">
        <v>70</v>
      </c>
      <c r="R575" s="19" t="s">
        <v>757</v>
      </c>
      <c r="S575" s="21" t="s">
        <v>964</v>
      </c>
      <c r="T575" s="19">
        <v>796</v>
      </c>
      <c r="U575" s="19" t="s">
        <v>133</v>
      </c>
      <c r="V575" s="23">
        <v>2</v>
      </c>
      <c r="W575" s="46">
        <v>31249.999999999996</v>
      </c>
      <c r="X575" s="84">
        <v>62499.99999999999</v>
      </c>
      <c r="Y575" s="23">
        <v>70000</v>
      </c>
      <c r="Z575" s="19"/>
      <c r="AA575" s="19" t="s">
        <v>76</v>
      </c>
      <c r="AB575" s="19"/>
      <c r="AC575" s="1" t="s">
        <v>1560</v>
      </c>
    </row>
    <row r="576" spans="1:29" s="1" customFormat="1" ht="55.5" customHeight="1">
      <c r="A576" s="18" t="s">
        <v>1612</v>
      </c>
      <c r="B576" s="19" t="s">
        <v>61</v>
      </c>
      <c r="C576" s="19" t="s">
        <v>62</v>
      </c>
      <c r="D576" s="106" t="s">
        <v>1010</v>
      </c>
      <c r="E576" s="33" t="s">
        <v>1011</v>
      </c>
      <c r="F576" s="33"/>
      <c r="G576" s="33" t="s">
        <v>1012</v>
      </c>
      <c r="H576" s="33"/>
      <c r="I576" s="18" t="s">
        <v>1613</v>
      </c>
      <c r="J576" s="19"/>
      <c r="K576" s="19" t="s">
        <v>82</v>
      </c>
      <c r="L576" s="19">
        <v>0</v>
      </c>
      <c r="M576" s="18">
        <v>231010000</v>
      </c>
      <c r="N576" s="19" t="s">
        <v>68</v>
      </c>
      <c r="O576" s="18" t="s">
        <v>1497</v>
      </c>
      <c r="P576" s="19" t="s">
        <v>68</v>
      </c>
      <c r="Q576" s="19" t="s">
        <v>70</v>
      </c>
      <c r="R576" s="19" t="s">
        <v>757</v>
      </c>
      <c r="S576" s="21" t="s">
        <v>964</v>
      </c>
      <c r="T576" s="19">
        <v>796</v>
      </c>
      <c r="U576" s="19" t="s">
        <v>133</v>
      </c>
      <c r="V576" s="23">
        <v>4</v>
      </c>
      <c r="W576" s="46">
        <v>13392.857142857141</v>
      </c>
      <c r="X576" s="84">
        <v>53571.428571428565</v>
      </c>
      <c r="Y576" s="23">
        <v>60000</v>
      </c>
      <c r="Z576" s="19"/>
      <c r="AA576" s="19" t="s">
        <v>76</v>
      </c>
      <c r="AB576" s="19"/>
      <c r="AC576" s="1" t="s">
        <v>1560</v>
      </c>
    </row>
    <row r="577" spans="1:29" s="1" customFormat="1" ht="55.5" customHeight="1">
      <c r="A577" s="18" t="s">
        <v>1614</v>
      </c>
      <c r="B577" s="19" t="s">
        <v>61</v>
      </c>
      <c r="C577" s="19" t="s">
        <v>62</v>
      </c>
      <c r="D577" s="106" t="s">
        <v>1010</v>
      </c>
      <c r="E577" s="33" t="s">
        <v>1011</v>
      </c>
      <c r="F577" s="33"/>
      <c r="G577" s="33" t="s">
        <v>1012</v>
      </c>
      <c r="H577" s="33"/>
      <c r="I577" s="18" t="s">
        <v>1615</v>
      </c>
      <c r="J577" s="19"/>
      <c r="K577" s="19" t="s">
        <v>82</v>
      </c>
      <c r="L577" s="19">
        <v>0</v>
      </c>
      <c r="M577" s="18">
        <v>231010000</v>
      </c>
      <c r="N577" s="19" t="s">
        <v>68</v>
      </c>
      <c r="O577" s="18" t="s">
        <v>1497</v>
      </c>
      <c r="P577" s="19" t="s">
        <v>68</v>
      </c>
      <c r="Q577" s="19" t="s">
        <v>70</v>
      </c>
      <c r="R577" s="19" t="s">
        <v>757</v>
      </c>
      <c r="S577" s="21" t="s">
        <v>964</v>
      </c>
      <c r="T577" s="19">
        <v>796</v>
      </c>
      <c r="U577" s="19" t="s">
        <v>133</v>
      </c>
      <c r="V577" s="23">
        <v>2</v>
      </c>
      <c r="W577" s="46">
        <v>31249.999999999996</v>
      </c>
      <c r="X577" s="84">
        <v>62499.99999999999</v>
      </c>
      <c r="Y577" s="23">
        <v>70000</v>
      </c>
      <c r="Z577" s="19"/>
      <c r="AA577" s="19" t="s">
        <v>76</v>
      </c>
      <c r="AB577" s="19"/>
      <c r="AC577" s="1" t="s">
        <v>1560</v>
      </c>
    </row>
    <row r="578" spans="1:29" s="1" customFormat="1" ht="55.5" customHeight="1">
      <c r="A578" s="18" t="s">
        <v>1616</v>
      </c>
      <c r="B578" s="19" t="s">
        <v>61</v>
      </c>
      <c r="C578" s="19" t="s">
        <v>62</v>
      </c>
      <c r="D578" s="106" t="s">
        <v>1010</v>
      </c>
      <c r="E578" s="33" t="s">
        <v>1011</v>
      </c>
      <c r="F578" s="33"/>
      <c r="G578" s="33" t="s">
        <v>1012</v>
      </c>
      <c r="H578" s="33"/>
      <c r="I578" s="18" t="s">
        <v>1617</v>
      </c>
      <c r="J578" s="19"/>
      <c r="K578" s="19" t="s">
        <v>82</v>
      </c>
      <c r="L578" s="19">
        <v>0</v>
      </c>
      <c r="M578" s="18">
        <v>231010000</v>
      </c>
      <c r="N578" s="19" t="s">
        <v>68</v>
      </c>
      <c r="O578" s="18" t="s">
        <v>1497</v>
      </c>
      <c r="P578" s="19" t="s">
        <v>68</v>
      </c>
      <c r="Q578" s="19" t="s">
        <v>70</v>
      </c>
      <c r="R578" s="19" t="s">
        <v>757</v>
      </c>
      <c r="S578" s="21" t="s">
        <v>964</v>
      </c>
      <c r="T578" s="19">
        <v>796</v>
      </c>
      <c r="U578" s="19" t="s">
        <v>133</v>
      </c>
      <c r="V578" s="23">
        <v>4</v>
      </c>
      <c r="W578" s="46">
        <v>13392.857142857141</v>
      </c>
      <c r="X578" s="84">
        <v>53571.428571428565</v>
      </c>
      <c r="Y578" s="23">
        <v>60000</v>
      </c>
      <c r="Z578" s="19"/>
      <c r="AA578" s="19" t="s">
        <v>76</v>
      </c>
      <c r="AB578" s="19"/>
      <c r="AC578" s="1" t="s">
        <v>1560</v>
      </c>
    </row>
    <row r="579" spans="1:29" s="1" customFormat="1" ht="55.5" customHeight="1">
      <c r="A579" s="18" t="s">
        <v>1618</v>
      </c>
      <c r="B579" s="19" t="s">
        <v>61</v>
      </c>
      <c r="C579" s="19" t="s">
        <v>62</v>
      </c>
      <c r="D579" s="106" t="s">
        <v>1010</v>
      </c>
      <c r="E579" s="33" t="s">
        <v>1011</v>
      </c>
      <c r="F579" s="33"/>
      <c r="G579" s="33" t="s">
        <v>1012</v>
      </c>
      <c r="H579" s="33"/>
      <c r="I579" s="18" t="s">
        <v>1619</v>
      </c>
      <c r="J579" s="19"/>
      <c r="K579" s="19" t="s">
        <v>82</v>
      </c>
      <c r="L579" s="19">
        <v>0</v>
      </c>
      <c r="M579" s="18">
        <v>231010000</v>
      </c>
      <c r="N579" s="19" t="s">
        <v>68</v>
      </c>
      <c r="O579" s="18" t="s">
        <v>1497</v>
      </c>
      <c r="P579" s="19" t="s">
        <v>68</v>
      </c>
      <c r="Q579" s="19" t="s">
        <v>70</v>
      </c>
      <c r="R579" s="19" t="s">
        <v>757</v>
      </c>
      <c r="S579" s="21" t="s">
        <v>964</v>
      </c>
      <c r="T579" s="19">
        <v>796</v>
      </c>
      <c r="U579" s="19" t="s">
        <v>133</v>
      </c>
      <c r="V579" s="23">
        <v>11</v>
      </c>
      <c r="W579" s="46">
        <v>7143</v>
      </c>
      <c r="X579" s="84">
        <f>W579*V579</f>
        <v>78573</v>
      </c>
      <c r="Y579" s="23">
        <f>X579*1.12</f>
        <v>88001.76000000001</v>
      </c>
      <c r="Z579" s="19"/>
      <c r="AA579" s="19" t="s">
        <v>76</v>
      </c>
      <c r="AB579" s="19"/>
      <c r="AC579" s="1" t="s">
        <v>1560</v>
      </c>
    </row>
    <row r="580" spans="1:29" s="1" customFormat="1" ht="55.5" customHeight="1">
      <c r="A580" s="18" t="s">
        <v>1620</v>
      </c>
      <c r="B580" s="19" t="s">
        <v>61</v>
      </c>
      <c r="C580" s="19" t="s">
        <v>62</v>
      </c>
      <c r="D580" s="106" t="s">
        <v>1010</v>
      </c>
      <c r="E580" s="33" t="s">
        <v>1011</v>
      </c>
      <c r="F580" s="33"/>
      <c r="G580" s="33" t="s">
        <v>1012</v>
      </c>
      <c r="H580" s="33"/>
      <c r="I580" s="18" t="s">
        <v>1621</v>
      </c>
      <c r="J580" s="19"/>
      <c r="K580" s="19" t="s">
        <v>82</v>
      </c>
      <c r="L580" s="19">
        <v>0</v>
      </c>
      <c r="M580" s="18">
        <v>231010000</v>
      </c>
      <c r="N580" s="19" t="s">
        <v>68</v>
      </c>
      <c r="O580" s="18" t="s">
        <v>1497</v>
      </c>
      <c r="P580" s="19" t="s">
        <v>68</v>
      </c>
      <c r="Q580" s="19" t="s">
        <v>70</v>
      </c>
      <c r="R580" s="19" t="s">
        <v>757</v>
      </c>
      <c r="S580" s="21" t="s">
        <v>964</v>
      </c>
      <c r="T580" s="19">
        <v>796</v>
      </c>
      <c r="U580" s="19" t="s">
        <v>133</v>
      </c>
      <c r="V580" s="23">
        <v>15</v>
      </c>
      <c r="W580" s="46">
        <v>4462</v>
      </c>
      <c r="X580" s="84">
        <v>66930</v>
      </c>
      <c r="Y580" s="23">
        <v>74962</v>
      </c>
      <c r="Z580" s="19"/>
      <c r="AA580" s="19" t="s">
        <v>76</v>
      </c>
      <c r="AB580" s="19"/>
      <c r="AC580" s="1" t="s">
        <v>1560</v>
      </c>
    </row>
    <row r="581" spans="1:29" s="1" customFormat="1" ht="55.5" customHeight="1">
      <c r="A581" s="18" t="s">
        <v>1622</v>
      </c>
      <c r="B581" s="19" t="s">
        <v>61</v>
      </c>
      <c r="C581" s="19" t="s">
        <v>62</v>
      </c>
      <c r="D581" s="106" t="s">
        <v>1010</v>
      </c>
      <c r="E581" s="33" t="s">
        <v>1011</v>
      </c>
      <c r="F581" s="33"/>
      <c r="G581" s="33" t="s">
        <v>1012</v>
      </c>
      <c r="H581" s="33"/>
      <c r="I581" s="18" t="s">
        <v>1623</v>
      </c>
      <c r="J581" s="19"/>
      <c r="K581" s="19" t="s">
        <v>82</v>
      </c>
      <c r="L581" s="19">
        <v>0</v>
      </c>
      <c r="M581" s="18">
        <v>231010000</v>
      </c>
      <c r="N581" s="19" t="s">
        <v>68</v>
      </c>
      <c r="O581" s="18" t="s">
        <v>1497</v>
      </c>
      <c r="P581" s="19" t="s">
        <v>68</v>
      </c>
      <c r="Q581" s="19" t="s">
        <v>70</v>
      </c>
      <c r="R581" s="19" t="s">
        <v>757</v>
      </c>
      <c r="S581" s="21" t="s">
        <v>964</v>
      </c>
      <c r="T581" s="19">
        <v>796</v>
      </c>
      <c r="U581" s="19" t="s">
        <v>133</v>
      </c>
      <c r="V581" s="23">
        <v>2</v>
      </c>
      <c r="W581" s="46">
        <v>7143</v>
      </c>
      <c r="X581" s="84">
        <v>14286</v>
      </c>
      <c r="Y581" s="23">
        <v>16000</v>
      </c>
      <c r="Z581" s="19"/>
      <c r="AA581" s="19" t="s">
        <v>76</v>
      </c>
      <c r="AB581" s="19"/>
      <c r="AC581" s="1" t="s">
        <v>1560</v>
      </c>
    </row>
    <row r="582" spans="1:29" s="1" customFormat="1" ht="55.5" customHeight="1">
      <c r="A582" s="18" t="s">
        <v>1624</v>
      </c>
      <c r="B582" s="19" t="s">
        <v>61</v>
      </c>
      <c r="C582" s="19" t="s">
        <v>62</v>
      </c>
      <c r="D582" s="106" t="s">
        <v>1010</v>
      </c>
      <c r="E582" s="33" t="s">
        <v>1011</v>
      </c>
      <c r="F582" s="33"/>
      <c r="G582" s="33" t="s">
        <v>1012</v>
      </c>
      <c r="H582" s="33"/>
      <c r="I582" s="18" t="s">
        <v>1625</v>
      </c>
      <c r="J582" s="19"/>
      <c r="K582" s="19" t="s">
        <v>82</v>
      </c>
      <c r="L582" s="19">
        <v>0</v>
      </c>
      <c r="M582" s="18">
        <v>231010000</v>
      </c>
      <c r="N582" s="19" t="s">
        <v>68</v>
      </c>
      <c r="O582" s="18" t="s">
        <v>1497</v>
      </c>
      <c r="P582" s="19" t="s">
        <v>68</v>
      </c>
      <c r="Q582" s="19" t="s">
        <v>70</v>
      </c>
      <c r="R582" s="19" t="s">
        <v>757</v>
      </c>
      <c r="S582" s="21" t="s">
        <v>964</v>
      </c>
      <c r="T582" s="110" t="s">
        <v>308</v>
      </c>
      <c r="U582" s="35" t="s">
        <v>1626</v>
      </c>
      <c r="V582" s="23">
        <v>1</v>
      </c>
      <c r="W582" s="46">
        <v>60000</v>
      </c>
      <c r="X582" s="84">
        <v>60000</v>
      </c>
      <c r="Y582" s="23">
        <v>67200</v>
      </c>
      <c r="Z582" s="19"/>
      <c r="AA582" s="19" t="s">
        <v>76</v>
      </c>
      <c r="AB582" s="19"/>
      <c r="AC582" s="1" t="s">
        <v>1560</v>
      </c>
    </row>
    <row r="583" spans="1:29" s="1" customFormat="1" ht="55.5" customHeight="1">
      <c r="A583" s="18" t="s">
        <v>1627</v>
      </c>
      <c r="B583" s="19" t="s">
        <v>61</v>
      </c>
      <c r="C583" s="19" t="s">
        <v>62</v>
      </c>
      <c r="D583" s="106" t="s">
        <v>1628</v>
      </c>
      <c r="E583" s="33" t="s">
        <v>1035</v>
      </c>
      <c r="F583" s="33"/>
      <c r="G583" s="33" t="s">
        <v>1629</v>
      </c>
      <c r="H583" s="33"/>
      <c r="I583" s="18" t="s">
        <v>1630</v>
      </c>
      <c r="J583" s="19"/>
      <c r="K583" s="19" t="s">
        <v>82</v>
      </c>
      <c r="L583" s="19">
        <v>90</v>
      </c>
      <c r="M583" s="18">
        <v>231010000</v>
      </c>
      <c r="N583" s="19" t="s">
        <v>68</v>
      </c>
      <c r="O583" s="18" t="s">
        <v>971</v>
      </c>
      <c r="P583" s="19" t="s">
        <v>68</v>
      </c>
      <c r="Q583" s="19" t="s">
        <v>70</v>
      </c>
      <c r="R583" s="21" t="s">
        <v>1369</v>
      </c>
      <c r="S583" s="19" t="s">
        <v>85</v>
      </c>
      <c r="T583" s="19" t="s">
        <v>113</v>
      </c>
      <c r="U583" s="19" t="s">
        <v>114</v>
      </c>
      <c r="V583" s="23">
        <v>150</v>
      </c>
      <c r="W583" s="46">
        <v>415</v>
      </c>
      <c r="X583" s="84">
        <f>V583*W583</f>
        <v>62250</v>
      </c>
      <c r="Y583" s="23">
        <f>X583*1.12</f>
        <v>69720</v>
      </c>
      <c r="Z583" s="19" t="s">
        <v>75</v>
      </c>
      <c r="AA583" s="19" t="s">
        <v>76</v>
      </c>
      <c r="AB583" s="19"/>
      <c r="AC583" s="1" t="s">
        <v>1560</v>
      </c>
    </row>
    <row r="584" spans="1:246" s="1" customFormat="1" ht="89.25" customHeight="1">
      <c r="A584" s="18" t="s">
        <v>1631</v>
      </c>
      <c r="B584" s="40" t="s">
        <v>195</v>
      </c>
      <c r="C584" s="40" t="s">
        <v>235</v>
      </c>
      <c r="D584" s="41" t="s">
        <v>1632</v>
      </c>
      <c r="E584" s="40" t="s">
        <v>237</v>
      </c>
      <c r="F584" s="41"/>
      <c r="G584" s="41" t="s">
        <v>1633</v>
      </c>
      <c r="H584" s="111"/>
      <c r="I584" s="41"/>
      <c r="J584" s="41"/>
      <c r="K584" s="40" t="s">
        <v>82</v>
      </c>
      <c r="L584" s="31" t="s">
        <v>239</v>
      </c>
      <c r="M584" s="21" t="s">
        <v>67</v>
      </c>
      <c r="N584" s="40" t="s">
        <v>68</v>
      </c>
      <c r="O584" s="31" t="s">
        <v>191</v>
      </c>
      <c r="P584" s="40" t="s">
        <v>68</v>
      </c>
      <c r="Q584" s="40" t="s">
        <v>70</v>
      </c>
      <c r="R584" s="19" t="s">
        <v>84</v>
      </c>
      <c r="S584" s="19" t="s">
        <v>92</v>
      </c>
      <c r="T584" s="31" t="s">
        <v>157</v>
      </c>
      <c r="U584" s="31" t="s">
        <v>205</v>
      </c>
      <c r="V584" s="112">
        <v>4</v>
      </c>
      <c r="W584" s="113">
        <v>1285</v>
      </c>
      <c r="X584" s="112">
        <f aca="true" t="shared" si="23" ref="X584:X623">W584*V584</f>
        <v>5140</v>
      </c>
      <c r="Y584" s="112">
        <f aca="true" t="shared" si="24" ref="Y584:Y623">X584*(1+12%)</f>
        <v>5756.8</v>
      </c>
      <c r="Z584" s="40"/>
      <c r="AA584" s="19" t="s">
        <v>76</v>
      </c>
      <c r="AB584" s="41"/>
      <c r="AC584" s="114" t="s">
        <v>1634</v>
      </c>
      <c r="AD584" s="114"/>
      <c r="AE584" s="114"/>
      <c r="AF584" s="114"/>
      <c r="AG584" s="114"/>
      <c r="AH584" s="114"/>
      <c r="AI584" s="114"/>
      <c r="AJ584" s="114"/>
      <c r="AK584" s="114"/>
      <c r="AL584" s="114"/>
      <c r="AM584" s="114"/>
      <c r="AN584" s="114"/>
      <c r="AO584" s="114"/>
      <c r="AP584" s="114"/>
      <c r="AQ584" s="114"/>
      <c r="AR584" s="114"/>
      <c r="AS584" s="114"/>
      <c r="AT584" s="114"/>
      <c r="AU584" s="114"/>
      <c r="AV584" s="114"/>
      <c r="AW584" s="114"/>
      <c r="AX584" s="114"/>
      <c r="AY584" s="114"/>
      <c r="AZ584" s="114"/>
      <c r="BA584" s="114"/>
      <c r="BB584" s="114"/>
      <c r="BC584" s="114"/>
      <c r="BD584" s="114"/>
      <c r="BE584" s="114"/>
      <c r="BF584" s="114"/>
      <c r="BG584" s="114"/>
      <c r="BH584" s="114"/>
      <c r="BI584" s="114"/>
      <c r="BJ584" s="114"/>
      <c r="BK584" s="114"/>
      <c r="BL584" s="114"/>
      <c r="BM584" s="114"/>
      <c r="BN584" s="114"/>
      <c r="BO584" s="114"/>
      <c r="BP584" s="114"/>
      <c r="BQ584" s="114"/>
      <c r="BR584" s="114"/>
      <c r="BS584" s="114"/>
      <c r="BT584" s="114"/>
      <c r="BU584" s="114"/>
      <c r="BV584" s="114"/>
      <c r="BW584" s="114"/>
      <c r="BX584" s="114"/>
      <c r="BY584" s="114"/>
      <c r="BZ584" s="114"/>
      <c r="CA584" s="114"/>
      <c r="CB584" s="114"/>
      <c r="CC584" s="114"/>
      <c r="CD584" s="114"/>
      <c r="CE584" s="114"/>
      <c r="CF584" s="114"/>
      <c r="CG584" s="114"/>
      <c r="CH584" s="114"/>
      <c r="CI584" s="114"/>
      <c r="CJ584" s="114"/>
      <c r="CK584" s="114"/>
      <c r="CL584" s="114"/>
      <c r="CM584" s="114"/>
      <c r="CN584" s="114"/>
      <c r="CO584" s="114"/>
      <c r="CP584" s="114"/>
      <c r="CQ584" s="114"/>
      <c r="CR584" s="114"/>
      <c r="CS584" s="114"/>
      <c r="CT584" s="114"/>
      <c r="CU584" s="114"/>
      <c r="CV584" s="114"/>
      <c r="CW584" s="114"/>
      <c r="CX584" s="114"/>
      <c r="CY584" s="114"/>
      <c r="CZ584" s="114"/>
      <c r="DA584" s="114"/>
      <c r="DB584" s="114"/>
      <c r="DC584" s="114"/>
      <c r="DD584" s="114"/>
      <c r="DE584" s="114"/>
      <c r="DF584" s="114"/>
      <c r="DG584" s="114"/>
      <c r="DH584" s="114"/>
      <c r="DI584" s="114"/>
      <c r="DJ584" s="114"/>
      <c r="DK584" s="114"/>
      <c r="DL584" s="114"/>
      <c r="DM584" s="114"/>
      <c r="DN584" s="114"/>
      <c r="DO584" s="114"/>
      <c r="DP584" s="114"/>
      <c r="DQ584" s="114"/>
      <c r="DR584" s="114"/>
      <c r="DS584" s="114"/>
      <c r="DT584" s="114"/>
      <c r="DU584" s="114"/>
      <c r="DV584" s="114"/>
      <c r="DW584" s="114"/>
      <c r="DX584" s="114"/>
      <c r="DY584" s="114"/>
      <c r="DZ584" s="114"/>
      <c r="EA584" s="114"/>
      <c r="EB584" s="114"/>
      <c r="EC584" s="114"/>
      <c r="ED584" s="114"/>
      <c r="EE584" s="114"/>
      <c r="EF584" s="114"/>
      <c r="EG584" s="114"/>
      <c r="EH584" s="114"/>
      <c r="EI584" s="114"/>
      <c r="EJ584" s="114"/>
      <c r="EK584" s="114"/>
      <c r="EL584" s="114"/>
      <c r="EM584" s="114"/>
      <c r="EN584" s="114"/>
      <c r="EO584" s="114"/>
      <c r="EP584" s="114"/>
      <c r="EQ584" s="114"/>
      <c r="ER584" s="114"/>
      <c r="ES584" s="114"/>
      <c r="ET584" s="114"/>
      <c r="EU584" s="114"/>
      <c r="EV584" s="114"/>
      <c r="EW584" s="114"/>
      <c r="EX584" s="114"/>
      <c r="EY584" s="114"/>
      <c r="EZ584" s="114"/>
      <c r="FA584" s="114"/>
      <c r="FB584" s="114"/>
      <c r="FC584" s="114"/>
      <c r="FD584" s="114"/>
      <c r="FE584" s="114"/>
      <c r="FF584" s="114"/>
      <c r="FG584" s="114"/>
      <c r="FH584" s="114"/>
      <c r="FI584" s="114"/>
      <c r="FJ584" s="114"/>
      <c r="FK584" s="114"/>
      <c r="FL584" s="114"/>
      <c r="FM584" s="114"/>
      <c r="FN584" s="114"/>
      <c r="FO584" s="114"/>
      <c r="FP584" s="114"/>
      <c r="FQ584" s="114"/>
      <c r="FR584" s="114"/>
      <c r="FS584" s="114"/>
      <c r="FT584" s="114"/>
      <c r="FU584" s="114"/>
      <c r="FV584" s="114"/>
      <c r="FW584" s="114"/>
      <c r="FX584" s="114"/>
      <c r="FY584" s="114"/>
      <c r="FZ584" s="114"/>
      <c r="GA584" s="114"/>
      <c r="GB584" s="114"/>
      <c r="GC584" s="114"/>
      <c r="GD584" s="114"/>
      <c r="GE584" s="114"/>
      <c r="GF584" s="114"/>
      <c r="GG584" s="114"/>
      <c r="GH584" s="114"/>
      <c r="GI584" s="114"/>
      <c r="GJ584" s="114"/>
      <c r="GK584" s="114"/>
      <c r="GL584" s="114"/>
      <c r="GM584" s="114"/>
      <c r="GN584" s="114"/>
      <c r="GO584" s="114"/>
      <c r="GP584" s="114"/>
      <c r="GQ584" s="114"/>
      <c r="GR584" s="114"/>
      <c r="GS584" s="114"/>
      <c r="GT584" s="114"/>
      <c r="GU584" s="114"/>
      <c r="GV584" s="114"/>
      <c r="GW584" s="114"/>
      <c r="GX584" s="114"/>
      <c r="GY584" s="114"/>
      <c r="GZ584" s="114"/>
      <c r="HA584" s="114"/>
      <c r="HB584" s="114"/>
      <c r="HC584" s="114"/>
      <c r="HD584" s="114"/>
      <c r="HE584" s="114"/>
      <c r="HF584" s="114"/>
      <c r="HG584" s="114"/>
      <c r="HH584" s="114"/>
      <c r="HI584" s="114"/>
      <c r="HJ584" s="114"/>
      <c r="HK584" s="114"/>
      <c r="HL584" s="114"/>
      <c r="HM584" s="114"/>
      <c r="HN584" s="114"/>
      <c r="HO584" s="114"/>
      <c r="HP584" s="114"/>
      <c r="HQ584" s="114"/>
      <c r="HR584" s="114"/>
      <c r="HS584" s="114"/>
      <c r="HT584" s="114"/>
      <c r="HU584" s="114"/>
      <c r="HV584" s="114"/>
      <c r="HW584" s="114"/>
      <c r="HX584" s="114"/>
      <c r="HY584" s="114"/>
      <c r="HZ584" s="114"/>
      <c r="IA584" s="114"/>
      <c r="IB584" s="114"/>
      <c r="IC584" s="114"/>
      <c r="ID584" s="114"/>
      <c r="IE584" s="114"/>
      <c r="IF584" s="114"/>
      <c r="IG584" s="114"/>
      <c r="IH584" s="114"/>
      <c r="II584" s="114"/>
      <c r="IJ584" s="114"/>
      <c r="IK584" s="114"/>
      <c r="IL584" s="114"/>
    </row>
    <row r="585" spans="1:246" s="1" customFormat="1" ht="89.25" customHeight="1">
      <c r="A585" s="18" t="s">
        <v>1635</v>
      </c>
      <c r="B585" s="40" t="s">
        <v>195</v>
      </c>
      <c r="C585" s="40" t="s">
        <v>235</v>
      </c>
      <c r="D585" s="41" t="s">
        <v>269</v>
      </c>
      <c r="E585" s="40" t="s">
        <v>270</v>
      </c>
      <c r="F585" s="41"/>
      <c r="G585" s="41" t="s">
        <v>271</v>
      </c>
      <c r="H585" s="115"/>
      <c r="I585" s="115"/>
      <c r="J585" s="115"/>
      <c r="K585" s="40" t="s">
        <v>82</v>
      </c>
      <c r="L585" s="31" t="s">
        <v>239</v>
      </c>
      <c r="M585" s="21" t="s">
        <v>67</v>
      </c>
      <c r="N585" s="40" t="s">
        <v>68</v>
      </c>
      <c r="O585" s="31" t="s">
        <v>83</v>
      </c>
      <c r="P585" s="40" t="s">
        <v>68</v>
      </c>
      <c r="Q585" s="40" t="s">
        <v>70</v>
      </c>
      <c r="R585" s="19" t="s">
        <v>84</v>
      </c>
      <c r="S585" s="19" t="s">
        <v>92</v>
      </c>
      <c r="T585" s="31" t="s">
        <v>157</v>
      </c>
      <c r="U585" s="31" t="s">
        <v>205</v>
      </c>
      <c r="V585" s="112">
        <v>10</v>
      </c>
      <c r="W585" s="113">
        <v>320</v>
      </c>
      <c r="X585" s="112">
        <f t="shared" si="23"/>
        <v>3200</v>
      </c>
      <c r="Y585" s="112">
        <f t="shared" si="24"/>
        <v>3584.0000000000005</v>
      </c>
      <c r="Z585" s="40"/>
      <c r="AA585" s="19" t="s">
        <v>76</v>
      </c>
      <c r="AB585" s="41"/>
      <c r="AC585" s="114" t="s">
        <v>1634</v>
      </c>
      <c r="AD585" s="114"/>
      <c r="AE585" s="114"/>
      <c r="AF585" s="114"/>
      <c r="AG585" s="114"/>
      <c r="AH585" s="114"/>
      <c r="AI585" s="114"/>
      <c r="AJ585" s="114"/>
      <c r="AK585" s="114"/>
      <c r="AL585" s="114"/>
      <c r="AM585" s="114"/>
      <c r="AN585" s="114"/>
      <c r="AO585" s="114"/>
      <c r="AP585" s="114"/>
      <c r="AQ585" s="114"/>
      <c r="AR585" s="114"/>
      <c r="AS585" s="114"/>
      <c r="AT585" s="114"/>
      <c r="AU585" s="114"/>
      <c r="AV585" s="114"/>
      <c r="AW585" s="114"/>
      <c r="AX585" s="114"/>
      <c r="AY585" s="114"/>
      <c r="AZ585" s="114"/>
      <c r="BA585" s="114"/>
      <c r="BB585" s="114"/>
      <c r="BC585" s="114"/>
      <c r="BD585" s="114"/>
      <c r="BE585" s="114"/>
      <c r="BF585" s="114"/>
      <c r="BG585" s="114"/>
      <c r="BH585" s="114"/>
      <c r="BI585" s="114"/>
      <c r="BJ585" s="114"/>
      <c r="BK585" s="114"/>
      <c r="BL585" s="114"/>
      <c r="BM585" s="114"/>
      <c r="BN585" s="114"/>
      <c r="BO585" s="114"/>
      <c r="BP585" s="114"/>
      <c r="BQ585" s="114"/>
      <c r="BR585" s="114"/>
      <c r="BS585" s="114"/>
      <c r="BT585" s="114"/>
      <c r="BU585" s="114"/>
      <c r="BV585" s="114"/>
      <c r="BW585" s="114"/>
      <c r="BX585" s="114"/>
      <c r="BY585" s="114"/>
      <c r="BZ585" s="114"/>
      <c r="CA585" s="114"/>
      <c r="CB585" s="114"/>
      <c r="CC585" s="114"/>
      <c r="CD585" s="114"/>
      <c r="CE585" s="114"/>
      <c r="CF585" s="114"/>
      <c r="CG585" s="114"/>
      <c r="CH585" s="114"/>
      <c r="CI585" s="114"/>
      <c r="CJ585" s="114"/>
      <c r="CK585" s="114"/>
      <c r="CL585" s="114"/>
      <c r="CM585" s="114"/>
      <c r="CN585" s="114"/>
      <c r="CO585" s="114"/>
      <c r="CP585" s="114"/>
      <c r="CQ585" s="114"/>
      <c r="CR585" s="114"/>
      <c r="CS585" s="114"/>
      <c r="CT585" s="114"/>
      <c r="CU585" s="114"/>
      <c r="CV585" s="114"/>
      <c r="CW585" s="114"/>
      <c r="CX585" s="114"/>
      <c r="CY585" s="114"/>
      <c r="CZ585" s="114"/>
      <c r="DA585" s="114"/>
      <c r="DB585" s="114"/>
      <c r="DC585" s="114"/>
      <c r="DD585" s="114"/>
      <c r="DE585" s="114"/>
      <c r="DF585" s="114"/>
      <c r="DG585" s="114"/>
      <c r="DH585" s="114"/>
      <c r="DI585" s="114"/>
      <c r="DJ585" s="114"/>
      <c r="DK585" s="114"/>
      <c r="DL585" s="114"/>
      <c r="DM585" s="114"/>
      <c r="DN585" s="114"/>
      <c r="DO585" s="114"/>
      <c r="DP585" s="114"/>
      <c r="DQ585" s="114"/>
      <c r="DR585" s="114"/>
      <c r="DS585" s="114"/>
      <c r="DT585" s="114"/>
      <c r="DU585" s="114"/>
      <c r="DV585" s="114"/>
      <c r="DW585" s="114"/>
      <c r="DX585" s="114"/>
      <c r="DY585" s="114"/>
      <c r="DZ585" s="114"/>
      <c r="EA585" s="114"/>
      <c r="EB585" s="114"/>
      <c r="EC585" s="114"/>
      <c r="ED585" s="114"/>
      <c r="EE585" s="114"/>
      <c r="EF585" s="114"/>
      <c r="EG585" s="114"/>
      <c r="EH585" s="114"/>
      <c r="EI585" s="114"/>
      <c r="EJ585" s="114"/>
      <c r="EK585" s="114"/>
      <c r="EL585" s="114"/>
      <c r="EM585" s="114"/>
      <c r="EN585" s="114"/>
      <c r="EO585" s="114"/>
      <c r="EP585" s="114"/>
      <c r="EQ585" s="114"/>
      <c r="ER585" s="114"/>
      <c r="ES585" s="114"/>
      <c r="ET585" s="114"/>
      <c r="EU585" s="114"/>
      <c r="EV585" s="114"/>
      <c r="EW585" s="114"/>
      <c r="EX585" s="114"/>
      <c r="EY585" s="114"/>
      <c r="EZ585" s="114"/>
      <c r="FA585" s="114"/>
      <c r="FB585" s="114"/>
      <c r="FC585" s="114"/>
      <c r="FD585" s="114"/>
      <c r="FE585" s="114"/>
      <c r="FF585" s="114"/>
      <c r="FG585" s="114"/>
      <c r="FH585" s="114"/>
      <c r="FI585" s="114"/>
      <c r="FJ585" s="114"/>
      <c r="FK585" s="114"/>
      <c r="FL585" s="114"/>
      <c r="FM585" s="114"/>
      <c r="FN585" s="114"/>
      <c r="FO585" s="114"/>
      <c r="FP585" s="114"/>
      <c r="FQ585" s="114"/>
      <c r="FR585" s="114"/>
      <c r="FS585" s="114"/>
      <c r="FT585" s="114"/>
      <c r="FU585" s="114"/>
      <c r="FV585" s="114"/>
      <c r="FW585" s="114"/>
      <c r="FX585" s="114"/>
      <c r="FY585" s="114"/>
      <c r="FZ585" s="114"/>
      <c r="GA585" s="114"/>
      <c r="GB585" s="114"/>
      <c r="GC585" s="114"/>
      <c r="GD585" s="114"/>
      <c r="GE585" s="114"/>
      <c r="GF585" s="114"/>
      <c r="GG585" s="114"/>
      <c r="GH585" s="114"/>
      <c r="GI585" s="114"/>
      <c r="GJ585" s="114"/>
      <c r="GK585" s="114"/>
      <c r="GL585" s="114"/>
      <c r="GM585" s="114"/>
      <c r="GN585" s="114"/>
      <c r="GO585" s="114"/>
      <c r="GP585" s="114"/>
      <c r="GQ585" s="114"/>
      <c r="GR585" s="114"/>
      <c r="GS585" s="114"/>
      <c r="GT585" s="114"/>
      <c r="GU585" s="114"/>
      <c r="GV585" s="114"/>
      <c r="GW585" s="114"/>
      <c r="GX585" s="114"/>
      <c r="GY585" s="114"/>
      <c r="GZ585" s="114"/>
      <c r="HA585" s="114"/>
      <c r="HB585" s="114"/>
      <c r="HC585" s="114"/>
      <c r="HD585" s="114"/>
      <c r="HE585" s="114"/>
      <c r="HF585" s="114"/>
      <c r="HG585" s="114"/>
      <c r="HH585" s="114"/>
      <c r="HI585" s="114"/>
      <c r="HJ585" s="114"/>
      <c r="HK585" s="114"/>
      <c r="HL585" s="114"/>
      <c r="HM585" s="114"/>
      <c r="HN585" s="114"/>
      <c r="HO585" s="114"/>
      <c r="HP585" s="114"/>
      <c r="HQ585" s="114"/>
      <c r="HR585" s="114"/>
      <c r="HS585" s="114"/>
      <c r="HT585" s="114"/>
      <c r="HU585" s="114"/>
      <c r="HV585" s="114"/>
      <c r="HW585" s="114"/>
      <c r="HX585" s="114"/>
      <c r="HY585" s="114"/>
      <c r="HZ585" s="114"/>
      <c r="IA585" s="114"/>
      <c r="IB585" s="114"/>
      <c r="IC585" s="114"/>
      <c r="ID585" s="114"/>
      <c r="IE585" s="114"/>
      <c r="IF585" s="114"/>
      <c r="IG585" s="114"/>
      <c r="IH585" s="114"/>
      <c r="II585" s="114"/>
      <c r="IJ585" s="114"/>
      <c r="IK585" s="114"/>
      <c r="IL585" s="114"/>
    </row>
    <row r="586" spans="1:246" s="1" customFormat="1" ht="72" customHeight="1">
      <c r="A586" s="18" t="s">
        <v>1636</v>
      </c>
      <c r="B586" s="40" t="s">
        <v>195</v>
      </c>
      <c r="C586" s="40" t="s">
        <v>235</v>
      </c>
      <c r="D586" s="41" t="s">
        <v>1196</v>
      </c>
      <c r="E586" s="40" t="s">
        <v>1197</v>
      </c>
      <c r="F586" s="41"/>
      <c r="G586" s="41" t="s">
        <v>1198</v>
      </c>
      <c r="H586" s="111"/>
      <c r="I586" s="41" t="s">
        <v>1199</v>
      </c>
      <c r="J586" s="41"/>
      <c r="K586" s="40" t="s">
        <v>82</v>
      </c>
      <c r="L586" s="31" t="s">
        <v>239</v>
      </c>
      <c r="M586" s="21" t="s">
        <v>67</v>
      </c>
      <c r="N586" s="40" t="s">
        <v>68</v>
      </c>
      <c r="O586" s="31" t="s">
        <v>83</v>
      </c>
      <c r="P586" s="40" t="s">
        <v>68</v>
      </c>
      <c r="Q586" s="40" t="s">
        <v>70</v>
      </c>
      <c r="R586" s="19" t="s">
        <v>84</v>
      </c>
      <c r="S586" s="19" t="s">
        <v>92</v>
      </c>
      <c r="T586" s="31" t="s">
        <v>157</v>
      </c>
      <c r="U586" s="31" t="s">
        <v>205</v>
      </c>
      <c r="V586" s="112">
        <v>40</v>
      </c>
      <c r="W586" s="113">
        <v>600</v>
      </c>
      <c r="X586" s="112">
        <f t="shared" si="23"/>
        <v>24000</v>
      </c>
      <c r="Y586" s="112">
        <f t="shared" si="24"/>
        <v>26880.000000000004</v>
      </c>
      <c r="Z586" s="40"/>
      <c r="AA586" s="19" t="s">
        <v>76</v>
      </c>
      <c r="AB586" s="41"/>
      <c r="AC586" s="114" t="s">
        <v>1634</v>
      </c>
      <c r="AD586" s="114"/>
      <c r="AE586" s="114"/>
      <c r="AF586" s="114"/>
      <c r="AG586" s="114"/>
      <c r="AH586" s="114"/>
      <c r="AI586" s="114"/>
      <c r="AJ586" s="114"/>
      <c r="AK586" s="114"/>
      <c r="AL586" s="114"/>
      <c r="AM586" s="114"/>
      <c r="AN586" s="114"/>
      <c r="AO586" s="114"/>
      <c r="AP586" s="114"/>
      <c r="AQ586" s="114"/>
      <c r="AR586" s="114"/>
      <c r="AS586" s="114"/>
      <c r="AT586" s="114"/>
      <c r="AU586" s="114"/>
      <c r="AV586" s="114"/>
      <c r="AW586" s="114"/>
      <c r="AX586" s="114"/>
      <c r="AY586" s="114"/>
      <c r="AZ586" s="114"/>
      <c r="BA586" s="114"/>
      <c r="BB586" s="114"/>
      <c r="BC586" s="114"/>
      <c r="BD586" s="114"/>
      <c r="BE586" s="114"/>
      <c r="BF586" s="114"/>
      <c r="BG586" s="114"/>
      <c r="BH586" s="114"/>
      <c r="BI586" s="114"/>
      <c r="BJ586" s="114"/>
      <c r="BK586" s="114"/>
      <c r="BL586" s="114"/>
      <c r="BM586" s="114"/>
      <c r="BN586" s="114"/>
      <c r="BO586" s="114"/>
      <c r="BP586" s="114"/>
      <c r="BQ586" s="114"/>
      <c r="BR586" s="114"/>
      <c r="BS586" s="114"/>
      <c r="BT586" s="114"/>
      <c r="BU586" s="114"/>
      <c r="BV586" s="114"/>
      <c r="BW586" s="114"/>
      <c r="BX586" s="114"/>
      <c r="BY586" s="114"/>
      <c r="BZ586" s="114"/>
      <c r="CA586" s="114"/>
      <c r="CB586" s="114"/>
      <c r="CC586" s="114"/>
      <c r="CD586" s="114"/>
      <c r="CE586" s="114"/>
      <c r="CF586" s="114"/>
      <c r="CG586" s="114"/>
      <c r="CH586" s="114"/>
      <c r="CI586" s="114"/>
      <c r="CJ586" s="114"/>
      <c r="CK586" s="114"/>
      <c r="CL586" s="114"/>
      <c r="CM586" s="114"/>
      <c r="CN586" s="114"/>
      <c r="CO586" s="114"/>
      <c r="CP586" s="114"/>
      <c r="CQ586" s="114"/>
      <c r="CR586" s="114"/>
      <c r="CS586" s="114"/>
      <c r="CT586" s="114"/>
      <c r="CU586" s="114"/>
      <c r="CV586" s="114"/>
      <c r="CW586" s="114"/>
      <c r="CX586" s="114"/>
      <c r="CY586" s="114"/>
      <c r="CZ586" s="114"/>
      <c r="DA586" s="114"/>
      <c r="DB586" s="114"/>
      <c r="DC586" s="114"/>
      <c r="DD586" s="114"/>
      <c r="DE586" s="114"/>
      <c r="DF586" s="114"/>
      <c r="DG586" s="114"/>
      <c r="DH586" s="114"/>
      <c r="DI586" s="114"/>
      <c r="DJ586" s="114"/>
      <c r="DK586" s="114"/>
      <c r="DL586" s="114"/>
      <c r="DM586" s="114"/>
      <c r="DN586" s="114"/>
      <c r="DO586" s="114"/>
      <c r="DP586" s="114"/>
      <c r="DQ586" s="114"/>
      <c r="DR586" s="114"/>
      <c r="DS586" s="114"/>
      <c r="DT586" s="114"/>
      <c r="DU586" s="114"/>
      <c r="DV586" s="114"/>
      <c r="DW586" s="114"/>
      <c r="DX586" s="114"/>
      <c r="DY586" s="114"/>
      <c r="DZ586" s="114"/>
      <c r="EA586" s="114"/>
      <c r="EB586" s="114"/>
      <c r="EC586" s="114"/>
      <c r="ED586" s="114"/>
      <c r="EE586" s="114"/>
      <c r="EF586" s="114"/>
      <c r="EG586" s="114"/>
      <c r="EH586" s="114"/>
      <c r="EI586" s="114"/>
      <c r="EJ586" s="114"/>
      <c r="EK586" s="114"/>
      <c r="EL586" s="114"/>
      <c r="EM586" s="114"/>
      <c r="EN586" s="114"/>
      <c r="EO586" s="114"/>
      <c r="EP586" s="114"/>
      <c r="EQ586" s="114"/>
      <c r="ER586" s="114"/>
      <c r="ES586" s="114"/>
      <c r="ET586" s="114"/>
      <c r="EU586" s="114"/>
      <c r="EV586" s="114"/>
      <c r="EW586" s="114"/>
      <c r="EX586" s="114"/>
      <c r="EY586" s="114"/>
      <c r="EZ586" s="114"/>
      <c r="FA586" s="114"/>
      <c r="FB586" s="114"/>
      <c r="FC586" s="114"/>
      <c r="FD586" s="114"/>
      <c r="FE586" s="114"/>
      <c r="FF586" s="114"/>
      <c r="FG586" s="114"/>
      <c r="FH586" s="114"/>
      <c r="FI586" s="114"/>
      <c r="FJ586" s="114"/>
      <c r="FK586" s="114"/>
      <c r="FL586" s="114"/>
      <c r="FM586" s="114"/>
      <c r="FN586" s="114"/>
      <c r="FO586" s="114"/>
      <c r="FP586" s="114"/>
      <c r="FQ586" s="114"/>
      <c r="FR586" s="114"/>
      <c r="FS586" s="114"/>
      <c r="FT586" s="114"/>
      <c r="FU586" s="114"/>
      <c r="FV586" s="114"/>
      <c r="FW586" s="114"/>
      <c r="FX586" s="114"/>
      <c r="FY586" s="114"/>
      <c r="FZ586" s="114"/>
      <c r="GA586" s="114"/>
      <c r="GB586" s="114"/>
      <c r="GC586" s="114"/>
      <c r="GD586" s="114"/>
      <c r="GE586" s="114"/>
      <c r="GF586" s="114"/>
      <c r="GG586" s="114"/>
      <c r="GH586" s="114"/>
      <c r="GI586" s="114"/>
      <c r="GJ586" s="114"/>
      <c r="GK586" s="114"/>
      <c r="GL586" s="114"/>
      <c r="GM586" s="114"/>
      <c r="GN586" s="114"/>
      <c r="GO586" s="114"/>
      <c r="GP586" s="114"/>
      <c r="GQ586" s="114"/>
      <c r="GR586" s="114"/>
      <c r="GS586" s="114"/>
      <c r="GT586" s="114"/>
      <c r="GU586" s="114"/>
      <c r="GV586" s="114"/>
      <c r="GW586" s="114"/>
      <c r="GX586" s="114"/>
      <c r="GY586" s="114"/>
      <c r="GZ586" s="114"/>
      <c r="HA586" s="114"/>
      <c r="HB586" s="114"/>
      <c r="HC586" s="114"/>
      <c r="HD586" s="114"/>
      <c r="HE586" s="114"/>
      <c r="HF586" s="114"/>
      <c r="HG586" s="114"/>
      <c r="HH586" s="114"/>
      <c r="HI586" s="114"/>
      <c r="HJ586" s="114"/>
      <c r="HK586" s="114"/>
      <c r="HL586" s="114"/>
      <c r="HM586" s="114"/>
      <c r="HN586" s="114"/>
      <c r="HO586" s="114"/>
      <c r="HP586" s="114"/>
      <c r="HQ586" s="114"/>
      <c r="HR586" s="114"/>
      <c r="HS586" s="114"/>
      <c r="HT586" s="114"/>
      <c r="HU586" s="114"/>
      <c r="HV586" s="114"/>
      <c r="HW586" s="114"/>
      <c r="HX586" s="114"/>
      <c r="HY586" s="114"/>
      <c r="HZ586" s="114"/>
      <c r="IA586" s="114"/>
      <c r="IB586" s="114"/>
      <c r="IC586" s="114"/>
      <c r="ID586" s="114"/>
      <c r="IE586" s="114"/>
      <c r="IF586" s="114"/>
      <c r="IG586" s="114"/>
      <c r="IH586" s="114"/>
      <c r="II586" s="114"/>
      <c r="IJ586" s="114"/>
      <c r="IK586" s="114"/>
      <c r="IL586" s="114"/>
    </row>
    <row r="587" spans="1:246" s="1" customFormat="1" ht="63" customHeight="1">
      <c r="A587" s="18" t="s">
        <v>1637</v>
      </c>
      <c r="B587" s="40" t="s">
        <v>195</v>
      </c>
      <c r="C587" s="40" t="s">
        <v>235</v>
      </c>
      <c r="D587" s="41" t="s">
        <v>1638</v>
      </c>
      <c r="E587" s="40" t="s">
        <v>109</v>
      </c>
      <c r="F587" s="41"/>
      <c r="G587" s="41" t="s">
        <v>1639</v>
      </c>
      <c r="H587" s="111"/>
      <c r="I587" s="41"/>
      <c r="J587" s="41"/>
      <c r="K587" s="40" t="s">
        <v>82</v>
      </c>
      <c r="L587" s="31" t="s">
        <v>1640</v>
      </c>
      <c r="M587" s="21" t="s">
        <v>67</v>
      </c>
      <c r="N587" s="40" t="s">
        <v>68</v>
      </c>
      <c r="O587" s="31" t="s">
        <v>103</v>
      </c>
      <c r="P587" s="40" t="s">
        <v>68</v>
      </c>
      <c r="Q587" s="40" t="s">
        <v>70</v>
      </c>
      <c r="R587" s="19" t="s">
        <v>84</v>
      </c>
      <c r="S587" s="19" t="s">
        <v>92</v>
      </c>
      <c r="T587" s="31" t="s">
        <v>157</v>
      </c>
      <c r="U587" s="31" t="s">
        <v>205</v>
      </c>
      <c r="V587" s="112">
        <v>72</v>
      </c>
      <c r="W587" s="113">
        <v>180</v>
      </c>
      <c r="X587" s="112">
        <v>0</v>
      </c>
      <c r="Y587" s="112">
        <f>X587*(1+12%)</f>
        <v>0</v>
      </c>
      <c r="Z587" s="40"/>
      <c r="AA587" s="19" t="s">
        <v>76</v>
      </c>
      <c r="AB587" s="41" t="s">
        <v>106</v>
      </c>
      <c r="AC587" s="114" t="s">
        <v>1634</v>
      </c>
      <c r="AD587" s="114"/>
      <c r="AE587" s="114"/>
      <c r="AF587" s="114"/>
      <c r="AG587" s="114"/>
      <c r="AH587" s="114"/>
      <c r="AI587" s="114"/>
      <c r="AJ587" s="114"/>
      <c r="AK587" s="114"/>
      <c r="AL587" s="114"/>
      <c r="AM587" s="114"/>
      <c r="AN587" s="114"/>
      <c r="AO587" s="114"/>
      <c r="AP587" s="114"/>
      <c r="AQ587" s="114"/>
      <c r="AR587" s="114"/>
      <c r="AS587" s="114"/>
      <c r="AT587" s="114"/>
      <c r="AU587" s="114"/>
      <c r="AV587" s="114"/>
      <c r="AW587" s="114"/>
      <c r="AX587" s="114"/>
      <c r="AY587" s="114"/>
      <c r="AZ587" s="114"/>
      <c r="BA587" s="114"/>
      <c r="BB587" s="114"/>
      <c r="BC587" s="114"/>
      <c r="BD587" s="114"/>
      <c r="BE587" s="114"/>
      <c r="BF587" s="114"/>
      <c r="BG587" s="114"/>
      <c r="BH587" s="114"/>
      <c r="BI587" s="114"/>
      <c r="BJ587" s="114"/>
      <c r="BK587" s="114"/>
      <c r="BL587" s="114"/>
      <c r="BM587" s="114"/>
      <c r="BN587" s="114"/>
      <c r="BO587" s="114"/>
      <c r="BP587" s="114"/>
      <c r="BQ587" s="114"/>
      <c r="BR587" s="114"/>
      <c r="BS587" s="114"/>
      <c r="BT587" s="114"/>
      <c r="BU587" s="114"/>
      <c r="BV587" s="114"/>
      <c r="BW587" s="114"/>
      <c r="BX587" s="114"/>
      <c r="BY587" s="114"/>
      <c r="BZ587" s="114"/>
      <c r="CA587" s="114"/>
      <c r="CB587" s="114"/>
      <c r="CC587" s="114"/>
      <c r="CD587" s="114"/>
      <c r="CE587" s="114"/>
      <c r="CF587" s="114"/>
      <c r="CG587" s="114"/>
      <c r="CH587" s="114"/>
      <c r="CI587" s="114"/>
      <c r="CJ587" s="114"/>
      <c r="CK587" s="114"/>
      <c r="CL587" s="114"/>
      <c r="CM587" s="114"/>
      <c r="CN587" s="114"/>
      <c r="CO587" s="114"/>
      <c r="CP587" s="114"/>
      <c r="CQ587" s="114"/>
      <c r="CR587" s="114"/>
      <c r="CS587" s="114"/>
      <c r="CT587" s="114"/>
      <c r="CU587" s="114"/>
      <c r="CV587" s="114"/>
      <c r="CW587" s="114"/>
      <c r="CX587" s="114"/>
      <c r="CY587" s="114"/>
      <c r="CZ587" s="114"/>
      <c r="DA587" s="114"/>
      <c r="DB587" s="114"/>
      <c r="DC587" s="114"/>
      <c r="DD587" s="114"/>
      <c r="DE587" s="114"/>
      <c r="DF587" s="114"/>
      <c r="DG587" s="114"/>
      <c r="DH587" s="114"/>
      <c r="DI587" s="114"/>
      <c r="DJ587" s="114"/>
      <c r="DK587" s="114"/>
      <c r="DL587" s="114"/>
      <c r="DM587" s="114"/>
      <c r="DN587" s="114"/>
      <c r="DO587" s="114"/>
      <c r="DP587" s="114"/>
      <c r="DQ587" s="114"/>
      <c r="DR587" s="114"/>
      <c r="DS587" s="114"/>
      <c r="DT587" s="114"/>
      <c r="DU587" s="114"/>
      <c r="DV587" s="114"/>
      <c r="DW587" s="114"/>
      <c r="DX587" s="114"/>
      <c r="DY587" s="114"/>
      <c r="DZ587" s="114"/>
      <c r="EA587" s="114"/>
      <c r="EB587" s="114"/>
      <c r="EC587" s="114"/>
      <c r="ED587" s="114"/>
      <c r="EE587" s="114"/>
      <c r="EF587" s="114"/>
      <c r="EG587" s="114"/>
      <c r="EH587" s="114"/>
      <c r="EI587" s="114"/>
      <c r="EJ587" s="114"/>
      <c r="EK587" s="114"/>
      <c r="EL587" s="114"/>
      <c r="EM587" s="114"/>
      <c r="EN587" s="114"/>
      <c r="EO587" s="114"/>
      <c r="EP587" s="114"/>
      <c r="EQ587" s="114"/>
      <c r="ER587" s="114"/>
      <c r="ES587" s="114"/>
      <c r="ET587" s="114"/>
      <c r="EU587" s="114"/>
      <c r="EV587" s="114"/>
      <c r="EW587" s="114"/>
      <c r="EX587" s="114"/>
      <c r="EY587" s="114"/>
      <c r="EZ587" s="114"/>
      <c r="FA587" s="114"/>
      <c r="FB587" s="114"/>
      <c r="FC587" s="114"/>
      <c r="FD587" s="114"/>
      <c r="FE587" s="114"/>
      <c r="FF587" s="114"/>
      <c r="FG587" s="114"/>
      <c r="FH587" s="114"/>
      <c r="FI587" s="114"/>
      <c r="FJ587" s="114"/>
      <c r="FK587" s="114"/>
      <c r="FL587" s="114"/>
      <c r="FM587" s="114"/>
      <c r="FN587" s="114"/>
      <c r="FO587" s="114"/>
      <c r="FP587" s="114"/>
      <c r="FQ587" s="114"/>
      <c r="FR587" s="114"/>
      <c r="FS587" s="114"/>
      <c r="FT587" s="114"/>
      <c r="FU587" s="114"/>
      <c r="FV587" s="114"/>
      <c r="FW587" s="114"/>
      <c r="FX587" s="114"/>
      <c r="FY587" s="114"/>
      <c r="FZ587" s="114"/>
      <c r="GA587" s="114"/>
      <c r="GB587" s="114"/>
      <c r="GC587" s="114"/>
      <c r="GD587" s="114"/>
      <c r="GE587" s="114"/>
      <c r="GF587" s="114"/>
      <c r="GG587" s="114"/>
      <c r="GH587" s="114"/>
      <c r="GI587" s="114"/>
      <c r="GJ587" s="114"/>
      <c r="GK587" s="114"/>
      <c r="GL587" s="114"/>
      <c r="GM587" s="114"/>
      <c r="GN587" s="114"/>
      <c r="GO587" s="114"/>
      <c r="GP587" s="114"/>
      <c r="GQ587" s="114"/>
      <c r="GR587" s="114"/>
      <c r="GS587" s="114"/>
      <c r="GT587" s="114"/>
      <c r="GU587" s="114"/>
      <c r="GV587" s="114"/>
      <c r="GW587" s="114"/>
      <c r="GX587" s="114"/>
      <c r="GY587" s="114"/>
      <c r="GZ587" s="114"/>
      <c r="HA587" s="114"/>
      <c r="HB587" s="114"/>
      <c r="HC587" s="114"/>
      <c r="HD587" s="114"/>
      <c r="HE587" s="114"/>
      <c r="HF587" s="114"/>
      <c r="HG587" s="114"/>
      <c r="HH587" s="114"/>
      <c r="HI587" s="114"/>
      <c r="HJ587" s="114"/>
      <c r="HK587" s="114"/>
      <c r="HL587" s="114"/>
      <c r="HM587" s="114"/>
      <c r="HN587" s="114"/>
      <c r="HO587" s="114"/>
      <c r="HP587" s="114"/>
      <c r="HQ587" s="114"/>
      <c r="HR587" s="114"/>
      <c r="HS587" s="114"/>
      <c r="HT587" s="114"/>
      <c r="HU587" s="114"/>
      <c r="HV587" s="114"/>
      <c r="HW587" s="114"/>
      <c r="HX587" s="114"/>
      <c r="HY587" s="114"/>
      <c r="HZ587" s="114"/>
      <c r="IA587" s="114"/>
      <c r="IB587" s="114"/>
      <c r="IC587" s="114"/>
      <c r="ID587" s="114"/>
      <c r="IE587" s="114"/>
      <c r="IF587" s="114"/>
      <c r="IG587" s="114"/>
      <c r="IH587" s="114"/>
      <c r="II587" s="114"/>
      <c r="IJ587" s="114"/>
      <c r="IK587" s="114"/>
      <c r="IL587" s="114"/>
    </row>
    <row r="588" spans="1:246" s="1" customFormat="1" ht="63" customHeight="1">
      <c r="A588" s="18" t="s">
        <v>1641</v>
      </c>
      <c r="B588" s="40" t="s">
        <v>195</v>
      </c>
      <c r="C588" s="40" t="s">
        <v>235</v>
      </c>
      <c r="D588" s="41" t="s">
        <v>1638</v>
      </c>
      <c r="E588" s="40" t="s">
        <v>109</v>
      </c>
      <c r="F588" s="41"/>
      <c r="G588" s="41" t="s">
        <v>1639</v>
      </c>
      <c r="H588" s="111"/>
      <c r="I588" s="41"/>
      <c r="J588" s="41"/>
      <c r="K588" s="40" t="s">
        <v>82</v>
      </c>
      <c r="L588" s="31" t="s">
        <v>1640</v>
      </c>
      <c r="M588" s="21" t="s">
        <v>67</v>
      </c>
      <c r="N588" s="40" t="s">
        <v>68</v>
      </c>
      <c r="O588" s="31" t="s">
        <v>103</v>
      </c>
      <c r="P588" s="40" t="s">
        <v>68</v>
      </c>
      <c r="Q588" s="40" t="s">
        <v>70</v>
      </c>
      <c r="R588" s="19" t="s">
        <v>84</v>
      </c>
      <c r="S588" s="19" t="s">
        <v>92</v>
      </c>
      <c r="T588" s="31" t="s">
        <v>157</v>
      </c>
      <c r="U588" s="31" t="s">
        <v>205</v>
      </c>
      <c r="V588" s="112">
        <v>72</v>
      </c>
      <c r="W588" s="113">
        <v>180</v>
      </c>
      <c r="X588" s="112">
        <v>0</v>
      </c>
      <c r="Y588" s="112">
        <f>X588*(1+12%)</f>
        <v>0</v>
      </c>
      <c r="Z588" s="40"/>
      <c r="AA588" s="19" t="s">
        <v>76</v>
      </c>
      <c r="AB588" s="41"/>
      <c r="AC588" s="114" t="s">
        <v>1634</v>
      </c>
      <c r="AD588" s="114"/>
      <c r="AE588" s="114"/>
      <c r="AF588" s="114"/>
      <c r="AG588" s="114"/>
      <c r="AH588" s="114"/>
      <c r="AI588" s="114"/>
      <c r="AJ588" s="114"/>
      <c r="AK588" s="114"/>
      <c r="AL588" s="114"/>
      <c r="AM588" s="114"/>
      <c r="AN588" s="114"/>
      <c r="AO588" s="114"/>
      <c r="AP588" s="114"/>
      <c r="AQ588" s="114"/>
      <c r="AR588" s="114"/>
      <c r="AS588" s="114"/>
      <c r="AT588" s="114"/>
      <c r="AU588" s="114"/>
      <c r="AV588" s="114"/>
      <c r="AW588" s="114"/>
      <c r="AX588" s="114"/>
      <c r="AY588" s="114"/>
      <c r="AZ588" s="114"/>
      <c r="BA588" s="114"/>
      <c r="BB588" s="114"/>
      <c r="BC588" s="114"/>
      <c r="BD588" s="114"/>
      <c r="BE588" s="114"/>
      <c r="BF588" s="114"/>
      <c r="BG588" s="114"/>
      <c r="BH588" s="114"/>
      <c r="BI588" s="114"/>
      <c r="BJ588" s="114"/>
      <c r="BK588" s="114"/>
      <c r="BL588" s="114"/>
      <c r="BM588" s="114"/>
      <c r="BN588" s="114"/>
      <c r="BO588" s="114"/>
      <c r="BP588" s="114"/>
      <c r="BQ588" s="114"/>
      <c r="BR588" s="114"/>
      <c r="BS588" s="114"/>
      <c r="BT588" s="114"/>
      <c r="BU588" s="114"/>
      <c r="BV588" s="114"/>
      <c r="BW588" s="114"/>
      <c r="BX588" s="114"/>
      <c r="BY588" s="114"/>
      <c r="BZ588" s="114"/>
      <c r="CA588" s="114"/>
      <c r="CB588" s="114"/>
      <c r="CC588" s="114"/>
      <c r="CD588" s="114"/>
      <c r="CE588" s="114"/>
      <c r="CF588" s="114"/>
      <c r="CG588" s="114"/>
      <c r="CH588" s="114"/>
      <c r="CI588" s="114"/>
      <c r="CJ588" s="114"/>
      <c r="CK588" s="114"/>
      <c r="CL588" s="114"/>
      <c r="CM588" s="114"/>
      <c r="CN588" s="114"/>
      <c r="CO588" s="114"/>
      <c r="CP588" s="114"/>
      <c r="CQ588" s="114"/>
      <c r="CR588" s="114"/>
      <c r="CS588" s="114"/>
      <c r="CT588" s="114"/>
      <c r="CU588" s="114"/>
      <c r="CV588" s="114"/>
      <c r="CW588" s="114"/>
      <c r="CX588" s="114"/>
      <c r="CY588" s="114"/>
      <c r="CZ588" s="114"/>
      <c r="DA588" s="114"/>
      <c r="DB588" s="114"/>
      <c r="DC588" s="114"/>
      <c r="DD588" s="114"/>
      <c r="DE588" s="114"/>
      <c r="DF588" s="114"/>
      <c r="DG588" s="114"/>
      <c r="DH588" s="114"/>
      <c r="DI588" s="114"/>
      <c r="DJ588" s="114"/>
      <c r="DK588" s="114"/>
      <c r="DL588" s="114"/>
      <c r="DM588" s="114"/>
      <c r="DN588" s="114"/>
      <c r="DO588" s="114"/>
      <c r="DP588" s="114"/>
      <c r="DQ588" s="114"/>
      <c r="DR588" s="114"/>
      <c r="DS588" s="114"/>
      <c r="DT588" s="114"/>
      <c r="DU588" s="114"/>
      <c r="DV588" s="114"/>
      <c r="DW588" s="114"/>
      <c r="DX588" s="114"/>
      <c r="DY588" s="114"/>
      <c r="DZ588" s="114"/>
      <c r="EA588" s="114"/>
      <c r="EB588" s="114"/>
      <c r="EC588" s="114"/>
      <c r="ED588" s="114"/>
      <c r="EE588" s="114"/>
      <c r="EF588" s="114"/>
      <c r="EG588" s="114"/>
      <c r="EH588" s="114"/>
      <c r="EI588" s="114"/>
      <c r="EJ588" s="114"/>
      <c r="EK588" s="114"/>
      <c r="EL588" s="114"/>
      <c r="EM588" s="114"/>
      <c r="EN588" s="114"/>
      <c r="EO588" s="114"/>
      <c r="EP588" s="114"/>
      <c r="EQ588" s="114"/>
      <c r="ER588" s="114"/>
      <c r="ES588" s="114"/>
      <c r="ET588" s="114"/>
      <c r="EU588" s="114"/>
      <c r="EV588" s="114"/>
      <c r="EW588" s="114"/>
      <c r="EX588" s="114"/>
      <c r="EY588" s="114"/>
      <c r="EZ588" s="114"/>
      <c r="FA588" s="114"/>
      <c r="FB588" s="114"/>
      <c r="FC588" s="114"/>
      <c r="FD588" s="114"/>
      <c r="FE588" s="114"/>
      <c r="FF588" s="114"/>
      <c r="FG588" s="114"/>
      <c r="FH588" s="114"/>
      <c r="FI588" s="114"/>
      <c r="FJ588" s="114"/>
      <c r="FK588" s="114"/>
      <c r="FL588" s="114"/>
      <c r="FM588" s="114"/>
      <c r="FN588" s="114"/>
      <c r="FO588" s="114"/>
      <c r="FP588" s="114"/>
      <c r="FQ588" s="114"/>
      <c r="FR588" s="114"/>
      <c r="FS588" s="114"/>
      <c r="FT588" s="114"/>
      <c r="FU588" s="114"/>
      <c r="FV588" s="114"/>
      <c r="FW588" s="114"/>
      <c r="FX588" s="114"/>
      <c r="FY588" s="114"/>
      <c r="FZ588" s="114"/>
      <c r="GA588" s="114"/>
      <c r="GB588" s="114"/>
      <c r="GC588" s="114"/>
      <c r="GD588" s="114"/>
      <c r="GE588" s="114"/>
      <c r="GF588" s="114"/>
      <c r="GG588" s="114"/>
      <c r="GH588" s="114"/>
      <c r="GI588" s="114"/>
      <c r="GJ588" s="114"/>
      <c r="GK588" s="114"/>
      <c r="GL588" s="114"/>
      <c r="GM588" s="114"/>
      <c r="GN588" s="114"/>
      <c r="GO588" s="114"/>
      <c r="GP588" s="114"/>
      <c r="GQ588" s="114"/>
      <c r="GR588" s="114"/>
      <c r="GS588" s="114"/>
      <c r="GT588" s="114"/>
      <c r="GU588" s="114"/>
      <c r="GV588" s="114"/>
      <c r="GW588" s="114"/>
      <c r="GX588" s="114"/>
      <c r="GY588" s="114"/>
      <c r="GZ588" s="114"/>
      <c r="HA588" s="114"/>
      <c r="HB588" s="114"/>
      <c r="HC588" s="114"/>
      <c r="HD588" s="114"/>
      <c r="HE588" s="114"/>
      <c r="HF588" s="114"/>
      <c r="HG588" s="114"/>
      <c r="HH588" s="114"/>
      <c r="HI588" s="114"/>
      <c r="HJ588" s="114"/>
      <c r="HK588" s="114"/>
      <c r="HL588" s="114"/>
      <c r="HM588" s="114"/>
      <c r="HN588" s="114"/>
      <c r="HO588" s="114"/>
      <c r="HP588" s="114"/>
      <c r="HQ588" s="114"/>
      <c r="HR588" s="114"/>
      <c r="HS588" s="114"/>
      <c r="HT588" s="114"/>
      <c r="HU588" s="114"/>
      <c r="HV588" s="114"/>
      <c r="HW588" s="114"/>
      <c r="HX588" s="114"/>
      <c r="HY588" s="114"/>
      <c r="HZ588" s="114"/>
      <c r="IA588" s="114"/>
      <c r="IB588" s="114"/>
      <c r="IC588" s="114"/>
      <c r="ID588" s="114"/>
      <c r="IE588" s="114"/>
      <c r="IF588" s="114"/>
      <c r="IG588" s="114"/>
      <c r="IH588" s="114"/>
      <c r="II588" s="114"/>
      <c r="IJ588" s="114"/>
      <c r="IK588" s="114"/>
      <c r="IL588" s="114"/>
    </row>
    <row r="589" spans="1:246" s="1" customFormat="1" ht="87" customHeight="1">
      <c r="A589" s="18" t="s">
        <v>1642</v>
      </c>
      <c r="B589" s="40" t="s">
        <v>195</v>
      </c>
      <c r="C589" s="40" t="s">
        <v>235</v>
      </c>
      <c r="D589" s="41" t="s">
        <v>108</v>
      </c>
      <c r="E589" s="40" t="s">
        <v>109</v>
      </c>
      <c r="F589" s="41"/>
      <c r="G589" s="41" t="s">
        <v>110</v>
      </c>
      <c r="H589" s="111"/>
      <c r="I589" s="41" t="s">
        <v>1643</v>
      </c>
      <c r="J589" s="41"/>
      <c r="K589" s="40" t="s">
        <v>82</v>
      </c>
      <c r="L589" s="31" t="s">
        <v>239</v>
      </c>
      <c r="M589" s="21" t="s">
        <v>67</v>
      </c>
      <c r="N589" s="40" t="s">
        <v>68</v>
      </c>
      <c r="O589" s="31" t="s">
        <v>103</v>
      </c>
      <c r="P589" s="40" t="s">
        <v>68</v>
      </c>
      <c r="Q589" s="40" t="s">
        <v>70</v>
      </c>
      <c r="R589" s="19" t="s">
        <v>84</v>
      </c>
      <c r="S589" s="19" t="s">
        <v>92</v>
      </c>
      <c r="T589" s="31">
        <v>868</v>
      </c>
      <c r="U589" s="31" t="s">
        <v>114</v>
      </c>
      <c r="V589" s="112">
        <v>24</v>
      </c>
      <c r="W589" s="113">
        <v>1800</v>
      </c>
      <c r="X589" s="112">
        <f t="shared" si="23"/>
        <v>43200</v>
      </c>
      <c r="Y589" s="112">
        <f t="shared" si="24"/>
        <v>48384.00000000001</v>
      </c>
      <c r="Z589" s="40"/>
      <c r="AA589" s="19" t="s">
        <v>76</v>
      </c>
      <c r="AB589" s="41"/>
      <c r="AC589" s="114" t="s">
        <v>1634</v>
      </c>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4"/>
      <c r="AY589" s="114"/>
      <c r="AZ589" s="114"/>
      <c r="BA589" s="114"/>
      <c r="BB589" s="114"/>
      <c r="BC589" s="114"/>
      <c r="BD589" s="114"/>
      <c r="BE589" s="114"/>
      <c r="BF589" s="114"/>
      <c r="BG589" s="114"/>
      <c r="BH589" s="114"/>
      <c r="BI589" s="114"/>
      <c r="BJ589" s="114"/>
      <c r="BK589" s="114"/>
      <c r="BL589" s="114"/>
      <c r="BM589" s="114"/>
      <c r="BN589" s="114"/>
      <c r="BO589" s="114"/>
      <c r="BP589" s="114"/>
      <c r="BQ589" s="114"/>
      <c r="BR589" s="114"/>
      <c r="BS589" s="114"/>
      <c r="BT589" s="114"/>
      <c r="BU589" s="114"/>
      <c r="BV589" s="114"/>
      <c r="BW589" s="114"/>
      <c r="BX589" s="114"/>
      <c r="BY589" s="114"/>
      <c r="BZ589" s="114"/>
      <c r="CA589" s="114"/>
      <c r="CB589" s="114"/>
      <c r="CC589" s="114"/>
      <c r="CD589" s="114"/>
      <c r="CE589" s="114"/>
      <c r="CF589" s="114"/>
      <c r="CG589" s="114"/>
      <c r="CH589" s="114"/>
      <c r="CI589" s="114"/>
      <c r="CJ589" s="114"/>
      <c r="CK589" s="114"/>
      <c r="CL589" s="114"/>
      <c r="CM589" s="114"/>
      <c r="CN589" s="114"/>
      <c r="CO589" s="114"/>
      <c r="CP589" s="114"/>
      <c r="CQ589" s="114"/>
      <c r="CR589" s="114"/>
      <c r="CS589" s="114"/>
      <c r="CT589" s="114"/>
      <c r="CU589" s="114"/>
      <c r="CV589" s="114"/>
      <c r="CW589" s="114"/>
      <c r="CX589" s="114"/>
      <c r="CY589" s="114"/>
      <c r="CZ589" s="114"/>
      <c r="DA589" s="114"/>
      <c r="DB589" s="114"/>
      <c r="DC589" s="114"/>
      <c r="DD589" s="114"/>
      <c r="DE589" s="114"/>
      <c r="DF589" s="114"/>
      <c r="DG589" s="114"/>
      <c r="DH589" s="114"/>
      <c r="DI589" s="114"/>
      <c r="DJ589" s="114"/>
      <c r="DK589" s="114"/>
      <c r="DL589" s="114"/>
      <c r="DM589" s="114"/>
      <c r="DN589" s="114"/>
      <c r="DO589" s="114"/>
      <c r="DP589" s="114"/>
      <c r="DQ589" s="114"/>
      <c r="DR589" s="114"/>
      <c r="DS589" s="114"/>
      <c r="DT589" s="114"/>
      <c r="DU589" s="114"/>
      <c r="DV589" s="114"/>
      <c r="DW589" s="114"/>
      <c r="DX589" s="114"/>
      <c r="DY589" s="114"/>
      <c r="DZ589" s="114"/>
      <c r="EA589" s="114"/>
      <c r="EB589" s="114"/>
      <c r="EC589" s="114"/>
      <c r="ED589" s="114"/>
      <c r="EE589" s="114"/>
      <c r="EF589" s="114"/>
      <c r="EG589" s="114"/>
      <c r="EH589" s="114"/>
      <c r="EI589" s="114"/>
      <c r="EJ589" s="114"/>
      <c r="EK589" s="114"/>
      <c r="EL589" s="114"/>
      <c r="EM589" s="114"/>
      <c r="EN589" s="114"/>
      <c r="EO589" s="114"/>
      <c r="EP589" s="114"/>
      <c r="EQ589" s="114"/>
      <c r="ER589" s="114"/>
      <c r="ES589" s="114"/>
      <c r="ET589" s="114"/>
      <c r="EU589" s="114"/>
      <c r="EV589" s="114"/>
      <c r="EW589" s="114"/>
      <c r="EX589" s="114"/>
      <c r="EY589" s="114"/>
      <c r="EZ589" s="114"/>
      <c r="FA589" s="114"/>
      <c r="FB589" s="114"/>
      <c r="FC589" s="114"/>
      <c r="FD589" s="114"/>
      <c r="FE589" s="114"/>
      <c r="FF589" s="114"/>
      <c r="FG589" s="114"/>
      <c r="FH589" s="114"/>
      <c r="FI589" s="114"/>
      <c r="FJ589" s="114"/>
      <c r="FK589" s="114"/>
      <c r="FL589" s="114"/>
      <c r="FM589" s="114"/>
      <c r="FN589" s="114"/>
      <c r="FO589" s="114"/>
      <c r="FP589" s="114"/>
      <c r="FQ589" s="114"/>
      <c r="FR589" s="114"/>
      <c r="FS589" s="114"/>
      <c r="FT589" s="114"/>
      <c r="FU589" s="114"/>
      <c r="FV589" s="114"/>
      <c r="FW589" s="114"/>
      <c r="FX589" s="114"/>
      <c r="FY589" s="114"/>
      <c r="FZ589" s="114"/>
      <c r="GA589" s="114"/>
      <c r="GB589" s="114"/>
      <c r="GC589" s="114"/>
      <c r="GD589" s="114"/>
      <c r="GE589" s="114"/>
      <c r="GF589" s="114"/>
      <c r="GG589" s="114"/>
      <c r="GH589" s="114"/>
      <c r="GI589" s="114"/>
      <c r="GJ589" s="114"/>
      <c r="GK589" s="114"/>
      <c r="GL589" s="114"/>
      <c r="GM589" s="114"/>
      <c r="GN589" s="114"/>
      <c r="GO589" s="114"/>
      <c r="GP589" s="114"/>
      <c r="GQ589" s="114"/>
      <c r="GR589" s="114"/>
      <c r="GS589" s="114"/>
      <c r="GT589" s="114"/>
      <c r="GU589" s="114"/>
      <c r="GV589" s="114"/>
      <c r="GW589" s="114"/>
      <c r="GX589" s="114"/>
      <c r="GY589" s="114"/>
      <c r="GZ589" s="114"/>
      <c r="HA589" s="114"/>
      <c r="HB589" s="114"/>
      <c r="HC589" s="114"/>
      <c r="HD589" s="114"/>
      <c r="HE589" s="114"/>
      <c r="HF589" s="114"/>
      <c r="HG589" s="114"/>
      <c r="HH589" s="114"/>
      <c r="HI589" s="114"/>
      <c r="HJ589" s="114"/>
      <c r="HK589" s="114"/>
      <c r="HL589" s="114"/>
      <c r="HM589" s="114"/>
      <c r="HN589" s="114"/>
      <c r="HO589" s="114"/>
      <c r="HP589" s="114"/>
      <c r="HQ589" s="114"/>
      <c r="HR589" s="114"/>
      <c r="HS589" s="114"/>
      <c r="HT589" s="114"/>
      <c r="HU589" s="114"/>
      <c r="HV589" s="114"/>
      <c r="HW589" s="114"/>
      <c r="HX589" s="114"/>
      <c r="HY589" s="114"/>
      <c r="HZ589" s="114"/>
      <c r="IA589" s="114"/>
      <c r="IB589" s="114"/>
      <c r="IC589" s="114"/>
      <c r="ID589" s="114"/>
      <c r="IE589" s="114"/>
      <c r="IF589" s="114"/>
      <c r="IG589" s="114"/>
      <c r="IH589" s="114"/>
      <c r="II589" s="114"/>
      <c r="IJ589" s="114"/>
      <c r="IK589" s="114"/>
      <c r="IL589" s="114"/>
    </row>
    <row r="590" spans="1:246" s="1" customFormat="1" ht="66.75" customHeight="1">
      <c r="A590" s="18" t="s">
        <v>1644</v>
      </c>
      <c r="B590" s="40" t="s">
        <v>195</v>
      </c>
      <c r="C590" s="40" t="s">
        <v>235</v>
      </c>
      <c r="D590" s="41" t="s">
        <v>1645</v>
      </c>
      <c r="E590" s="40" t="s">
        <v>726</v>
      </c>
      <c r="F590" s="41"/>
      <c r="G590" s="41" t="s">
        <v>1646</v>
      </c>
      <c r="H590" s="111"/>
      <c r="I590" s="41" t="s">
        <v>1647</v>
      </c>
      <c r="J590" s="41"/>
      <c r="K590" s="40" t="s">
        <v>82</v>
      </c>
      <c r="L590" s="31" t="s">
        <v>239</v>
      </c>
      <c r="M590" s="21" t="s">
        <v>67</v>
      </c>
      <c r="N590" s="40" t="s">
        <v>68</v>
      </c>
      <c r="O590" s="31" t="s">
        <v>69</v>
      </c>
      <c r="P590" s="40" t="s">
        <v>68</v>
      </c>
      <c r="Q590" s="40" t="s">
        <v>70</v>
      </c>
      <c r="R590" s="19" t="s">
        <v>1648</v>
      </c>
      <c r="S590" s="19" t="s">
        <v>92</v>
      </c>
      <c r="T590" s="31">
        <v>112</v>
      </c>
      <c r="U590" s="40" t="s">
        <v>1124</v>
      </c>
      <c r="V590" s="112">
        <v>9000</v>
      </c>
      <c r="W590" s="113">
        <f>2.1*400</f>
        <v>840</v>
      </c>
      <c r="X590" s="112">
        <v>0</v>
      </c>
      <c r="Y590" s="112">
        <f t="shared" si="24"/>
        <v>0</v>
      </c>
      <c r="Z590" s="40"/>
      <c r="AA590" s="19" t="s">
        <v>76</v>
      </c>
      <c r="AB590" s="41" t="s">
        <v>1649</v>
      </c>
      <c r="AC590" s="114" t="s">
        <v>1634</v>
      </c>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4"/>
      <c r="AY590" s="114"/>
      <c r="AZ590" s="114"/>
      <c r="BA590" s="114"/>
      <c r="BB590" s="114"/>
      <c r="BC590" s="114"/>
      <c r="BD590" s="114"/>
      <c r="BE590" s="114"/>
      <c r="BF590" s="114"/>
      <c r="BG590" s="114"/>
      <c r="BH590" s="114"/>
      <c r="BI590" s="114"/>
      <c r="BJ590" s="114"/>
      <c r="BK590" s="114"/>
      <c r="BL590" s="114"/>
      <c r="BM590" s="114"/>
      <c r="BN590" s="114"/>
      <c r="BO590" s="114"/>
      <c r="BP590" s="114"/>
      <c r="BQ590" s="114"/>
      <c r="BR590" s="114"/>
      <c r="BS590" s="114"/>
      <c r="BT590" s="114"/>
      <c r="BU590" s="114"/>
      <c r="BV590" s="114"/>
      <c r="BW590" s="114"/>
      <c r="BX590" s="114"/>
      <c r="BY590" s="114"/>
      <c r="BZ590" s="114"/>
      <c r="CA590" s="114"/>
      <c r="CB590" s="114"/>
      <c r="CC590" s="114"/>
      <c r="CD590" s="114"/>
      <c r="CE590" s="114"/>
      <c r="CF590" s="114"/>
      <c r="CG590" s="114"/>
      <c r="CH590" s="114"/>
      <c r="CI590" s="114"/>
      <c r="CJ590" s="114"/>
      <c r="CK590" s="114"/>
      <c r="CL590" s="114"/>
      <c r="CM590" s="114"/>
      <c r="CN590" s="114"/>
      <c r="CO590" s="114"/>
      <c r="CP590" s="114"/>
      <c r="CQ590" s="114"/>
      <c r="CR590" s="114"/>
      <c r="CS590" s="114"/>
      <c r="CT590" s="114"/>
      <c r="CU590" s="114"/>
      <c r="CV590" s="114"/>
      <c r="CW590" s="114"/>
      <c r="CX590" s="114"/>
      <c r="CY590" s="114"/>
      <c r="CZ590" s="114"/>
      <c r="DA590" s="114"/>
      <c r="DB590" s="114"/>
      <c r="DC590" s="114"/>
      <c r="DD590" s="114"/>
      <c r="DE590" s="114"/>
      <c r="DF590" s="114"/>
      <c r="DG590" s="114"/>
      <c r="DH590" s="114"/>
      <c r="DI590" s="114"/>
      <c r="DJ590" s="114"/>
      <c r="DK590" s="114"/>
      <c r="DL590" s="114"/>
      <c r="DM590" s="114"/>
      <c r="DN590" s="114"/>
      <c r="DO590" s="114"/>
      <c r="DP590" s="114"/>
      <c r="DQ590" s="114"/>
      <c r="DR590" s="114"/>
      <c r="DS590" s="114"/>
      <c r="DT590" s="114"/>
      <c r="DU590" s="114"/>
      <c r="DV590" s="114"/>
      <c r="DW590" s="114"/>
      <c r="DX590" s="114"/>
      <c r="DY590" s="114"/>
      <c r="DZ590" s="114"/>
      <c r="EA590" s="114"/>
      <c r="EB590" s="114"/>
      <c r="EC590" s="114"/>
      <c r="ED590" s="114"/>
      <c r="EE590" s="114"/>
      <c r="EF590" s="114"/>
      <c r="EG590" s="114"/>
      <c r="EH590" s="114"/>
      <c r="EI590" s="114"/>
      <c r="EJ590" s="114"/>
      <c r="EK590" s="114"/>
      <c r="EL590" s="114"/>
      <c r="EM590" s="114"/>
      <c r="EN590" s="114"/>
      <c r="EO590" s="114"/>
      <c r="EP590" s="114"/>
      <c r="EQ590" s="114"/>
      <c r="ER590" s="114"/>
      <c r="ES590" s="114"/>
      <c r="ET590" s="114"/>
      <c r="EU590" s="114"/>
      <c r="EV590" s="114"/>
      <c r="EW590" s="114"/>
      <c r="EX590" s="114"/>
      <c r="EY590" s="114"/>
      <c r="EZ590" s="114"/>
      <c r="FA590" s="114"/>
      <c r="FB590" s="114"/>
      <c r="FC590" s="114"/>
      <c r="FD590" s="114"/>
      <c r="FE590" s="114"/>
      <c r="FF590" s="114"/>
      <c r="FG590" s="114"/>
      <c r="FH590" s="114"/>
      <c r="FI590" s="114"/>
      <c r="FJ590" s="114"/>
      <c r="FK590" s="114"/>
      <c r="FL590" s="114"/>
      <c r="FM590" s="114"/>
      <c r="FN590" s="114"/>
      <c r="FO590" s="114"/>
      <c r="FP590" s="114"/>
      <c r="FQ590" s="114"/>
      <c r="FR590" s="114"/>
      <c r="FS590" s="114"/>
      <c r="FT590" s="114"/>
      <c r="FU590" s="114"/>
      <c r="FV590" s="114"/>
      <c r="FW590" s="114"/>
      <c r="FX590" s="114"/>
      <c r="FY590" s="114"/>
      <c r="FZ590" s="114"/>
      <c r="GA590" s="114"/>
      <c r="GB590" s="114"/>
      <c r="GC590" s="114"/>
      <c r="GD590" s="114"/>
      <c r="GE590" s="114"/>
      <c r="GF590" s="114"/>
      <c r="GG590" s="114"/>
      <c r="GH590" s="114"/>
      <c r="GI590" s="114"/>
      <c r="GJ590" s="114"/>
      <c r="GK590" s="114"/>
      <c r="GL590" s="114"/>
      <c r="GM590" s="114"/>
      <c r="GN590" s="114"/>
      <c r="GO590" s="114"/>
      <c r="GP590" s="114"/>
      <c r="GQ590" s="114"/>
      <c r="GR590" s="114"/>
      <c r="GS590" s="114"/>
      <c r="GT590" s="114"/>
      <c r="GU590" s="114"/>
      <c r="GV590" s="114"/>
      <c r="GW590" s="114"/>
      <c r="GX590" s="114"/>
      <c r="GY590" s="114"/>
      <c r="GZ590" s="114"/>
      <c r="HA590" s="114"/>
      <c r="HB590" s="114"/>
      <c r="HC590" s="114"/>
      <c r="HD590" s="114"/>
      <c r="HE590" s="114"/>
      <c r="HF590" s="114"/>
      <c r="HG590" s="114"/>
      <c r="HH590" s="114"/>
      <c r="HI590" s="114"/>
      <c r="HJ590" s="114"/>
      <c r="HK590" s="114"/>
      <c r="HL590" s="114"/>
      <c r="HM590" s="114"/>
      <c r="HN590" s="114"/>
      <c r="HO590" s="114"/>
      <c r="HP590" s="114"/>
      <c r="HQ590" s="114"/>
      <c r="HR590" s="114"/>
      <c r="HS590" s="114"/>
      <c r="HT590" s="114"/>
      <c r="HU590" s="114"/>
      <c r="HV590" s="114"/>
      <c r="HW590" s="114"/>
      <c r="HX590" s="114"/>
      <c r="HY590" s="114"/>
      <c r="HZ590" s="114"/>
      <c r="IA590" s="114"/>
      <c r="IB590" s="114"/>
      <c r="IC590" s="114"/>
      <c r="ID590" s="114"/>
      <c r="IE590" s="114"/>
      <c r="IF590" s="114"/>
      <c r="IG590" s="114"/>
      <c r="IH590" s="114"/>
      <c r="II590" s="114"/>
      <c r="IJ590" s="114"/>
      <c r="IK590" s="114"/>
      <c r="IL590" s="114"/>
    </row>
    <row r="591" spans="1:246" s="1" customFormat="1" ht="66.75" customHeight="1">
      <c r="A591" s="18" t="s">
        <v>1650</v>
      </c>
      <c r="B591" s="40" t="s">
        <v>195</v>
      </c>
      <c r="C591" s="40" t="s">
        <v>235</v>
      </c>
      <c r="D591" s="41" t="s">
        <v>1645</v>
      </c>
      <c r="E591" s="40" t="s">
        <v>726</v>
      </c>
      <c r="F591" s="41"/>
      <c r="G591" s="41" t="s">
        <v>1646</v>
      </c>
      <c r="H591" s="111"/>
      <c r="I591" s="41" t="s">
        <v>1647</v>
      </c>
      <c r="J591" s="41"/>
      <c r="K591" s="19" t="s">
        <v>729</v>
      </c>
      <c r="L591" s="31" t="s">
        <v>239</v>
      </c>
      <c r="M591" s="21" t="s">
        <v>67</v>
      </c>
      <c r="N591" s="40" t="s">
        <v>68</v>
      </c>
      <c r="O591" s="31" t="s">
        <v>383</v>
      </c>
      <c r="P591" s="40" t="s">
        <v>68</v>
      </c>
      <c r="Q591" s="40" t="s">
        <v>70</v>
      </c>
      <c r="R591" s="116" t="s">
        <v>84</v>
      </c>
      <c r="S591" s="19" t="s">
        <v>92</v>
      </c>
      <c r="T591" s="31">
        <v>112</v>
      </c>
      <c r="U591" s="40" t="s">
        <v>1124</v>
      </c>
      <c r="V591" s="112">
        <v>13000</v>
      </c>
      <c r="W591" s="113">
        <f>2.1*400</f>
        <v>840</v>
      </c>
      <c r="X591" s="112">
        <v>0</v>
      </c>
      <c r="Y591" s="112">
        <f t="shared" si="24"/>
        <v>0</v>
      </c>
      <c r="Z591" s="40"/>
      <c r="AA591" s="19" t="s">
        <v>76</v>
      </c>
      <c r="AB591" s="41">
        <v>11</v>
      </c>
      <c r="AC591" s="114" t="s">
        <v>1634</v>
      </c>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4"/>
      <c r="AY591" s="114"/>
      <c r="AZ591" s="114"/>
      <c r="BA591" s="114"/>
      <c r="BB591" s="114"/>
      <c r="BC591" s="114"/>
      <c r="BD591" s="114"/>
      <c r="BE591" s="114"/>
      <c r="BF591" s="114"/>
      <c r="BG591" s="114"/>
      <c r="BH591" s="114"/>
      <c r="BI591" s="114"/>
      <c r="BJ591" s="114"/>
      <c r="BK591" s="114"/>
      <c r="BL591" s="114"/>
      <c r="BM591" s="114"/>
      <c r="BN591" s="114"/>
      <c r="BO591" s="114"/>
      <c r="BP591" s="114"/>
      <c r="BQ591" s="114"/>
      <c r="BR591" s="114"/>
      <c r="BS591" s="114"/>
      <c r="BT591" s="114"/>
      <c r="BU591" s="114"/>
      <c r="BV591" s="114"/>
      <c r="BW591" s="114"/>
      <c r="BX591" s="114"/>
      <c r="BY591" s="114"/>
      <c r="BZ591" s="114"/>
      <c r="CA591" s="114"/>
      <c r="CB591" s="114"/>
      <c r="CC591" s="114"/>
      <c r="CD591" s="114"/>
      <c r="CE591" s="114"/>
      <c r="CF591" s="114"/>
      <c r="CG591" s="114"/>
      <c r="CH591" s="114"/>
      <c r="CI591" s="114"/>
      <c r="CJ591" s="114"/>
      <c r="CK591" s="114"/>
      <c r="CL591" s="114"/>
      <c r="CM591" s="114"/>
      <c r="CN591" s="114"/>
      <c r="CO591" s="114"/>
      <c r="CP591" s="114"/>
      <c r="CQ591" s="114"/>
      <c r="CR591" s="114"/>
      <c r="CS591" s="114"/>
      <c r="CT591" s="114"/>
      <c r="CU591" s="114"/>
      <c r="CV591" s="114"/>
      <c r="CW591" s="114"/>
      <c r="CX591" s="114"/>
      <c r="CY591" s="114"/>
      <c r="CZ591" s="114"/>
      <c r="DA591" s="114"/>
      <c r="DB591" s="114"/>
      <c r="DC591" s="114"/>
      <c r="DD591" s="114"/>
      <c r="DE591" s="114"/>
      <c r="DF591" s="114"/>
      <c r="DG591" s="114"/>
      <c r="DH591" s="114"/>
      <c r="DI591" s="114"/>
      <c r="DJ591" s="114"/>
      <c r="DK591" s="114"/>
      <c r="DL591" s="114"/>
      <c r="DM591" s="114"/>
      <c r="DN591" s="114"/>
      <c r="DO591" s="114"/>
      <c r="DP591" s="114"/>
      <c r="DQ591" s="114"/>
      <c r="DR591" s="114"/>
      <c r="DS591" s="114"/>
      <c r="DT591" s="114"/>
      <c r="DU591" s="114"/>
      <c r="DV591" s="114"/>
      <c r="DW591" s="114"/>
      <c r="DX591" s="114"/>
      <c r="DY591" s="114"/>
      <c r="DZ591" s="114"/>
      <c r="EA591" s="114"/>
      <c r="EB591" s="114"/>
      <c r="EC591" s="114"/>
      <c r="ED591" s="114"/>
      <c r="EE591" s="114"/>
      <c r="EF591" s="114"/>
      <c r="EG591" s="114"/>
      <c r="EH591" s="114"/>
      <c r="EI591" s="114"/>
      <c r="EJ591" s="114"/>
      <c r="EK591" s="114"/>
      <c r="EL591" s="114"/>
      <c r="EM591" s="114"/>
      <c r="EN591" s="114"/>
      <c r="EO591" s="114"/>
      <c r="EP591" s="114"/>
      <c r="EQ591" s="114"/>
      <c r="ER591" s="114"/>
      <c r="ES591" s="114"/>
      <c r="ET591" s="114"/>
      <c r="EU591" s="114"/>
      <c r="EV591" s="114"/>
      <c r="EW591" s="114"/>
      <c r="EX591" s="114"/>
      <c r="EY591" s="114"/>
      <c r="EZ591" s="114"/>
      <c r="FA591" s="114"/>
      <c r="FB591" s="114"/>
      <c r="FC591" s="114"/>
      <c r="FD591" s="114"/>
      <c r="FE591" s="114"/>
      <c r="FF591" s="114"/>
      <c r="FG591" s="114"/>
      <c r="FH591" s="114"/>
      <c r="FI591" s="114"/>
      <c r="FJ591" s="114"/>
      <c r="FK591" s="114"/>
      <c r="FL591" s="114"/>
      <c r="FM591" s="114"/>
      <c r="FN591" s="114"/>
      <c r="FO591" s="114"/>
      <c r="FP591" s="114"/>
      <c r="FQ591" s="114"/>
      <c r="FR591" s="114"/>
      <c r="FS591" s="114"/>
      <c r="FT591" s="114"/>
      <c r="FU591" s="114"/>
      <c r="FV591" s="114"/>
      <c r="FW591" s="114"/>
      <c r="FX591" s="114"/>
      <c r="FY591" s="114"/>
      <c r="FZ591" s="114"/>
      <c r="GA591" s="114"/>
      <c r="GB591" s="114"/>
      <c r="GC591" s="114"/>
      <c r="GD591" s="114"/>
      <c r="GE591" s="114"/>
      <c r="GF591" s="114"/>
      <c r="GG591" s="114"/>
      <c r="GH591" s="114"/>
      <c r="GI591" s="114"/>
      <c r="GJ591" s="114"/>
      <c r="GK591" s="114"/>
      <c r="GL591" s="114"/>
      <c r="GM591" s="114"/>
      <c r="GN591" s="114"/>
      <c r="GO591" s="114"/>
      <c r="GP591" s="114"/>
      <c r="GQ591" s="114"/>
      <c r="GR591" s="114"/>
      <c r="GS591" s="114"/>
      <c r="GT591" s="114"/>
      <c r="GU591" s="114"/>
      <c r="GV591" s="114"/>
      <c r="GW591" s="114"/>
      <c r="GX591" s="114"/>
      <c r="GY591" s="114"/>
      <c r="GZ591" s="114"/>
      <c r="HA591" s="114"/>
      <c r="HB591" s="114"/>
      <c r="HC591" s="114"/>
      <c r="HD591" s="114"/>
      <c r="HE591" s="114"/>
      <c r="HF591" s="114"/>
      <c r="HG591" s="114"/>
      <c r="HH591" s="114"/>
      <c r="HI591" s="114"/>
      <c r="HJ591" s="114"/>
      <c r="HK591" s="114"/>
      <c r="HL591" s="114"/>
      <c r="HM591" s="114"/>
      <c r="HN591" s="114"/>
      <c r="HO591" s="114"/>
      <c r="HP591" s="114"/>
      <c r="HQ591" s="114"/>
      <c r="HR591" s="114"/>
      <c r="HS591" s="114"/>
      <c r="HT591" s="114"/>
      <c r="HU591" s="114"/>
      <c r="HV591" s="114"/>
      <c r="HW591" s="114"/>
      <c r="HX591" s="114"/>
      <c r="HY591" s="114"/>
      <c r="HZ591" s="114"/>
      <c r="IA591" s="114"/>
      <c r="IB591" s="114"/>
      <c r="IC591" s="114"/>
      <c r="ID591" s="114"/>
      <c r="IE591" s="114"/>
      <c r="IF591" s="114"/>
      <c r="IG591" s="114"/>
      <c r="IH591" s="114"/>
      <c r="II591" s="114"/>
      <c r="IJ591" s="114"/>
      <c r="IK591" s="114"/>
      <c r="IL591" s="114"/>
    </row>
    <row r="592" spans="1:246" s="1" customFormat="1" ht="66.75" customHeight="1">
      <c r="A592" s="18" t="s">
        <v>1651</v>
      </c>
      <c r="B592" s="40" t="s">
        <v>195</v>
      </c>
      <c r="C592" s="40" t="s">
        <v>235</v>
      </c>
      <c r="D592" s="41" t="s">
        <v>1645</v>
      </c>
      <c r="E592" s="40" t="s">
        <v>726</v>
      </c>
      <c r="F592" s="41"/>
      <c r="G592" s="41" t="s">
        <v>1646</v>
      </c>
      <c r="H592" s="111"/>
      <c r="I592" s="41" t="s">
        <v>1647</v>
      </c>
      <c r="J592" s="41"/>
      <c r="K592" s="19" t="s">
        <v>729</v>
      </c>
      <c r="L592" s="31" t="s">
        <v>239</v>
      </c>
      <c r="M592" s="21" t="s">
        <v>67</v>
      </c>
      <c r="N592" s="40" t="s">
        <v>68</v>
      </c>
      <c r="O592" s="18" t="s">
        <v>513</v>
      </c>
      <c r="P592" s="40" t="s">
        <v>68</v>
      </c>
      <c r="Q592" s="40" t="s">
        <v>70</v>
      </c>
      <c r="R592" s="116" t="s">
        <v>84</v>
      </c>
      <c r="S592" s="19" t="s">
        <v>92</v>
      </c>
      <c r="T592" s="31">
        <v>112</v>
      </c>
      <c r="U592" s="40" t="s">
        <v>1124</v>
      </c>
      <c r="V592" s="112">
        <v>13000</v>
      </c>
      <c r="W592" s="113">
        <f>2.1*400</f>
        <v>840</v>
      </c>
      <c r="X592" s="112">
        <f>W592*V592</f>
        <v>10920000</v>
      </c>
      <c r="Y592" s="112">
        <f t="shared" si="24"/>
        <v>12230400.000000002</v>
      </c>
      <c r="Z592" s="40"/>
      <c r="AA592" s="19" t="s">
        <v>76</v>
      </c>
      <c r="AB592" s="41"/>
      <c r="AC592" s="114" t="s">
        <v>1634</v>
      </c>
      <c r="AD592" s="114"/>
      <c r="AE592" s="114"/>
      <c r="AF592" s="114"/>
      <c r="AG592" s="114"/>
      <c r="AH592" s="114"/>
      <c r="AI592" s="114"/>
      <c r="AJ592" s="114"/>
      <c r="AK592" s="114"/>
      <c r="AL592" s="114"/>
      <c r="AM592" s="114"/>
      <c r="AN592" s="114"/>
      <c r="AO592" s="114"/>
      <c r="AP592" s="114"/>
      <c r="AQ592" s="114"/>
      <c r="AR592" s="114"/>
      <c r="AS592" s="114"/>
      <c r="AT592" s="114"/>
      <c r="AU592" s="114"/>
      <c r="AV592" s="114"/>
      <c r="AW592" s="114"/>
      <c r="AX592" s="114"/>
      <c r="AY592" s="114"/>
      <c r="AZ592" s="114"/>
      <c r="BA592" s="114"/>
      <c r="BB592" s="114"/>
      <c r="BC592" s="114"/>
      <c r="BD592" s="114"/>
      <c r="BE592" s="114"/>
      <c r="BF592" s="114"/>
      <c r="BG592" s="114"/>
      <c r="BH592" s="114"/>
      <c r="BI592" s="114"/>
      <c r="BJ592" s="114"/>
      <c r="BK592" s="114"/>
      <c r="BL592" s="114"/>
      <c r="BM592" s="114"/>
      <c r="BN592" s="114"/>
      <c r="BO592" s="114"/>
      <c r="BP592" s="114"/>
      <c r="BQ592" s="114"/>
      <c r="BR592" s="114"/>
      <c r="BS592" s="114"/>
      <c r="BT592" s="114"/>
      <c r="BU592" s="114"/>
      <c r="BV592" s="114"/>
      <c r="BW592" s="114"/>
      <c r="BX592" s="114"/>
      <c r="BY592" s="114"/>
      <c r="BZ592" s="114"/>
      <c r="CA592" s="114"/>
      <c r="CB592" s="114"/>
      <c r="CC592" s="114"/>
      <c r="CD592" s="114"/>
      <c r="CE592" s="114"/>
      <c r="CF592" s="114"/>
      <c r="CG592" s="114"/>
      <c r="CH592" s="114"/>
      <c r="CI592" s="114"/>
      <c r="CJ592" s="114"/>
      <c r="CK592" s="114"/>
      <c r="CL592" s="114"/>
      <c r="CM592" s="114"/>
      <c r="CN592" s="114"/>
      <c r="CO592" s="114"/>
      <c r="CP592" s="114"/>
      <c r="CQ592" s="114"/>
      <c r="CR592" s="114"/>
      <c r="CS592" s="114"/>
      <c r="CT592" s="114"/>
      <c r="CU592" s="114"/>
      <c r="CV592" s="114"/>
      <c r="CW592" s="114"/>
      <c r="CX592" s="114"/>
      <c r="CY592" s="114"/>
      <c r="CZ592" s="114"/>
      <c r="DA592" s="114"/>
      <c r="DB592" s="114"/>
      <c r="DC592" s="114"/>
      <c r="DD592" s="114"/>
      <c r="DE592" s="114"/>
      <c r="DF592" s="114"/>
      <c r="DG592" s="114"/>
      <c r="DH592" s="114"/>
      <c r="DI592" s="114"/>
      <c r="DJ592" s="114"/>
      <c r="DK592" s="114"/>
      <c r="DL592" s="114"/>
      <c r="DM592" s="114"/>
      <c r="DN592" s="114"/>
      <c r="DO592" s="114"/>
      <c r="DP592" s="114"/>
      <c r="DQ592" s="114"/>
      <c r="DR592" s="114"/>
      <c r="DS592" s="114"/>
      <c r="DT592" s="114"/>
      <c r="DU592" s="114"/>
      <c r="DV592" s="114"/>
      <c r="DW592" s="114"/>
      <c r="DX592" s="114"/>
      <c r="DY592" s="114"/>
      <c r="DZ592" s="114"/>
      <c r="EA592" s="114"/>
      <c r="EB592" s="114"/>
      <c r="EC592" s="114"/>
      <c r="ED592" s="114"/>
      <c r="EE592" s="114"/>
      <c r="EF592" s="114"/>
      <c r="EG592" s="114"/>
      <c r="EH592" s="114"/>
      <c r="EI592" s="114"/>
      <c r="EJ592" s="114"/>
      <c r="EK592" s="114"/>
      <c r="EL592" s="114"/>
      <c r="EM592" s="114"/>
      <c r="EN592" s="114"/>
      <c r="EO592" s="114"/>
      <c r="EP592" s="114"/>
      <c r="EQ592" s="114"/>
      <c r="ER592" s="114"/>
      <c r="ES592" s="114"/>
      <c r="ET592" s="114"/>
      <c r="EU592" s="114"/>
      <c r="EV592" s="114"/>
      <c r="EW592" s="114"/>
      <c r="EX592" s="114"/>
      <c r="EY592" s="114"/>
      <c r="EZ592" s="114"/>
      <c r="FA592" s="114"/>
      <c r="FB592" s="114"/>
      <c r="FC592" s="114"/>
      <c r="FD592" s="114"/>
      <c r="FE592" s="114"/>
      <c r="FF592" s="114"/>
      <c r="FG592" s="114"/>
      <c r="FH592" s="114"/>
      <c r="FI592" s="114"/>
      <c r="FJ592" s="114"/>
      <c r="FK592" s="114"/>
      <c r="FL592" s="114"/>
      <c r="FM592" s="114"/>
      <c r="FN592" s="114"/>
      <c r="FO592" s="114"/>
      <c r="FP592" s="114"/>
      <c r="FQ592" s="114"/>
      <c r="FR592" s="114"/>
      <c r="FS592" s="114"/>
      <c r="FT592" s="114"/>
      <c r="FU592" s="114"/>
      <c r="FV592" s="114"/>
      <c r="FW592" s="114"/>
      <c r="FX592" s="114"/>
      <c r="FY592" s="114"/>
      <c r="FZ592" s="114"/>
      <c r="GA592" s="114"/>
      <c r="GB592" s="114"/>
      <c r="GC592" s="114"/>
      <c r="GD592" s="114"/>
      <c r="GE592" s="114"/>
      <c r="GF592" s="114"/>
      <c r="GG592" s="114"/>
      <c r="GH592" s="114"/>
      <c r="GI592" s="114"/>
      <c r="GJ592" s="114"/>
      <c r="GK592" s="114"/>
      <c r="GL592" s="114"/>
      <c r="GM592" s="114"/>
      <c r="GN592" s="114"/>
      <c r="GO592" s="114"/>
      <c r="GP592" s="114"/>
      <c r="GQ592" s="114"/>
      <c r="GR592" s="114"/>
      <c r="GS592" s="114"/>
      <c r="GT592" s="114"/>
      <c r="GU592" s="114"/>
      <c r="GV592" s="114"/>
      <c r="GW592" s="114"/>
      <c r="GX592" s="114"/>
      <c r="GY592" s="114"/>
      <c r="GZ592" s="114"/>
      <c r="HA592" s="114"/>
      <c r="HB592" s="114"/>
      <c r="HC592" s="114"/>
      <c r="HD592" s="114"/>
      <c r="HE592" s="114"/>
      <c r="HF592" s="114"/>
      <c r="HG592" s="114"/>
      <c r="HH592" s="114"/>
      <c r="HI592" s="114"/>
      <c r="HJ592" s="114"/>
      <c r="HK592" s="114"/>
      <c r="HL592" s="114"/>
      <c r="HM592" s="114"/>
      <c r="HN592" s="114"/>
      <c r="HO592" s="114"/>
      <c r="HP592" s="114"/>
      <c r="HQ592" s="114"/>
      <c r="HR592" s="114"/>
      <c r="HS592" s="114"/>
      <c r="HT592" s="114"/>
      <c r="HU592" s="114"/>
      <c r="HV592" s="114"/>
      <c r="HW592" s="114"/>
      <c r="HX592" s="114"/>
      <c r="HY592" s="114"/>
      <c r="HZ592" s="114"/>
      <c r="IA592" s="114"/>
      <c r="IB592" s="114"/>
      <c r="IC592" s="114"/>
      <c r="ID592" s="114"/>
      <c r="IE592" s="114"/>
      <c r="IF592" s="114"/>
      <c r="IG592" s="114"/>
      <c r="IH592" s="114"/>
      <c r="II592" s="114"/>
      <c r="IJ592" s="114"/>
      <c r="IK592" s="114"/>
      <c r="IL592" s="114"/>
    </row>
    <row r="593" spans="1:246" s="1" customFormat="1" ht="73.5" customHeight="1">
      <c r="A593" s="18" t="s">
        <v>1652</v>
      </c>
      <c r="B593" s="40" t="s">
        <v>195</v>
      </c>
      <c r="C593" s="40" t="s">
        <v>235</v>
      </c>
      <c r="D593" s="41" t="s">
        <v>1653</v>
      </c>
      <c r="E593" s="40" t="s">
        <v>726</v>
      </c>
      <c r="F593" s="41"/>
      <c r="G593" s="41" t="s">
        <v>1654</v>
      </c>
      <c r="H593" s="111"/>
      <c r="I593" s="41" t="s">
        <v>1655</v>
      </c>
      <c r="J593" s="41"/>
      <c r="K593" s="40" t="s">
        <v>82</v>
      </c>
      <c r="L593" s="31" t="s">
        <v>239</v>
      </c>
      <c r="M593" s="21" t="s">
        <v>67</v>
      </c>
      <c r="N593" s="40" t="s">
        <v>68</v>
      </c>
      <c r="O593" s="31" t="s">
        <v>69</v>
      </c>
      <c r="P593" s="40" t="s">
        <v>68</v>
      </c>
      <c r="Q593" s="40" t="s">
        <v>70</v>
      </c>
      <c r="R593" s="19" t="s">
        <v>1648</v>
      </c>
      <c r="S593" s="19" t="s">
        <v>92</v>
      </c>
      <c r="T593" s="31">
        <v>112</v>
      </c>
      <c r="U593" s="40" t="s">
        <v>1124</v>
      </c>
      <c r="V593" s="112">
        <v>8000</v>
      </c>
      <c r="W593" s="113">
        <f>2.3*400</f>
        <v>919.9999999999999</v>
      </c>
      <c r="X593" s="112">
        <v>0</v>
      </c>
      <c r="Y593" s="112">
        <f t="shared" si="24"/>
        <v>0</v>
      </c>
      <c r="Z593" s="40"/>
      <c r="AA593" s="19" t="s">
        <v>76</v>
      </c>
      <c r="AB593" s="41" t="s">
        <v>208</v>
      </c>
      <c r="AC593" s="114" t="s">
        <v>1634</v>
      </c>
      <c r="AD593" s="114"/>
      <c r="AE593" s="114"/>
      <c r="AF593" s="114"/>
      <c r="AG593" s="114"/>
      <c r="AH593" s="114"/>
      <c r="AI593" s="114"/>
      <c r="AJ593" s="114"/>
      <c r="AK593" s="114"/>
      <c r="AL593" s="114"/>
      <c r="AM593" s="114"/>
      <c r="AN593" s="114"/>
      <c r="AO593" s="114"/>
      <c r="AP593" s="114"/>
      <c r="AQ593" s="114"/>
      <c r="AR593" s="114"/>
      <c r="AS593" s="114"/>
      <c r="AT593" s="114"/>
      <c r="AU593" s="114"/>
      <c r="AV593" s="114"/>
      <c r="AW593" s="114"/>
      <c r="AX593" s="114"/>
      <c r="AY593" s="114"/>
      <c r="AZ593" s="114"/>
      <c r="BA593" s="114"/>
      <c r="BB593" s="114"/>
      <c r="BC593" s="114"/>
      <c r="BD593" s="114"/>
      <c r="BE593" s="114"/>
      <c r="BF593" s="114"/>
      <c r="BG593" s="114"/>
      <c r="BH593" s="114"/>
      <c r="BI593" s="114"/>
      <c r="BJ593" s="114"/>
      <c r="BK593" s="114"/>
      <c r="BL593" s="114"/>
      <c r="BM593" s="114"/>
      <c r="BN593" s="114"/>
      <c r="BO593" s="114"/>
      <c r="BP593" s="114"/>
      <c r="BQ593" s="114"/>
      <c r="BR593" s="114"/>
      <c r="BS593" s="114"/>
      <c r="BT593" s="114"/>
      <c r="BU593" s="114"/>
      <c r="BV593" s="114"/>
      <c r="BW593" s="114"/>
      <c r="BX593" s="114"/>
      <c r="BY593" s="114"/>
      <c r="BZ593" s="114"/>
      <c r="CA593" s="114"/>
      <c r="CB593" s="114"/>
      <c r="CC593" s="114"/>
      <c r="CD593" s="114"/>
      <c r="CE593" s="114"/>
      <c r="CF593" s="114"/>
      <c r="CG593" s="114"/>
      <c r="CH593" s="114"/>
      <c r="CI593" s="114"/>
      <c r="CJ593" s="114"/>
      <c r="CK593" s="114"/>
      <c r="CL593" s="114"/>
      <c r="CM593" s="114"/>
      <c r="CN593" s="114"/>
      <c r="CO593" s="114"/>
      <c r="CP593" s="114"/>
      <c r="CQ593" s="114"/>
      <c r="CR593" s="114"/>
      <c r="CS593" s="114"/>
      <c r="CT593" s="114"/>
      <c r="CU593" s="114"/>
      <c r="CV593" s="114"/>
      <c r="CW593" s="114"/>
      <c r="CX593" s="114"/>
      <c r="CY593" s="114"/>
      <c r="CZ593" s="114"/>
      <c r="DA593" s="114"/>
      <c r="DB593" s="114"/>
      <c r="DC593" s="114"/>
      <c r="DD593" s="114"/>
      <c r="DE593" s="114"/>
      <c r="DF593" s="114"/>
      <c r="DG593" s="114"/>
      <c r="DH593" s="114"/>
      <c r="DI593" s="114"/>
      <c r="DJ593" s="114"/>
      <c r="DK593" s="114"/>
      <c r="DL593" s="114"/>
      <c r="DM593" s="114"/>
      <c r="DN593" s="114"/>
      <c r="DO593" s="114"/>
      <c r="DP593" s="114"/>
      <c r="DQ593" s="114"/>
      <c r="DR593" s="114"/>
      <c r="DS593" s="114"/>
      <c r="DT593" s="114"/>
      <c r="DU593" s="114"/>
      <c r="DV593" s="114"/>
      <c r="DW593" s="114"/>
      <c r="DX593" s="114"/>
      <c r="DY593" s="114"/>
      <c r="DZ593" s="114"/>
      <c r="EA593" s="114"/>
      <c r="EB593" s="114"/>
      <c r="EC593" s="114"/>
      <c r="ED593" s="114"/>
      <c r="EE593" s="114"/>
      <c r="EF593" s="114"/>
      <c r="EG593" s="114"/>
      <c r="EH593" s="114"/>
      <c r="EI593" s="114"/>
      <c r="EJ593" s="114"/>
      <c r="EK593" s="114"/>
      <c r="EL593" s="114"/>
      <c r="EM593" s="114"/>
      <c r="EN593" s="114"/>
      <c r="EO593" s="114"/>
      <c r="EP593" s="114"/>
      <c r="EQ593" s="114"/>
      <c r="ER593" s="114"/>
      <c r="ES593" s="114"/>
      <c r="ET593" s="114"/>
      <c r="EU593" s="114"/>
      <c r="EV593" s="114"/>
      <c r="EW593" s="114"/>
      <c r="EX593" s="114"/>
      <c r="EY593" s="114"/>
      <c r="EZ593" s="114"/>
      <c r="FA593" s="114"/>
      <c r="FB593" s="114"/>
      <c r="FC593" s="114"/>
      <c r="FD593" s="114"/>
      <c r="FE593" s="114"/>
      <c r="FF593" s="114"/>
      <c r="FG593" s="114"/>
      <c r="FH593" s="114"/>
      <c r="FI593" s="114"/>
      <c r="FJ593" s="114"/>
      <c r="FK593" s="114"/>
      <c r="FL593" s="114"/>
      <c r="FM593" s="114"/>
      <c r="FN593" s="114"/>
      <c r="FO593" s="114"/>
      <c r="FP593" s="114"/>
      <c r="FQ593" s="114"/>
      <c r="FR593" s="114"/>
      <c r="FS593" s="114"/>
      <c r="FT593" s="114"/>
      <c r="FU593" s="114"/>
      <c r="FV593" s="114"/>
      <c r="FW593" s="114"/>
      <c r="FX593" s="114"/>
      <c r="FY593" s="114"/>
      <c r="FZ593" s="114"/>
      <c r="GA593" s="114"/>
      <c r="GB593" s="114"/>
      <c r="GC593" s="114"/>
      <c r="GD593" s="114"/>
      <c r="GE593" s="114"/>
      <c r="GF593" s="114"/>
      <c r="GG593" s="114"/>
      <c r="GH593" s="114"/>
      <c r="GI593" s="114"/>
      <c r="GJ593" s="114"/>
      <c r="GK593" s="114"/>
      <c r="GL593" s="114"/>
      <c r="GM593" s="114"/>
      <c r="GN593" s="114"/>
      <c r="GO593" s="114"/>
      <c r="GP593" s="114"/>
      <c r="GQ593" s="114"/>
      <c r="GR593" s="114"/>
      <c r="GS593" s="114"/>
      <c r="GT593" s="114"/>
      <c r="GU593" s="114"/>
      <c r="GV593" s="114"/>
      <c r="GW593" s="114"/>
      <c r="GX593" s="114"/>
      <c r="GY593" s="114"/>
      <c r="GZ593" s="114"/>
      <c r="HA593" s="114"/>
      <c r="HB593" s="114"/>
      <c r="HC593" s="114"/>
      <c r="HD593" s="114"/>
      <c r="HE593" s="114"/>
      <c r="HF593" s="114"/>
      <c r="HG593" s="114"/>
      <c r="HH593" s="114"/>
      <c r="HI593" s="114"/>
      <c r="HJ593" s="114"/>
      <c r="HK593" s="114"/>
      <c r="HL593" s="114"/>
      <c r="HM593" s="114"/>
      <c r="HN593" s="114"/>
      <c r="HO593" s="114"/>
      <c r="HP593" s="114"/>
      <c r="HQ593" s="114"/>
      <c r="HR593" s="114"/>
      <c r="HS593" s="114"/>
      <c r="HT593" s="114"/>
      <c r="HU593" s="114"/>
      <c r="HV593" s="114"/>
      <c r="HW593" s="114"/>
      <c r="HX593" s="114"/>
      <c r="HY593" s="114"/>
      <c r="HZ593" s="114"/>
      <c r="IA593" s="114"/>
      <c r="IB593" s="114"/>
      <c r="IC593" s="114"/>
      <c r="ID593" s="114"/>
      <c r="IE593" s="114"/>
      <c r="IF593" s="114"/>
      <c r="IG593" s="114"/>
      <c r="IH593" s="114"/>
      <c r="II593" s="114"/>
      <c r="IJ593" s="114"/>
      <c r="IK593" s="114"/>
      <c r="IL593" s="114"/>
    </row>
    <row r="594" spans="1:246" s="1" customFormat="1" ht="73.5" customHeight="1">
      <c r="A594" s="18" t="s">
        <v>1656</v>
      </c>
      <c r="B594" s="40" t="s">
        <v>195</v>
      </c>
      <c r="C594" s="40" t="s">
        <v>235</v>
      </c>
      <c r="D594" s="41" t="s">
        <v>1653</v>
      </c>
      <c r="E594" s="40" t="s">
        <v>726</v>
      </c>
      <c r="F594" s="41"/>
      <c r="G594" s="41" t="s">
        <v>1654</v>
      </c>
      <c r="H594" s="111"/>
      <c r="I594" s="41" t="s">
        <v>1655</v>
      </c>
      <c r="J594" s="41"/>
      <c r="K594" s="40" t="s">
        <v>82</v>
      </c>
      <c r="L594" s="31" t="s">
        <v>239</v>
      </c>
      <c r="M594" s="21" t="s">
        <v>67</v>
      </c>
      <c r="N594" s="40" t="s">
        <v>68</v>
      </c>
      <c r="O594" s="31" t="s">
        <v>1657</v>
      </c>
      <c r="P594" s="40" t="s">
        <v>68</v>
      </c>
      <c r="Q594" s="40" t="s">
        <v>70</v>
      </c>
      <c r="R594" s="19" t="s">
        <v>1648</v>
      </c>
      <c r="S594" s="19" t="s">
        <v>92</v>
      </c>
      <c r="T594" s="31">
        <v>112</v>
      </c>
      <c r="U594" s="40" t="s">
        <v>1124</v>
      </c>
      <c r="V594" s="112">
        <v>16000</v>
      </c>
      <c r="W594" s="113">
        <f>2.3*400</f>
        <v>919.9999999999999</v>
      </c>
      <c r="X594" s="112">
        <f>W594*V594</f>
        <v>14719999.999999998</v>
      </c>
      <c r="Y594" s="112">
        <f t="shared" si="24"/>
        <v>16486400</v>
      </c>
      <c r="Z594" s="40"/>
      <c r="AA594" s="19" t="s">
        <v>76</v>
      </c>
      <c r="AB594" s="41"/>
      <c r="AC594" s="114" t="s">
        <v>1634</v>
      </c>
      <c r="AD594" s="114"/>
      <c r="AE594" s="114"/>
      <c r="AF594" s="114"/>
      <c r="AG594" s="114"/>
      <c r="AH594" s="114"/>
      <c r="AI594" s="114"/>
      <c r="AJ594" s="114"/>
      <c r="AK594" s="114"/>
      <c r="AL594" s="114"/>
      <c r="AM594" s="114"/>
      <c r="AN594" s="114"/>
      <c r="AO594" s="114"/>
      <c r="AP594" s="114"/>
      <c r="AQ594" s="114"/>
      <c r="AR594" s="114"/>
      <c r="AS594" s="114"/>
      <c r="AT594" s="114"/>
      <c r="AU594" s="114"/>
      <c r="AV594" s="114"/>
      <c r="AW594" s="114"/>
      <c r="AX594" s="114"/>
      <c r="AY594" s="114"/>
      <c r="AZ594" s="114"/>
      <c r="BA594" s="114"/>
      <c r="BB594" s="114"/>
      <c r="BC594" s="114"/>
      <c r="BD594" s="114"/>
      <c r="BE594" s="114"/>
      <c r="BF594" s="114"/>
      <c r="BG594" s="114"/>
      <c r="BH594" s="114"/>
      <c r="BI594" s="114"/>
      <c r="BJ594" s="114"/>
      <c r="BK594" s="114"/>
      <c r="BL594" s="114"/>
      <c r="BM594" s="114"/>
      <c r="BN594" s="114"/>
      <c r="BO594" s="114"/>
      <c r="BP594" s="114"/>
      <c r="BQ594" s="114"/>
      <c r="BR594" s="114"/>
      <c r="BS594" s="114"/>
      <c r="BT594" s="114"/>
      <c r="BU594" s="114"/>
      <c r="BV594" s="114"/>
      <c r="BW594" s="114"/>
      <c r="BX594" s="114"/>
      <c r="BY594" s="114"/>
      <c r="BZ594" s="114"/>
      <c r="CA594" s="114"/>
      <c r="CB594" s="114"/>
      <c r="CC594" s="114"/>
      <c r="CD594" s="114"/>
      <c r="CE594" s="114"/>
      <c r="CF594" s="114"/>
      <c r="CG594" s="114"/>
      <c r="CH594" s="114"/>
      <c r="CI594" s="114"/>
      <c r="CJ594" s="114"/>
      <c r="CK594" s="114"/>
      <c r="CL594" s="114"/>
      <c r="CM594" s="114"/>
      <c r="CN594" s="114"/>
      <c r="CO594" s="114"/>
      <c r="CP594" s="114"/>
      <c r="CQ594" s="114"/>
      <c r="CR594" s="114"/>
      <c r="CS594" s="114"/>
      <c r="CT594" s="114"/>
      <c r="CU594" s="114"/>
      <c r="CV594" s="114"/>
      <c r="CW594" s="114"/>
      <c r="CX594" s="114"/>
      <c r="CY594" s="114"/>
      <c r="CZ594" s="114"/>
      <c r="DA594" s="114"/>
      <c r="DB594" s="114"/>
      <c r="DC594" s="114"/>
      <c r="DD594" s="114"/>
      <c r="DE594" s="114"/>
      <c r="DF594" s="114"/>
      <c r="DG594" s="114"/>
      <c r="DH594" s="114"/>
      <c r="DI594" s="114"/>
      <c r="DJ594" s="114"/>
      <c r="DK594" s="114"/>
      <c r="DL594" s="114"/>
      <c r="DM594" s="114"/>
      <c r="DN594" s="114"/>
      <c r="DO594" s="114"/>
      <c r="DP594" s="114"/>
      <c r="DQ594" s="114"/>
      <c r="DR594" s="114"/>
      <c r="DS594" s="114"/>
      <c r="DT594" s="114"/>
      <c r="DU594" s="114"/>
      <c r="DV594" s="114"/>
      <c r="DW594" s="114"/>
      <c r="DX594" s="114"/>
      <c r="DY594" s="114"/>
      <c r="DZ594" s="114"/>
      <c r="EA594" s="114"/>
      <c r="EB594" s="114"/>
      <c r="EC594" s="114"/>
      <c r="ED594" s="114"/>
      <c r="EE594" s="114"/>
      <c r="EF594" s="114"/>
      <c r="EG594" s="114"/>
      <c r="EH594" s="114"/>
      <c r="EI594" s="114"/>
      <c r="EJ594" s="114"/>
      <c r="EK594" s="114"/>
      <c r="EL594" s="114"/>
      <c r="EM594" s="114"/>
      <c r="EN594" s="114"/>
      <c r="EO594" s="114"/>
      <c r="EP594" s="114"/>
      <c r="EQ594" s="114"/>
      <c r="ER594" s="114"/>
      <c r="ES594" s="114"/>
      <c r="ET594" s="114"/>
      <c r="EU594" s="114"/>
      <c r="EV594" s="114"/>
      <c r="EW594" s="114"/>
      <c r="EX594" s="114"/>
      <c r="EY594" s="114"/>
      <c r="EZ594" s="114"/>
      <c r="FA594" s="114"/>
      <c r="FB594" s="114"/>
      <c r="FC594" s="114"/>
      <c r="FD594" s="114"/>
      <c r="FE594" s="114"/>
      <c r="FF594" s="114"/>
      <c r="FG594" s="114"/>
      <c r="FH594" s="114"/>
      <c r="FI594" s="114"/>
      <c r="FJ594" s="114"/>
      <c r="FK594" s="114"/>
      <c r="FL594" s="114"/>
      <c r="FM594" s="114"/>
      <c r="FN594" s="114"/>
      <c r="FO594" s="114"/>
      <c r="FP594" s="114"/>
      <c r="FQ594" s="114"/>
      <c r="FR594" s="114"/>
      <c r="FS594" s="114"/>
      <c r="FT594" s="114"/>
      <c r="FU594" s="114"/>
      <c r="FV594" s="114"/>
      <c r="FW594" s="114"/>
      <c r="FX594" s="114"/>
      <c r="FY594" s="114"/>
      <c r="FZ594" s="114"/>
      <c r="GA594" s="114"/>
      <c r="GB594" s="114"/>
      <c r="GC594" s="114"/>
      <c r="GD594" s="114"/>
      <c r="GE594" s="114"/>
      <c r="GF594" s="114"/>
      <c r="GG594" s="114"/>
      <c r="GH594" s="114"/>
      <c r="GI594" s="114"/>
      <c r="GJ594" s="114"/>
      <c r="GK594" s="114"/>
      <c r="GL594" s="114"/>
      <c r="GM594" s="114"/>
      <c r="GN594" s="114"/>
      <c r="GO594" s="114"/>
      <c r="GP594" s="114"/>
      <c r="GQ594" s="114"/>
      <c r="GR594" s="114"/>
      <c r="GS594" s="114"/>
      <c r="GT594" s="114"/>
      <c r="GU594" s="114"/>
      <c r="GV594" s="114"/>
      <c r="GW594" s="114"/>
      <c r="GX594" s="114"/>
      <c r="GY594" s="114"/>
      <c r="GZ594" s="114"/>
      <c r="HA594" s="114"/>
      <c r="HB594" s="114"/>
      <c r="HC594" s="114"/>
      <c r="HD594" s="114"/>
      <c r="HE594" s="114"/>
      <c r="HF594" s="114"/>
      <c r="HG594" s="114"/>
      <c r="HH594" s="114"/>
      <c r="HI594" s="114"/>
      <c r="HJ594" s="114"/>
      <c r="HK594" s="114"/>
      <c r="HL594" s="114"/>
      <c r="HM594" s="114"/>
      <c r="HN594" s="114"/>
      <c r="HO594" s="114"/>
      <c r="HP594" s="114"/>
      <c r="HQ594" s="114"/>
      <c r="HR594" s="114"/>
      <c r="HS594" s="114"/>
      <c r="HT594" s="114"/>
      <c r="HU594" s="114"/>
      <c r="HV594" s="114"/>
      <c r="HW594" s="114"/>
      <c r="HX594" s="114"/>
      <c r="HY594" s="114"/>
      <c r="HZ594" s="114"/>
      <c r="IA594" s="114"/>
      <c r="IB594" s="114"/>
      <c r="IC594" s="114"/>
      <c r="ID594" s="114"/>
      <c r="IE594" s="114"/>
      <c r="IF594" s="114"/>
      <c r="IG594" s="114"/>
      <c r="IH594" s="114"/>
      <c r="II594" s="114"/>
      <c r="IJ594" s="114"/>
      <c r="IK594" s="114"/>
      <c r="IL594" s="114"/>
    </row>
    <row r="595" spans="1:246" s="1" customFormat="1" ht="72" customHeight="1">
      <c r="A595" s="18" t="s">
        <v>1658</v>
      </c>
      <c r="B595" s="19" t="s">
        <v>61</v>
      </c>
      <c r="C595" s="19" t="s">
        <v>62</v>
      </c>
      <c r="D595" s="41" t="s">
        <v>1332</v>
      </c>
      <c r="E595" s="40" t="s">
        <v>1333</v>
      </c>
      <c r="F595" s="41"/>
      <c r="G595" s="41" t="s">
        <v>1334</v>
      </c>
      <c r="H595" s="111"/>
      <c r="I595" s="41" t="s">
        <v>1335</v>
      </c>
      <c r="J595" s="41"/>
      <c r="K595" s="40" t="s">
        <v>82</v>
      </c>
      <c r="L595" s="31" t="s">
        <v>239</v>
      </c>
      <c r="M595" s="21" t="s">
        <v>67</v>
      </c>
      <c r="N595" s="40" t="s">
        <v>68</v>
      </c>
      <c r="O595" s="31" t="s">
        <v>69</v>
      </c>
      <c r="P595" s="40" t="s">
        <v>68</v>
      </c>
      <c r="Q595" s="40" t="s">
        <v>70</v>
      </c>
      <c r="R595" s="19" t="s">
        <v>84</v>
      </c>
      <c r="S595" s="19" t="s">
        <v>92</v>
      </c>
      <c r="T595" s="31">
        <v>796</v>
      </c>
      <c r="U595" s="40" t="s">
        <v>205</v>
      </c>
      <c r="V595" s="112">
        <v>400</v>
      </c>
      <c r="W595" s="113">
        <v>36</v>
      </c>
      <c r="X595" s="112">
        <f t="shared" si="23"/>
        <v>14400</v>
      </c>
      <c r="Y595" s="112">
        <f t="shared" si="24"/>
        <v>16128.000000000002</v>
      </c>
      <c r="Z595" s="40"/>
      <c r="AA595" s="19" t="s">
        <v>76</v>
      </c>
      <c r="AB595" s="41"/>
      <c r="AC595" s="114" t="s">
        <v>1634</v>
      </c>
      <c r="AD595" s="114"/>
      <c r="AE595" s="114"/>
      <c r="AF595" s="114"/>
      <c r="AG595" s="114"/>
      <c r="AH595" s="114"/>
      <c r="AI595" s="114"/>
      <c r="AJ595" s="114"/>
      <c r="AK595" s="114"/>
      <c r="AL595" s="114"/>
      <c r="AM595" s="114"/>
      <c r="AN595" s="114"/>
      <c r="AO595" s="114"/>
      <c r="AP595" s="114"/>
      <c r="AQ595" s="114"/>
      <c r="AR595" s="114"/>
      <c r="AS595" s="114"/>
      <c r="AT595" s="114"/>
      <c r="AU595" s="114"/>
      <c r="AV595" s="114"/>
      <c r="AW595" s="114"/>
      <c r="AX595" s="114"/>
      <c r="AY595" s="114"/>
      <c r="AZ595" s="114"/>
      <c r="BA595" s="114"/>
      <c r="BB595" s="114"/>
      <c r="BC595" s="114"/>
      <c r="BD595" s="114"/>
      <c r="BE595" s="114"/>
      <c r="BF595" s="114"/>
      <c r="BG595" s="114"/>
      <c r="BH595" s="114"/>
      <c r="BI595" s="114"/>
      <c r="BJ595" s="114"/>
      <c r="BK595" s="114"/>
      <c r="BL595" s="114"/>
      <c r="BM595" s="114"/>
      <c r="BN595" s="114"/>
      <c r="BO595" s="114"/>
      <c r="BP595" s="114"/>
      <c r="BQ595" s="114"/>
      <c r="BR595" s="114"/>
      <c r="BS595" s="114"/>
      <c r="BT595" s="114"/>
      <c r="BU595" s="114"/>
      <c r="BV595" s="114"/>
      <c r="BW595" s="114"/>
      <c r="BX595" s="114"/>
      <c r="BY595" s="114"/>
      <c r="BZ595" s="114"/>
      <c r="CA595" s="114"/>
      <c r="CB595" s="114"/>
      <c r="CC595" s="114"/>
      <c r="CD595" s="114"/>
      <c r="CE595" s="114"/>
      <c r="CF595" s="114"/>
      <c r="CG595" s="114"/>
      <c r="CH595" s="114"/>
      <c r="CI595" s="114"/>
      <c r="CJ595" s="114"/>
      <c r="CK595" s="114"/>
      <c r="CL595" s="114"/>
      <c r="CM595" s="114"/>
      <c r="CN595" s="114"/>
      <c r="CO595" s="114"/>
      <c r="CP595" s="114"/>
      <c r="CQ595" s="114"/>
      <c r="CR595" s="114"/>
      <c r="CS595" s="114"/>
      <c r="CT595" s="114"/>
      <c r="CU595" s="114"/>
      <c r="CV595" s="114"/>
      <c r="CW595" s="114"/>
      <c r="CX595" s="114"/>
      <c r="CY595" s="114"/>
      <c r="CZ595" s="114"/>
      <c r="DA595" s="114"/>
      <c r="DB595" s="114"/>
      <c r="DC595" s="114"/>
      <c r="DD595" s="114"/>
      <c r="DE595" s="114"/>
      <c r="DF595" s="114"/>
      <c r="DG595" s="114"/>
      <c r="DH595" s="114"/>
      <c r="DI595" s="114"/>
      <c r="DJ595" s="114"/>
      <c r="DK595" s="114"/>
      <c r="DL595" s="114"/>
      <c r="DM595" s="114"/>
      <c r="DN595" s="114"/>
      <c r="DO595" s="114"/>
      <c r="DP595" s="114"/>
      <c r="DQ595" s="114"/>
      <c r="DR595" s="114"/>
      <c r="DS595" s="114"/>
      <c r="DT595" s="114"/>
      <c r="DU595" s="114"/>
      <c r="DV595" s="114"/>
      <c r="DW595" s="114"/>
      <c r="DX595" s="114"/>
      <c r="DY595" s="114"/>
      <c r="DZ595" s="114"/>
      <c r="EA595" s="114"/>
      <c r="EB595" s="114"/>
      <c r="EC595" s="114"/>
      <c r="ED595" s="114"/>
      <c r="EE595" s="114"/>
      <c r="EF595" s="114"/>
      <c r="EG595" s="114"/>
      <c r="EH595" s="114"/>
      <c r="EI595" s="114"/>
      <c r="EJ595" s="114"/>
      <c r="EK595" s="114"/>
      <c r="EL595" s="114"/>
      <c r="EM595" s="114"/>
      <c r="EN595" s="114"/>
      <c r="EO595" s="114"/>
      <c r="EP595" s="114"/>
      <c r="EQ595" s="114"/>
      <c r="ER595" s="114"/>
      <c r="ES595" s="114"/>
      <c r="ET595" s="114"/>
      <c r="EU595" s="114"/>
      <c r="EV595" s="114"/>
      <c r="EW595" s="114"/>
      <c r="EX595" s="114"/>
      <c r="EY595" s="114"/>
      <c r="EZ595" s="114"/>
      <c r="FA595" s="114"/>
      <c r="FB595" s="114"/>
      <c r="FC595" s="114"/>
      <c r="FD595" s="114"/>
      <c r="FE595" s="114"/>
      <c r="FF595" s="114"/>
      <c r="FG595" s="114"/>
      <c r="FH595" s="114"/>
      <c r="FI595" s="114"/>
      <c r="FJ595" s="114"/>
      <c r="FK595" s="114"/>
      <c r="FL595" s="114"/>
      <c r="FM595" s="114"/>
      <c r="FN595" s="114"/>
      <c r="FO595" s="114"/>
      <c r="FP595" s="114"/>
      <c r="FQ595" s="114"/>
      <c r="FR595" s="114"/>
      <c r="FS595" s="114"/>
      <c r="FT595" s="114"/>
      <c r="FU595" s="114"/>
      <c r="FV595" s="114"/>
      <c r="FW595" s="114"/>
      <c r="FX595" s="114"/>
      <c r="FY595" s="114"/>
      <c r="FZ595" s="114"/>
      <c r="GA595" s="114"/>
      <c r="GB595" s="114"/>
      <c r="GC595" s="114"/>
      <c r="GD595" s="114"/>
      <c r="GE595" s="114"/>
      <c r="GF595" s="114"/>
      <c r="GG595" s="114"/>
      <c r="GH595" s="114"/>
      <c r="GI595" s="114"/>
      <c r="GJ595" s="114"/>
      <c r="GK595" s="114"/>
      <c r="GL595" s="114"/>
      <c r="GM595" s="114"/>
      <c r="GN595" s="114"/>
      <c r="GO595" s="114"/>
      <c r="GP595" s="114"/>
      <c r="GQ595" s="114"/>
      <c r="GR595" s="114"/>
      <c r="GS595" s="114"/>
      <c r="GT595" s="114"/>
      <c r="GU595" s="114"/>
      <c r="GV595" s="114"/>
      <c r="GW595" s="114"/>
      <c r="GX595" s="114"/>
      <c r="GY595" s="114"/>
      <c r="GZ595" s="114"/>
      <c r="HA595" s="114"/>
      <c r="HB595" s="114"/>
      <c r="HC595" s="114"/>
      <c r="HD595" s="114"/>
      <c r="HE595" s="114"/>
      <c r="HF595" s="114"/>
      <c r="HG595" s="114"/>
      <c r="HH595" s="114"/>
      <c r="HI595" s="114"/>
      <c r="HJ595" s="114"/>
      <c r="HK595" s="114"/>
      <c r="HL595" s="114"/>
      <c r="HM595" s="114"/>
      <c r="HN595" s="114"/>
      <c r="HO595" s="114"/>
      <c r="HP595" s="114"/>
      <c r="HQ595" s="114"/>
      <c r="HR595" s="114"/>
      <c r="HS595" s="114"/>
      <c r="HT595" s="114"/>
      <c r="HU595" s="114"/>
      <c r="HV595" s="114"/>
      <c r="HW595" s="114"/>
      <c r="HX595" s="114"/>
      <c r="HY595" s="114"/>
      <c r="HZ595" s="114"/>
      <c r="IA595" s="114"/>
      <c r="IB595" s="114"/>
      <c r="IC595" s="114"/>
      <c r="ID595" s="114"/>
      <c r="IE595" s="114"/>
      <c r="IF595" s="114"/>
      <c r="IG595" s="114"/>
      <c r="IH595" s="114"/>
      <c r="II595" s="114"/>
      <c r="IJ595" s="114"/>
      <c r="IK595" s="114"/>
      <c r="IL595" s="114"/>
    </row>
    <row r="596" spans="1:246" s="1" customFormat="1" ht="66.75" customHeight="1">
      <c r="A596" s="18" t="s">
        <v>1659</v>
      </c>
      <c r="B596" s="19" t="s">
        <v>61</v>
      </c>
      <c r="C596" s="19" t="s">
        <v>62</v>
      </c>
      <c r="D596" s="41" t="s">
        <v>1393</v>
      </c>
      <c r="E596" s="40" t="s">
        <v>1394</v>
      </c>
      <c r="F596" s="41"/>
      <c r="G596" s="41" t="s">
        <v>1395</v>
      </c>
      <c r="H596" s="111"/>
      <c r="I596" s="41" t="s">
        <v>1660</v>
      </c>
      <c r="J596" s="41"/>
      <c r="K596" s="40" t="s">
        <v>82</v>
      </c>
      <c r="L596" s="31" t="s">
        <v>239</v>
      </c>
      <c r="M596" s="21" t="s">
        <v>67</v>
      </c>
      <c r="N596" s="40" t="s">
        <v>68</v>
      </c>
      <c r="O596" s="31" t="s">
        <v>69</v>
      </c>
      <c r="P596" s="40" t="s">
        <v>68</v>
      </c>
      <c r="Q596" s="40" t="s">
        <v>70</v>
      </c>
      <c r="R596" s="19" t="s">
        <v>84</v>
      </c>
      <c r="S596" s="19" t="s">
        <v>92</v>
      </c>
      <c r="T596" s="31">
        <v>18</v>
      </c>
      <c r="U596" s="40" t="s">
        <v>1031</v>
      </c>
      <c r="V596" s="112">
        <v>1</v>
      </c>
      <c r="W596" s="113">
        <v>10200</v>
      </c>
      <c r="X596" s="112">
        <f t="shared" si="23"/>
        <v>10200</v>
      </c>
      <c r="Y596" s="112">
        <f t="shared" si="24"/>
        <v>11424.000000000002</v>
      </c>
      <c r="Z596" s="40"/>
      <c r="AA596" s="19" t="s">
        <v>76</v>
      </c>
      <c r="AB596" s="41"/>
      <c r="AC596" s="114" t="s">
        <v>1634</v>
      </c>
      <c r="AD596" s="114"/>
      <c r="AE596" s="114"/>
      <c r="AF596" s="114"/>
      <c r="AG596" s="114"/>
      <c r="AH596" s="114"/>
      <c r="AI596" s="114"/>
      <c r="AJ596" s="114"/>
      <c r="AK596" s="114"/>
      <c r="AL596" s="114"/>
      <c r="AM596" s="114"/>
      <c r="AN596" s="114"/>
      <c r="AO596" s="114"/>
      <c r="AP596" s="114"/>
      <c r="AQ596" s="114"/>
      <c r="AR596" s="114"/>
      <c r="AS596" s="114"/>
      <c r="AT596" s="114"/>
      <c r="AU596" s="114"/>
      <c r="AV596" s="114"/>
      <c r="AW596" s="114"/>
      <c r="AX596" s="114"/>
      <c r="AY596" s="114"/>
      <c r="AZ596" s="114"/>
      <c r="BA596" s="114"/>
      <c r="BB596" s="114"/>
      <c r="BC596" s="114"/>
      <c r="BD596" s="114"/>
      <c r="BE596" s="114"/>
      <c r="BF596" s="114"/>
      <c r="BG596" s="114"/>
      <c r="BH596" s="114"/>
      <c r="BI596" s="114"/>
      <c r="BJ596" s="114"/>
      <c r="BK596" s="114"/>
      <c r="BL596" s="114"/>
      <c r="BM596" s="114"/>
      <c r="BN596" s="114"/>
      <c r="BO596" s="114"/>
      <c r="BP596" s="114"/>
      <c r="BQ596" s="114"/>
      <c r="BR596" s="114"/>
      <c r="BS596" s="114"/>
      <c r="BT596" s="114"/>
      <c r="BU596" s="114"/>
      <c r="BV596" s="114"/>
      <c r="BW596" s="114"/>
      <c r="BX596" s="114"/>
      <c r="BY596" s="114"/>
      <c r="BZ596" s="114"/>
      <c r="CA596" s="114"/>
      <c r="CB596" s="114"/>
      <c r="CC596" s="114"/>
      <c r="CD596" s="114"/>
      <c r="CE596" s="114"/>
      <c r="CF596" s="114"/>
      <c r="CG596" s="114"/>
      <c r="CH596" s="114"/>
      <c r="CI596" s="114"/>
      <c r="CJ596" s="114"/>
      <c r="CK596" s="114"/>
      <c r="CL596" s="114"/>
      <c r="CM596" s="114"/>
      <c r="CN596" s="114"/>
      <c r="CO596" s="114"/>
      <c r="CP596" s="114"/>
      <c r="CQ596" s="114"/>
      <c r="CR596" s="114"/>
      <c r="CS596" s="114"/>
      <c r="CT596" s="114"/>
      <c r="CU596" s="114"/>
      <c r="CV596" s="114"/>
      <c r="CW596" s="114"/>
      <c r="CX596" s="114"/>
      <c r="CY596" s="114"/>
      <c r="CZ596" s="114"/>
      <c r="DA596" s="114"/>
      <c r="DB596" s="114"/>
      <c r="DC596" s="114"/>
      <c r="DD596" s="114"/>
      <c r="DE596" s="114"/>
      <c r="DF596" s="114"/>
      <c r="DG596" s="114"/>
      <c r="DH596" s="114"/>
      <c r="DI596" s="114"/>
      <c r="DJ596" s="114"/>
      <c r="DK596" s="114"/>
      <c r="DL596" s="114"/>
      <c r="DM596" s="114"/>
      <c r="DN596" s="114"/>
      <c r="DO596" s="114"/>
      <c r="DP596" s="114"/>
      <c r="DQ596" s="114"/>
      <c r="DR596" s="114"/>
      <c r="DS596" s="114"/>
      <c r="DT596" s="114"/>
      <c r="DU596" s="114"/>
      <c r="DV596" s="114"/>
      <c r="DW596" s="114"/>
      <c r="DX596" s="114"/>
      <c r="DY596" s="114"/>
      <c r="DZ596" s="114"/>
      <c r="EA596" s="114"/>
      <c r="EB596" s="114"/>
      <c r="EC596" s="114"/>
      <c r="ED596" s="114"/>
      <c r="EE596" s="114"/>
      <c r="EF596" s="114"/>
      <c r="EG596" s="114"/>
      <c r="EH596" s="114"/>
      <c r="EI596" s="114"/>
      <c r="EJ596" s="114"/>
      <c r="EK596" s="114"/>
      <c r="EL596" s="114"/>
      <c r="EM596" s="114"/>
      <c r="EN596" s="114"/>
      <c r="EO596" s="114"/>
      <c r="EP596" s="114"/>
      <c r="EQ596" s="114"/>
      <c r="ER596" s="114"/>
      <c r="ES596" s="114"/>
      <c r="ET596" s="114"/>
      <c r="EU596" s="114"/>
      <c r="EV596" s="114"/>
      <c r="EW596" s="114"/>
      <c r="EX596" s="114"/>
      <c r="EY596" s="114"/>
      <c r="EZ596" s="114"/>
      <c r="FA596" s="114"/>
      <c r="FB596" s="114"/>
      <c r="FC596" s="114"/>
      <c r="FD596" s="114"/>
      <c r="FE596" s="114"/>
      <c r="FF596" s="114"/>
      <c r="FG596" s="114"/>
      <c r="FH596" s="114"/>
      <c r="FI596" s="114"/>
      <c r="FJ596" s="114"/>
      <c r="FK596" s="114"/>
      <c r="FL596" s="114"/>
      <c r="FM596" s="114"/>
      <c r="FN596" s="114"/>
      <c r="FO596" s="114"/>
      <c r="FP596" s="114"/>
      <c r="FQ596" s="114"/>
      <c r="FR596" s="114"/>
      <c r="FS596" s="114"/>
      <c r="FT596" s="114"/>
      <c r="FU596" s="114"/>
      <c r="FV596" s="114"/>
      <c r="FW596" s="114"/>
      <c r="FX596" s="114"/>
      <c r="FY596" s="114"/>
      <c r="FZ596" s="114"/>
      <c r="GA596" s="114"/>
      <c r="GB596" s="114"/>
      <c r="GC596" s="114"/>
      <c r="GD596" s="114"/>
      <c r="GE596" s="114"/>
      <c r="GF596" s="114"/>
      <c r="GG596" s="114"/>
      <c r="GH596" s="114"/>
      <c r="GI596" s="114"/>
      <c r="GJ596" s="114"/>
      <c r="GK596" s="114"/>
      <c r="GL596" s="114"/>
      <c r="GM596" s="114"/>
      <c r="GN596" s="114"/>
      <c r="GO596" s="114"/>
      <c r="GP596" s="114"/>
      <c r="GQ596" s="114"/>
      <c r="GR596" s="114"/>
      <c r="GS596" s="114"/>
      <c r="GT596" s="114"/>
      <c r="GU596" s="114"/>
      <c r="GV596" s="114"/>
      <c r="GW596" s="114"/>
      <c r="GX596" s="114"/>
      <c r="GY596" s="114"/>
      <c r="GZ596" s="114"/>
      <c r="HA596" s="114"/>
      <c r="HB596" s="114"/>
      <c r="HC596" s="114"/>
      <c r="HD596" s="114"/>
      <c r="HE596" s="114"/>
      <c r="HF596" s="114"/>
      <c r="HG596" s="114"/>
      <c r="HH596" s="114"/>
      <c r="HI596" s="114"/>
      <c r="HJ596" s="114"/>
      <c r="HK596" s="114"/>
      <c r="HL596" s="114"/>
      <c r="HM596" s="114"/>
      <c r="HN596" s="114"/>
      <c r="HO596" s="114"/>
      <c r="HP596" s="114"/>
      <c r="HQ596" s="114"/>
      <c r="HR596" s="114"/>
      <c r="HS596" s="114"/>
      <c r="HT596" s="114"/>
      <c r="HU596" s="114"/>
      <c r="HV596" s="114"/>
      <c r="HW596" s="114"/>
      <c r="HX596" s="114"/>
      <c r="HY596" s="114"/>
      <c r="HZ596" s="114"/>
      <c r="IA596" s="114"/>
      <c r="IB596" s="114"/>
      <c r="IC596" s="114"/>
      <c r="ID596" s="114"/>
      <c r="IE596" s="114"/>
      <c r="IF596" s="114"/>
      <c r="IG596" s="114"/>
      <c r="IH596" s="114"/>
      <c r="II596" s="114"/>
      <c r="IJ596" s="114"/>
      <c r="IK596" s="114"/>
      <c r="IL596" s="114"/>
    </row>
    <row r="597" spans="1:29" s="8" customFormat="1" ht="89.25" customHeight="1">
      <c r="A597" s="18" t="s">
        <v>1661</v>
      </c>
      <c r="B597" s="19" t="s">
        <v>61</v>
      </c>
      <c r="C597" s="19" t="s">
        <v>62</v>
      </c>
      <c r="D597" s="41" t="s">
        <v>1662</v>
      </c>
      <c r="E597" s="40" t="s">
        <v>1663</v>
      </c>
      <c r="F597" s="41"/>
      <c r="G597" s="41" t="s">
        <v>1664</v>
      </c>
      <c r="H597" s="111"/>
      <c r="I597" s="41"/>
      <c r="J597" s="41"/>
      <c r="K597" s="40" t="s">
        <v>82</v>
      </c>
      <c r="L597" s="31" t="s">
        <v>239</v>
      </c>
      <c r="M597" s="21" t="s">
        <v>67</v>
      </c>
      <c r="N597" s="40" t="s">
        <v>68</v>
      </c>
      <c r="O597" s="31" t="s">
        <v>255</v>
      </c>
      <c r="P597" s="40" t="s">
        <v>68</v>
      </c>
      <c r="Q597" s="40" t="s">
        <v>70</v>
      </c>
      <c r="R597" s="19" t="s">
        <v>84</v>
      </c>
      <c r="S597" s="19" t="s">
        <v>92</v>
      </c>
      <c r="T597" s="31">
        <v>112</v>
      </c>
      <c r="U597" s="40" t="s">
        <v>1124</v>
      </c>
      <c r="V597" s="112">
        <v>10</v>
      </c>
      <c r="W597" s="113">
        <v>450</v>
      </c>
      <c r="X597" s="112">
        <v>0</v>
      </c>
      <c r="Y597" s="112">
        <f t="shared" si="24"/>
        <v>0</v>
      </c>
      <c r="Z597" s="40"/>
      <c r="AA597" s="19" t="s">
        <v>76</v>
      </c>
      <c r="AB597" s="41" t="s">
        <v>106</v>
      </c>
      <c r="AC597" s="114" t="s">
        <v>1634</v>
      </c>
    </row>
    <row r="598" spans="1:246" s="1" customFormat="1" ht="54.75" customHeight="1">
      <c r="A598" s="18" t="s">
        <v>1665</v>
      </c>
      <c r="B598" s="19" t="s">
        <v>61</v>
      </c>
      <c r="C598" s="19" t="s">
        <v>62</v>
      </c>
      <c r="D598" s="41" t="s">
        <v>1385</v>
      </c>
      <c r="E598" s="40" t="s">
        <v>1386</v>
      </c>
      <c r="F598" s="117"/>
      <c r="G598" s="41" t="s">
        <v>1387</v>
      </c>
      <c r="H598" s="111"/>
      <c r="I598" s="41" t="s">
        <v>1666</v>
      </c>
      <c r="J598" s="41"/>
      <c r="K598" s="40" t="s">
        <v>82</v>
      </c>
      <c r="L598" s="31" t="s">
        <v>239</v>
      </c>
      <c r="M598" s="21" t="s">
        <v>67</v>
      </c>
      <c r="N598" s="40" t="s">
        <v>68</v>
      </c>
      <c r="O598" s="31" t="s">
        <v>255</v>
      </c>
      <c r="P598" s="40" t="s">
        <v>68</v>
      </c>
      <c r="Q598" s="40" t="s">
        <v>70</v>
      </c>
      <c r="R598" s="19" t="s">
        <v>84</v>
      </c>
      <c r="S598" s="19" t="s">
        <v>92</v>
      </c>
      <c r="T598" s="31">
        <v>166</v>
      </c>
      <c r="U598" s="40" t="s">
        <v>98</v>
      </c>
      <c r="V598" s="112">
        <f>20+10</f>
        <v>30</v>
      </c>
      <c r="W598" s="113">
        <f>X598/V598</f>
        <v>680</v>
      </c>
      <c r="X598" s="112">
        <f>14400+6000</f>
        <v>20400</v>
      </c>
      <c r="Y598" s="112">
        <f t="shared" si="24"/>
        <v>22848.000000000004</v>
      </c>
      <c r="Z598" s="40"/>
      <c r="AA598" s="19" t="s">
        <v>76</v>
      </c>
      <c r="AB598" s="41"/>
      <c r="AC598" s="114" t="s">
        <v>1667</v>
      </c>
      <c r="AD598" s="114"/>
      <c r="AE598" s="114"/>
      <c r="AF598" s="114"/>
      <c r="AG598" s="114"/>
      <c r="AH598" s="114"/>
      <c r="AI598" s="114"/>
      <c r="AJ598" s="114"/>
      <c r="AK598" s="114"/>
      <c r="AL598" s="114"/>
      <c r="AM598" s="114"/>
      <c r="AN598" s="114"/>
      <c r="AO598" s="114"/>
      <c r="AP598" s="114"/>
      <c r="AQ598" s="114"/>
      <c r="AR598" s="114"/>
      <c r="AS598" s="114"/>
      <c r="AT598" s="114"/>
      <c r="AU598" s="114"/>
      <c r="AV598" s="114"/>
      <c r="AW598" s="114"/>
      <c r="AX598" s="114"/>
      <c r="AY598" s="114"/>
      <c r="AZ598" s="114"/>
      <c r="BA598" s="114"/>
      <c r="BB598" s="114"/>
      <c r="BC598" s="114"/>
      <c r="BD598" s="114"/>
      <c r="BE598" s="114"/>
      <c r="BF598" s="114"/>
      <c r="BG598" s="114"/>
      <c r="BH598" s="114"/>
      <c r="BI598" s="114"/>
      <c r="BJ598" s="114"/>
      <c r="BK598" s="114"/>
      <c r="BL598" s="114"/>
      <c r="BM598" s="114"/>
      <c r="BN598" s="114"/>
      <c r="BO598" s="114"/>
      <c r="BP598" s="114"/>
      <c r="BQ598" s="114"/>
      <c r="BR598" s="114"/>
      <c r="BS598" s="114"/>
      <c r="BT598" s="114"/>
      <c r="BU598" s="114"/>
      <c r="BV598" s="114"/>
      <c r="BW598" s="114"/>
      <c r="BX598" s="114"/>
      <c r="BY598" s="114"/>
      <c r="BZ598" s="114"/>
      <c r="CA598" s="114"/>
      <c r="CB598" s="114"/>
      <c r="CC598" s="114"/>
      <c r="CD598" s="114"/>
      <c r="CE598" s="114"/>
      <c r="CF598" s="114"/>
      <c r="CG598" s="114"/>
      <c r="CH598" s="114"/>
      <c r="CI598" s="114"/>
      <c r="CJ598" s="114"/>
      <c r="CK598" s="114"/>
      <c r="CL598" s="114"/>
      <c r="CM598" s="114"/>
      <c r="CN598" s="114"/>
      <c r="CO598" s="114"/>
      <c r="CP598" s="114"/>
      <c r="CQ598" s="114"/>
      <c r="CR598" s="114"/>
      <c r="CS598" s="114"/>
      <c r="CT598" s="114"/>
      <c r="CU598" s="114"/>
      <c r="CV598" s="114"/>
      <c r="CW598" s="114"/>
      <c r="CX598" s="114"/>
      <c r="CY598" s="114"/>
      <c r="CZ598" s="114"/>
      <c r="DA598" s="114"/>
      <c r="DB598" s="114"/>
      <c r="DC598" s="114"/>
      <c r="DD598" s="114"/>
      <c r="DE598" s="114"/>
      <c r="DF598" s="114"/>
      <c r="DG598" s="114"/>
      <c r="DH598" s="114"/>
      <c r="DI598" s="114"/>
      <c r="DJ598" s="114"/>
      <c r="DK598" s="114"/>
      <c r="DL598" s="114"/>
      <c r="DM598" s="114"/>
      <c r="DN598" s="114"/>
      <c r="DO598" s="114"/>
      <c r="DP598" s="114"/>
      <c r="DQ598" s="114"/>
      <c r="DR598" s="114"/>
      <c r="DS598" s="114"/>
      <c r="DT598" s="114"/>
      <c r="DU598" s="114"/>
      <c r="DV598" s="114"/>
      <c r="DW598" s="114"/>
      <c r="DX598" s="114"/>
      <c r="DY598" s="114"/>
      <c r="DZ598" s="114"/>
      <c r="EA598" s="114"/>
      <c r="EB598" s="114"/>
      <c r="EC598" s="114"/>
      <c r="ED598" s="114"/>
      <c r="EE598" s="114"/>
      <c r="EF598" s="114"/>
      <c r="EG598" s="114"/>
      <c r="EH598" s="114"/>
      <c r="EI598" s="114"/>
      <c r="EJ598" s="114"/>
      <c r="EK598" s="114"/>
      <c r="EL598" s="114"/>
      <c r="EM598" s="114"/>
      <c r="EN598" s="114"/>
      <c r="EO598" s="114"/>
      <c r="EP598" s="114"/>
      <c r="EQ598" s="114"/>
      <c r="ER598" s="114"/>
      <c r="ES598" s="114"/>
      <c r="ET598" s="114"/>
      <c r="EU598" s="114"/>
      <c r="EV598" s="114"/>
      <c r="EW598" s="114"/>
      <c r="EX598" s="114"/>
      <c r="EY598" s="114"/>
      <c r="EZ598" s="114"/>
      <c r="FA598" s="114"/>
      <c r="FB598" s="114"/>
      <c r="FC598" s="114"/>
      <c r="FD598" s="114"/>
      <c r="FE598" s="114"/>
      <c r="FF598" s="114"/>
      <c r="FG598" s="114"/>
      <c r="FH598" s="114"/>
      <c r="FI598" s="114"/>
      <c r="FJ598" s="114"/>
      <c r="FK598" s="114"/>
      <c r="FL598" s="114"/>
      <c r="FM598" s="114"/>
      <c r="FN598" s="114"/>
      <c r="FO598" s="114"/>
      <c r="FP598" s="114"/>
      <c r="FQ598" s="114"/>
      <c r="FR598" s="114"/>
      <c r="FS598" s="114"/>
      <c r="FT598" s="114"/>
      <c r="FU598" s="114"/>
      <c r="FV598" s="114"/>
      <c r="FW598" s="114"/>
      <c r="FX598" s="114"/>
      <c r="FY598" s="114"/>
      <c r="FZ598" s="114"/>
      <c r="GA598" s="114"/>
      <c r="GB598" s="114"/>
      <c r="GC598" s="114"/>
      <c r="GD598" s="114"/>
      <c r="GE598" s="114"/>
      <c r="GF598" s="114"/>
      <c r="GG598" s="114"/>
      <c r="GH598" s="114"/>
      <c r="GI598" s="114"/>
      <c r="GJ598" s="114"/>
      <c r="GK598" s="114"/>
      <c r="GL598" s="114"/>
      <c r="GM598" s="114"/>
      <c r="GN598" s="114"/>
      <c r="GO598" s="114"/>
      <c r="GP598" s="114"/>
      <c r="GQ598" s="114"/>
      <c r="GR598" s="114"/>
      <c r="GS598" s="114"/>
      <c r="GT598" s="114"/>
      <c r="GU598" s="114"/>
      <c r="GV598" s="114"/>
      <c r="GW598" s="114"/>
      <c r="GX598" s="114"/>
      <c r="GY598" s="114"/>
      <c r="GZ598" s="114"/>
      <c r="HA598" s="114"/>
      <c r="HB598" s="114"/>
      <c r="HC598" s="114"/>
      <c r="HD598" s="114"/>
      <c r="HE598" s="114"/>
      <c r="HF598" s="114"/>
      <c r="HG598" s="114"/>
      <c r="HH598" s="114"/>
      <c r="HI598" s="114"/>
      <c r="HJ598" s="114"/>
      <c r="HK598" s="114"/>
      <c r="HL598" s="114"/>
      <c r="HM598" s="114"/>
      <c r="HN598" s="114"/>
      <c r="HO598" s="114"/>
      <c r="HP598" s="114"/>
      <c r="HQ598" s="114"/>
      <c r="HR598" s="114"/>
      <c r="HS598" s="114"/>
      <c r="HT598" s="114"/>
      <c r="HU598" s="114"/>
      <c r="HV598" s="114"/>
      <c r="HW598" s="114"/>
      <c r="HX598" s="114"/>
      <c r="HY598" s="114"/>
      <c r="HZ598" s="114"/>
      <c r="IA598" s="114"/>
      <c r="IB598" s="114"/>
      <c r="IC598" s="114"/>
      <c r="ID598" s="114"/>
      <c r="IE598" s="114"/>
      <c r="IF598" s="114"/>
      <c r="IG598" s="114"/>
      <c r="IH598" s="114"/>
      <c r="II598" s="114"/>
      <c r="IJ598" s="114"/>
      <c r="IK598" s="114"/>
      <c r="IL598" s="114"/>
    </row>
    <row r="599" spans="1:29" s="8" customFormat="1" ht="127.5" customHeight="1">
      <c r="A599" s="18" t="s">
        <v>1668</v>
      </c>
      <c r="B599" s="19" t="s">
        <v>61</v>
      </c>
      <c r="C599" s="19" t="s">
        <v>62</v>
      </c>
      <c r="D599" s="40" t="s">
        <v>1385</v>
      </c>
      <c r="E599" s="40" t="s">
        <v>1386</v>
      </c>
      <c r="F599" s="41"/>
      <c r="G599" s="40" t="s">
        <v>1387</v>
      </c>
      <c r="H599" s="111"/>
      <c r="I599" s="41" t="s">
        <v>1669</v>
      </c>
      <c r="J599" s="41"/>
      <c r="K599" s="40" t="s">
        <v>82</v>
      </c>
      <c r="L599" s="31" t="s">
        <v>239</v>
      </c>
      <c r="M599" s="21" t="s">
        <v>67</v>
      </c>
      <c r="N599" s="40" t="s">
        <v>68</v>
      </c>
      <c r="O599" s="31" t="s">
        <v>255</v>
      </c>
      <c r="P599" s="40" t="s">
        <v>68</v>
      </c>
      <c r="Q599" s="40" t="s">
        <v>70</v>
      </c>
      <c r="R599" s="19" t="s">
        <v>84</v>
      </c>
      <c r="S599" s="19" t="s">
        <v>92</v>
      </c>
      <c r="T599" s="31">
        <v>166</v>
      </c>
      <c r="U599" s="40" t="s">
        <v>98</v>
      </c>
      <c r="V599" s="112">
        <f>10+90</f>
        <v>100</v>
      </c>
      <c r="W599" s="113">
        <v>522</v>
      </c>
      <c r="X599" s="112">
        <v>0</v>
      </c>
      <c r="Y599" s="112">
        <f>X599*(1+12%)</f>
        <v>0</v>
      </c>
      <c r="Z599" s="40"/>
      <c r="AA599" s="19" t="s">
        <v>76</v>
      </c>
      <c r="AB599" s="41" t="s">
        <v>832</v>
      </c>
      <c r="AC599" s="114" t="s">
        <v>1670</v>
      </c>
    </row>
    <row r="600" spans="1:29" s="8" customFormat="1" ht="127.5" customHeight="1">
      <c r="A600" s="18" t="s">
        <v>1671</v>
      </c>
      <c r="B600" s="19" t="s">
        <v>61</v>
      </c>
      <c r="C600" s="19" t="s">
        <v>62</v>
      </c>
      <c r="D600" s="40" t="s">
        <v>1385</v>
      </c>
      <c r="E600" s="40" t="s">
        <v>1386</v>
      </c>
      <c r="F600" s="41"/>
      <c r="G600" s="40" t="s">
        <v>1387</v>
      </c>
      <c r="H600" s="111"/>
      <c r="I600" s="41" t="s">
        <v>1669</v>
      </c>
      <c r="J600" s="41"/>
      <c r="K600" s="40" t="s">
        <v>82</v>
      </c>
      <c r="L600" s="31" t="s">
        <v>239</v>
      </c>
      <c r="M600" s="21" t="s">
        <v>67</v>
      </c>
      <c r="N600" s="40" t="s">
        <v>68</v>
      </c>
      <c r="O600" s="31" t="s">
        <v>255</v>
      </c>
      <c r="P600" s="40" t="s">
        <v>68</v>
      </c>
      <c r="Q600" s="40" t="s">
        <v>70</v>
      </c>
      <c r="R600" s="19" t="s">
        <v>84</v>
      </c>
      <c r="S600" s="19" t="s">
        <v>92</v>
      </c>
      <c r="T600" s="31">
        <v>166</v>
      </c>
      <c r="U600" s="40" t="s">
        <v>98</v>
      </c>
      <c r="V600" s="112">
        <f>10+90+34</f>
        <v>134</v>
      </c>
      <c r="W600" s="113">
        <v>522</v>
      </c>
      <c r="X600" s="112">
        <f>W600*V600</f>
        <v>69948</v>
      </c>
      <c r="Y600" s="112">
        <f>X600*1.12</f>
        <v>78341.76000000001</v>
      </c>
      <c r="Z600" s="40"/>
      <c r="AA600" s="19" t="s">
        <v>76</v>
      </c>
      <c r="AB600" s="41"/>
      <c r="AC600" s="114" t="s">
        <v>1672</v>
      </c>
    </row>
    <row r="601" spans="1:246" s="1" customFormat="1" ht="58.5" customHeight="1">
      <c r="A601" s="18" t="s">
        <v>1673</v>
      </c>
      <c r="B601" s="19" t="s">
        <v>61</v>
      </c>
      <c r="C601" s="19" t="s">
        <v>62</v>
      </c>
      <c r="D601" s="40" t="s">
        <v>1385</v>
      </c>
      <c r="E601" s="40" t="s">
        <v>1386</v>
      </c>
      <c r="F601" s="41"/>
      <c r="G601" s="40" t="s">
        <v>1387</v>
      </c>
      <c r="H601" s="111"/>
      <c r="I601" s="41" t="s">
        <v>1674</v>
      </c>
      <c r="J601" s="41"/>
      <c r="K601" s="40" t="s">
        <v>82</v>
      </c>
      <c r="L601" s="31" t="s">
        <v>239</v>
      </c>
      <c r="M601" s="21" t="s">
        <v>67</v>
      </c>
      <c r="N601" s="40" t="s">
        <v>68</v>
      </c>
      <c r="O601" s="31" t="s">
        <v>255</v>
      </c>
      <c r="P601" s="40" t="s">
        <v>68</v>
      </c>
      <c r="Q601" s="40" t="s">
        <v>70</v>
      </c>
      <c r="R601" s="19" t="s">
        <v>84</v>
      </c>
      <c r="S601" s="19" t="s">
        <v>92</v>
      </c>
      <c r="T601" s="31">
        <v>166</v>
      </c>
      <c r="U601" s="40" t="s">
        <v>98</v>
      </c>
      <c r="V601" s="112">
        <v>50</v>
      </c>
      <c r="W601" s="113">
        <v>720</v>
      </c>
      <c r="X601" s="112">
        <f t="shared" si="23"/>
        <v>36000</v>
      </c>
      <c r="Y601" s="112">
        <f t="shared" si="24"/>
        <v>40320.00000000001</v>
      </c>
      <c r="Z601" s="40"/>
      <c r="AA601" s="19" t="s">
        <v>76</v>
      </c>
      <c r="AB601" s="41"/>
      <c r="AC601" s="114" t="s">
        <v>1634</v>
      </c>
      <c r="AD601" s="114"/>
      <c r="AE601" s="114"/>
      <c r="AF601" s="114"/>
      <c r="AG601" s="114"/>
      <c r="AH601" s="114"/>
      <c r="AI601" s="114"/>
      <c r="AJ601" s="114"/>
      <c r="AK601" s="114"/>
      <c r="AL601" s="114"/>
      <c r="AM601" s="114"/>
      <c r="AN601" s="114"/>
      <c r="AO601" s="114"/>
      <c r="AP601" s="114"/>
      <c r="AQ601" s="114"/>
      <c r="AR601" s="114"/>
      <c r="AS601" s="114"/>
      <c r="AT601" s="114"/>
      <c r="AU601" s="114"/>
      <c r="AV601" s="114"/>
      <c r="AW601" s="114"/>
      <c r="AX601" s="114"/>
      <c r="AY601" s="114"/>
      <c r="AZ601" s="114"/>
      <c r="BA601" s="114"/>
      <c r="BB601" s="114"/>
      <c r="BC601" s="114"/>
      <c r="BD601" s="114"/>
      <c r="BE601" s="114"/>
      <c r="BF601" s="114"/>
      <c r="BG601" s="114"/>
      <c r="BH601" s="114"/>
      <c r="BI601" s="114"/>
      <c r="BJ601" s="114"/>
      <c r="BK601" s="114"/>
      <c r="BL601" s="114"/>
      <c r="BM601" s="114"/>
      <c r="BN601" s="114"/>
      <c r="BO601" s="114"/>
      <c r="BP601" s="114"/>
      <c r="BQ601" s="114"/>
      <c r="BR601" s="114"/>
      <c r="BS601" s="114"/>
      <c r="BT601" s="114"/>
      <c r="BU601" s="114"/>
      <c r="BV601" s="114"/>
      <c r="BW601" s="114"/>
      <c r="BX601" s="114"/>
      <c r="BY601" s="114"/>
      <c r="BZ601" s="114"/>
      <c r="CA601" s="114"/>
      <c r="CB601" s="114"/>
      <c r="CC601" s="114"/>
      <c r="CD601" s="114"/>
      <c r="CE601" s="114"/>
      <c r="CF601" s="114"/>
      <c r="CG601" s="114"/>
      <c r="CH601" s="114"/>
      <c r="CI601" s="114"/>
      <c r="CJ601" s="114"/>
      <c r="CK601" s="114"/>
      <c r="CL601" s="114"/>
      <c r="CM601" s="114"/>
      <c r="CN601" s="114"/>
      <c r="CO601" s="114"/>
      <c r="CP601" s="114"/>
      <c r="CQ601" s="114"/>
      <c r="CR601" s="114"/>
      <c r="CS601" s="114"/>
      <c r="CT601" s="114"/>
      <c r="CU601" s="114"/>
      <c r="CV601" s="114"/>
      <c r="CW601" s="114"/>
      <c r="CX601" s="114"/>
      <c r="CY601" s="114"/>
      <c r="CZ601" s="114"/>
      <c r="DA601" s="114"/>
      <c r="DB601" s="114"/>
      <c r="DC601" s="114"/>
      <c r="DD601" s="114"/>
      <c r="DE601" s="114"/>
      <c r="DF601" s="114"/>
      <c r="DG601" s="114"/>
      <c r="DH601" s="114"/>
      <c r="DI601" s="114"/>
      <c r="DJ601" s="114"/>
      <c r="DK601" s="114"/>
      <c r="DL601" s="114"/>
      <c r="DM601" s="114"/>
      <c r="DN601" s="114"/>
      <c r="DO601" s="114"/>
      <c r="DP601" s="114"/>
      <c r="DQ601" s="114"/>
      <c r="DR601" s="114"/>
      <c r="DS601" s="114"/>
      <c r="DT601" s="114"/>
      <c r="DU601" s="114"/>
      <c r="DV601" s="114"/>
      <c r="DW601" s="114"/>
      <c r="DX601" s="114"/>
      <c r="DY601" s="114"/>
      <c r="DZ601" s="114"/>
      <c r="EA601" s="114"/>
      <c r="EB601" s="114"/>
      <c r="EC601" s="114"/>
      <c r="ED601" s="114"/>
      <c r="EE601" s="114"/>
      <c r="EF601" s="114"/>
      <c r="EG601" s="114"/>
      <c r="EH601" s="114"/>
      <c r="EI601" s="114"/>
      <c r="EJ601" s="114"/>
      <c r="EK601" s="114"/>
      <c r="EL601" s="114"/>
      <c r="EM601" s="114"/>
      <c r="EN601" s="114"/>
      <c r="EO601" s="114"/>
      <c r="EP601" s="114"/>
      <c r="EQ601" s="114"/>
      <c r="ER601" s="114"/>
      <c r="ES601" s="114"/>
      <c r="ET601" s="114"/>
      <c r="EU601" s="114"/>
      <c r="EV601" s="114"/>
      <c r="EW601" s="114"/>
      <c r="EX601" s="114"/>
      <c r="EY601" s="114"/>
      <c r="EZ601" s="114"/>
      <c r="FA601" s="114"/>
      <c r="FB601" s="114"/>
      <c r="FC601" s="114"/>
      <c r="FD601" s="114"/>
      <c r="FE601" s="114"/>
      <c r="FF601" s="114"/>
      <c r="FG601" s="114"/>
      <c r="FH601" s="114"/>
      <c r="FI601" s="114"/>
      <c r="FJ601" s="114"/>
      <c r="FK601" s="114"/>
      <c r="FL601" s="114"/>
      <c r="FM601" s="114"/>
      <c r="FN601" s="114"/>
      <c r="FO601" s="114"/>
      <c r="FP601" s="114"/>
      <c r="FQ601" s="114"/>
      <c r="FR601" s="114"/>
      <c r="FS601" s="114"/>
      <c r="FT601" s="114"/>
      <c r="FU601" s="114"/>
      <c r="FV601" s="114"/>
      <c r="FW601" s="114"/>
      <c r="FX601" s="114"/>
      <c r="FY601" s="114"/>
      <c r="FZ601" s="114"/>
      <c r="GA601" s="114"/>
      <c r="GB601" s="114"/>
      <c r="GC601" s="114"/>
      <c r="GD601" s="114"/>
      <c r="GE601" s="114"/>
      <c r="GF601" s="114"/>
      <c r="GG601" s="114"/>
      <c r="GH601" s="114"/>
      <c r="GI601" s="114"/>
      <c r="GJ601" s="114"/>
      <c r="GK601" s="114"/>
      <c r="GL601" s="114"/>
      <c r="GM601" s="114"/>
      <c r="GN601" s="114"/>
      <c r="GO601" s="114"/>
      <c r="GP601" s="114"/>
      <c r="GQ601" s="114"/>
      <c r="GR601" s="114"/>
      <c r="GS601" s="114"/>
      <c r="GT601" s="114"/>
      <c r="GU601" s="114"/>
      <c r="GV601" s="114"/>
      <c r="GW601" s="114"/>
      <c r="GX601" s="114"/>
      <c r="GY601" s="114"/>
      <c r="GZ601" s="114"/>
      <c r="HA601" s="114"/>
      <c r="HB601" s="114"/>
      <c r="HC601" s="114"/>
      <c r="HD601" s="114"/>
      <c r="HE601" s="114"/>
      <c r="HF601" s="114"/>
      <c r="HG601" s="114"/>
      <c r="HH601" s="114"/>
      <c r="HI601" s="114"/>
      <c r="HJ601" s="114"/>
      <c r="HK601" s="114"/>
      <c r="HL601" s="114"/>
      <c r="HM601" s="114"/>
      <c r="HN601" s="114"/>
      <c r="HO601" s="114"/>
      <c r="HP601" s="114"/>
      <c r="HQ601" s="114"/>
      <c r="HR601" s="114"/>
      <c r="HS601" s="114"/>
      <c r="HT601" s="114"/>
      <c r="HU601" s="114"/>
      <c r="HV601" s="114"/>
      <c r="HW601" s="114"/>
      <c r="HX601" s="114"/>
      <c r="HY601" s="114"/>
      <c r="HZ601" s="114"/>
      <c r="IA601" s="114"/>
      <c r="IB601" s="114"/>
      <c r="IC601" s="114"/>
      <c r="ID601" s="114"/>
      <c r="IE601" s="114"/>
      <c r="IF601" s="114"/>
      <c r="IG601" s="114"/>
      <c r="IH601" s="114"/>
      <c r="II601" s="114"/>
      <c r="IJ601" s="114"/>
      <c r="IK601" s="114"/>
      <c r="IL601" s="114"/>
    </row>
    <row r="602" spans="1:246" s="1" customFormat="1" ht="45.75" customHeight="1">
      <c r="A602" s="18" t="s">
        <v>1675</v>
      </c>
      <c r="B602" s="19" t="s">
        <v>61</v>
      </c>
      <c r="C602" s="19" t="s">
        <v>62</v>
      </c>
      <c r="D602" s="40" t="s">
        <v>1385</v>
      </c>
      <c r="E602" s="40" t="s">
        <v>1386</v>
      </c>
      <c r="F602" s="41"/>
      <c r="G602" s="40" t="s">
        <v>1387</v>
      </c>
      <c r="H602" s="111"/>
      <c r="I602" s="41" t="s">
        <v>1676</v>
      </c>
      <c r="J602" s="41"/>
      <c r="K602" s="40" t="s">
        <v>82</v>
      </c>
      <c r="L602" s="31" t="s">
        <v>239</v>
      </c>
      <c r="M602" s="21" t="s">
        <v>67</v>
      </c>
      <c r="N602" s="40" t="s">
        <v>68</v>
      </c>
      <c r="O602" s="31" t="s">
        <v>255</v>
      </c>
      <c r="P602" s="40" t="s">
        <v>68</v>
      </c>
      <c r="Q602" s="40" t="s">
        <v>70</v>
      </c>
      <c r="R602" s="19" t="s">
        <v>84</v>
      </c>
      <c r="S602" s="19" t="s">
        <v>92</v>
      </c>
      <c r="T602" s="31">
        <v>166</v>
      </c>
      <c r="U602" s="40" t="s">
        <v>98</v>
      </c>
      <c r="V602" s="112">
        <v>5</v>
      </c>
      <c r="W602" s="113">
        <v>720</v>
      </c>
      <c r="X602" s="112">
        <f t="shared" si="23"/>
        <v>3600</v>
      </c>
      <c r="Y602" s="112">
        <f t="shared" si="24"/>
        <v>4032.0000000000005</v>
      </c>
      <c r="Z602" s="40"/>
      <c r="AA602" s="19" t="s">
        <v>76</v>
      </c>
      <c r="AB602" s="41"/>
      <c r="AC602" s="114" t="s">
        <v>1634</v>
      </c>
      <c r="AD602" s="114"/>
      <c r="AE602" s="114"/>
      <c r="AF602" s="114"/>
      <c r="AG602" s="114"/>
      <c r="AH602" s="114"/>
      <c r="AI602" s="114"/>
      <c r="AJ602" s="114"/>
      <c r="AK602" s="114"/>
      <c r="AL602" s="114"/>
      <c r="AM602" s="114"/>
      <c r="AN602" s="114"/>
      <c r="AO602" s="114"/>
      <c r="AP602" s="114"/>
      <c r="AQ602" s="114"/>
      <c r="AR602" s="114"/>
      <c r="AS602" s="114"/>
      <c r="AT602" s="114"/>
      <c r="AU602" s="114"/>
      <c r="AV602" s="114"/>
      <c r="AW602" s="114"/>
      <c r="AX602" s="114"/>
      <c r="AY602" s="114"/>
      <c r="AZ602" s="114"/>
      <c r="BA602" s="114"/>
      <c r="BB602" s="114"/>
      <c r="BC602" s="114"/>
      <c r="BD602" s="114"/>
      <c r="BE602" s="114"/>
      <c r="BF602" s="114"/>
      <c r="BG602" s="114"/>
      <c r="BH602" s="114"/>
      <c r="BI602" s="114"/>
      <c r="BJ602" s="114"/>
      <c r="BK602" s="114"/>
      <c r="BL602" s="114"/>
      <c r="BM602" s="114"/>
      <c r="BN602" s="114"/>
      <c r="BO602" s="114"/>
      <c r="BP602" s="114"/>
      <c r="BQ602" s="114"/>
      <c r="BR602" s="114"/>
      <c r="BS602" s="114"/>
      <c r="BT602" s="114"/>
      <c r="BU602" s="114"/>
      <c r="BV602" s="114"/>
      <c r="BW602" s="114"/>
      <c r="BX602" s="114"/>
      <c r="BY602" s="114"/>
      <c r="BZ602" s="114"/>
      <c r="CA602" s="114"/>
      <c r="CB602" s="114"/>
      <c r="CC602" s="114"/>
      <c r="CD602" s="114"/>
      <c r="CE602" s="114"/>
      <c r="CF602" s="114"/>
      <c r="CG602" s="114"/>
      <c r="CH602" s="114"/>
      <c r="CI602" s="114"/>
      <c r="CJ602" s="114"/>
      <c r="CK602" s="114"/>
      <c r="CL602" s="114"/>
      <c r="CM602" s="114"/>
      <c r="CN602" s="114"/>
      <c r="CO602" s="114"/>
      <c r="CP602" s="114"/>
      <c r="CQ602" s="114"/>
      <c r="CR602" s="114"/>
      <c r="CS602" s="114"/>
      <c r="CT602" s="114"/>
      <c r="CU602" s="114"/>
      <c r="CV602" s="114"/>
      <c r="CW602" s="114"/>
      <c r="CX602" s="114"/>
      <c r="CY602" s="114"/>
      <c r="CZ602" s="114"/>
      <c r="DA602" s="114"/>
      <c r="DB602" s="114"/>
      <c r="DC602" s="114"/>
      <c r="DD602" s="114"/>
      <c r="DE602" s="114"/>
      <c r="DF602" s="114"/>
      <c r="DG602" s="114"/>
      <c r="DH602" s="114"/>
      <c r="DI602" s="114"/>
      <c r="DJ602" s="114"/>
      <c r="DK602" s="114"/>
      <c r="DL602" s="114"/>
      <c r="DM602" s="114"/>
      <c r="DN602" s="114"/>
      <c r="DO602" s="114"/>
      <c r="DP602" s="114"/>
      <c r="DQ602" s="114"/>
      <c r="DR602" s="114"/>
      <c r="DS602" s="114"/>
      <c r="DT602" s="114"/>
      <c r="DU602" s="114"/>
      <c r="DV602" s="114"/>
      <c r="DW602" s="114"/>
      <c r="DX602" s="114"/>
      <c r="DY602" s="114"/>
      <c r="DZ602" s="114"/>
      <c r="EA602" s="114"/>
      <c r="EB602" s="114"/>
      <c r="EC602" s="114"/>
      <c r="ED602" s="114"/>
      <c r="EE602" s="114"/>
      <c r="EF602" s="114"/>
      <c r="EG602" s="114"/>
      <c r="EH602" s="114"/>
      <c r="EI602" s="114"/>
      <c r="EJ602" s="114"/>
      <c r="EK602" s="114"/>
      <c r="EL602" s="114"/>
      <c r="EM602" s="114"/>
      <c r="EN602" s="114"/>
      <c r="EO602" s="114"/>
      <c r="EP602" s="114"/>
      <c r="EQ602" s="114"/>
      <c r="ER602" s="114"/>
      <c r="ES602" s="114"/>
      <c r="ET602" s="114"/>
      <c r="EU602" s="114"/>
      <c r="EV602" s="114"/>
      <c r="EW602" s="114"/>
      <c r="EX602" s="114"/>
      <c r="EY602" s="114"/>
      <c r="EZ602" s="114"/>
      <c r="FA602" s="114"/>
      <c r="FB602" s="114"/>
      <c r="FC602" s="114"/>
      <c r="FD602" s="114"/>
      <c r="FE602" s="114"/>
      <c r="FF602" s="114"/>
      <c r="FG602" s="114"/>
      <c r="FH602" s="114"/>
      <c r="FI602" s="114"/>
      <c r="FJ602" s="114"/>
      <c r="FK602" s="114"/>
      <c r="FL602" s="114"/>
      <c r="FM602" s="114"/>
      <c r="FN602" s="114"/>
      <c r="FO602" s="114"/>
      <c r="FP602" s="114"/>
      <c r="FQ602" s="114"/>
      <c r="FR602" s="114"/>
      <c r="FS602" s="114"/>
      <c r="FT602" s="114"/>
      <c r="FU602" s="114"/>
      <c r="FV602" s="114"/>
      <c r="FW602" s="114"/>
      <c r="FX602" s="114"/>
      <c r="FY602" s="114"/>
      <c r="FZ602" s="114"/>
      <c r="GA602" s="114"/>
      <c r="GB602" s="114"/>
      <c r="GC602" s="114"/>
      <c r="GD602" s="114"/>
      <c r="GE602" s="114"/>
      <c r="GF602" s="114"/>
      <c r="GG602" s="114"/>
      <c r="GH602" s="114"/>
      <c r="GI602" s="114"/>
      <c r="GJ602" s="114"/>
      <c r="GK602" s="114"/>
      <c r="GL602" s="114"/>
      <c r="GM602" s="114"/>
      <c r="GN602" s="114"/>
      <c r="GO602" s="114"/>
      <c r="GP602" s="114"/>
      <c r="GQ602" s="114"/>
      <c r="GR602" s="114"/>
      <c r="GS602" s="114"/>
      <c r="GT602" s="114"/>
      <c r="GU602" s="114"/>
      <c r="GV602" s="114"/>
      <c r="GW602" s="114"/>
      <c r="GX602" s="114"/>
      <c r="GY602" s="114"/>
      <c r="GZ602" s="114"/>
      <c r="HA602" s="114"/>
      <c r="HB602" s="114"/>
      <c r="HC602" s="114"/>
      <c r="HD602" s="114"/>
      <c r="HE602" s="114"/>
      <c r="HF602" s="114"/>
      <c r="HG602" s="114"/>
      <c r="HH602" s="114"/>
      <c r="HI602" s="114"/>
      <c r="HJ602" s="114"/>
      <c r="HK602" s="114"/>
      <c r="HL602" s="114"/>
      <c r="HM602" s="114"/>
      <c r="HN602" s="114"/>
      <c r="HO602" s="114"/>
      <c r="HP602" s="114"/>
      <c r="HQ602" s="114"/>
      <c r="HR602" s="114"/>
      <c r="HS602" s="114"/>
      <c r="HT602" s="114"/>
      <c r="HU602" s="114"/>
      <c r="HV602" s="114"/>
      <c r="HW602" s="114"/>
      <c r="HX602" s="114"/>
      <c r="HY602" s="114"/>
      <c r="HZ602" s="114"/>
      <c r="IA602" s="114"/>
      <c r="IB602" s="114"/>
      <c r="IC602" s="114"/>
      <c r="ID602" s="114"/>
      <c r="IE602" s="114"/>
      <c r="IF602" s="114"/>
      <c r="IG602" s="114"/>
      <c r="IH602" s="114"/>
      <c r="II602" s="114"/>
      <c r="IJ602" s="114"/>
      <c r="IK602" s="114"/>
      <c r="IL602" s="114"/>
    </row>
    <row r="603" spans="1:246" s="1" customFormat="1" ht="47.25" customHeight="1">
      <c r="A603" s="18" t="s">
        <v>1677</v>
      </c>
      <c r="B603" s="19" t="s">
        <v>61</v>
      </c>
      <c r="C603" s="19" t="s">
        <v>62</v>
      </c>
      <c r="D603" s="40" t="s">
        <v>1385</v>
      </c>
      <c r="E603" s="40" t="s">
        <v>1386</v>
      </c>
      <c r="F603" s="41"/>
      <c r="G603" s="40" t="s">
        <v>1387</v>
      </c>
      <c r="H603" s="111"/>
      <c r="I603" s="41" t="s">
        <v>1678</v>
      </c>
      <c r="J603" s="41"/>
      <c r="K603" s="40" t="s">
        <v>82</v>
      </c>
      <c r="L603" s="31" t="s">
        <v>239</v>
      </c>
      <c r="M603" s="21" t="s">
        <v>67</v>
      </c>
      <c r="N603" s="40" t="s">
        <v>68</v>
      </c>
      <c r="O603" s="31" t="s">
        <v>255</v>
      </c>
      <c r="P603" s="40" t="s">
        <v>68</v>
      </c>
      <c r="Q603" s="40" t="s">
        <v>70</v>
      </c>
      <c r="R603" s="19" t="s">
        <v>84</v>
      </c>
      <c r="S603" s="19" t="s">
        <v>92</v>
      </c>
      <c r="T603" s="31">
        <v>166</v>
      </c>
      <c r="U603" s="40" t="s">
        <v>98</v>
      </c>
      <c r="V603" s="112">
        <v>5</v>
      </c>
      <c r="W603" s="113">
        <v>720</v>
      </c>
      <c r="X603" s="112">
        <f t="shared" si="23"/>
        <v>3600</v>
      </c>
      <c r="Y603" s="112">
        <f t="shared" si="24"/>
        <v>4032.0000000000005</v>
      </c>
      <c r="Z603" s="40"/>
      <c r="AA603" s="19" t="s">
        <v>76</v>
      </c>
      <c r="AB603" s="41"/>
      <c r="AC603" s="114" t="s">
        <v>1634</v>
      </c>
      <c r="AD603" s="114"/>
      <c r="AE603" s="114"/>
      <c r="AF603" s="114"/>
      <c r="AG603" s="114"/>
      <c r="AH603" s="114"/>
      <c r="AI603" s="114"/>
      <c r="AJ603" s="114"/>
      <c r="AK603" s="114"/>
      <c r="AL603" s="114"/>
      <c r="AM603" s="114"/>
      <c r="AN603" s="114"/>
      <c r="AO603" s="114"/>
      <c r="AP603" s="114"/>
      <c r="AQ603" s="114"/>
      <c r="AR603" s="114"/>
      <c r="AS603" s="114"/>
      <c r="AT603" s="114"/>
      <c r="AU603" s="114"/>
      <c r="AV603" s="114"/>
      <c r="AW603" s="114"/>
      <c r="AX603" s="114"/>
      <c r="AY603" s="114"/>
      <c r="AZ603" s="114"/>
      <c r="BA603" s="114"/>
      <c r="BB603" s="114"/>
      <c r="BC603" s="114"/>
      <c r="BD603" s="114"/>
      <c r="BE603" s="114"/>
      <c r="BF603" s="114"/>
      <c r="BG603" s="114"/>
      <c r="BH603" s="114"/>
      <c r="BI603" s="114"/>
      <c r="BJ603" s="114"/>
      <c r="BK603" s="114"/>
      <c r="BL603" s="114"/>
      <c r="BM603" s="114"/>
      <c r="BN603" s="114"/>
      <c r="BO603" s="114"/>
      <c r="BP603" s="114"/>
      <c r="BQ603" s="114"/>
      <c r="BR603" s="114"/>
      <c r="BS603" s="114"/>
      <c r="BT603" s="114"/>
      <c r="BU603" s="114"/>
      <c r="BV603" s="114"/>
      <c r="BW603" s="114"/>
      <c r="BX603" s="114"/>
      <c r="BY603" s="114"/>
      <c r="BZ603" s="114"/>
      <c r="CA603" s="114"/>
      <c r="CB603" s="114"/>
      <c r="CC603" s="114"/>
      <c r="CD603" s="114"/>
      <c r="CE603" s="114"/>
      <c r="CF603" s="114"/>
      <c r="CG603" s="114"/>
      <c r="CH603" s="114"/>
      <c r="CI603" s="114"/>
      <c r="CJ603" s="114"/>
      <c r="CK603" s="114"/>
      <c r="CL603" s="114"/>
      <c r="CM603" s="114"/>
      <c r="CN603" s="114"/>
      <c r="CO603" s="114"/>
      <c r="CP603" s="114"/>
      <c r="CQ603" s="114"/>
      <c r="CR603" s="114"/>
      <c r="CS603" s="114"/>
      <c r="CT603" s="114"/>
      <c r="CU603" s="114"/>
      <c r="CV603" s="114"/>
      <c r="CW603" s="114"/>
      <c r="CX603" s="114"/>
      <c r="CY603" s="114"/>
      <c r="CZ603" s="114"/>
      <c r="DA603" s="114"/>
      <c r="DB603" s="114"/>
      <c r="DC603" s="114"/>
      <c r="DD603" s="114"/>
      <c r="DE603" s="114"/>
      <c r="DF603" s="114"/>
      <c r="DG603" s="114"/>
      <c r="DH603" s="114"/>
      <c r="DI603" s="114"/>
      <c r="DJ603" s="114"/>
      <c r="DK603" s="114"/>
      <c r="DL603" s="114"/>
      <c r="DM603" s="114"/>
      <c r="DN603" s="114"/>
      <c r="DO603" s="114"/>
      <c r="DP603" s="114"/>
      <c r="DQ603" s="114"/>
      <c r="DR603" s="114"/>
      <c r="DS603" s="114"/>
      <c r="DT603" s="114"/>
      <c r="DU603" s="114"/>
      <c r="DV603" s="114"/>
      <c r="DW603" s="114"/>
      <c r="DX603" s="114"/>
      <c r="DY603" s="114"/>
      <c r="DZ603" s="114"/>
      <c r="EA603" s="114"/>
      <c r="EB603" s="114"/>
      <c r="EC603" s="114"/>
      <c r="ED603" s="114"/>
      <c r="EE603" s="114"/>
      <c r="EF603" s="114"/>
      <c r="EG603" s="114"/>
      <c r="EH603" s="114"/>
      <c r="EI603" s="114"/>
      <c r="EJ603" s="114"/>
      <c r="EK603" s="114"/>
      <c r="EL603" s="114"/>
      <c r="EM603" s="114"/>
      <c r="EN603" s="114"/>
      <c r="EO603" s="114"/>
      <c r="EP603" s="114"/>
      <c r="EQ603" s="114"/>
      <c r="ER603" s="114"/>
      <c r="ES603" s="114"/>
      <c r="ET603" s="114"/>
      <c r="EU603" s="114"/>
      <c r="EV603" s="114"/>
      <c r="EW603" s="114"/>
      <c r="EX603" s="114"/>
      <c r="EY603" s="114"/>
      <c r="EZ603" s="114"/>
      <c r="FA603" s="114"/>
      <c r="FB603" s="114"/>
      <c r="FC603" s="114"/>
      <c r="FD603" s="114"/>
      <c r="FE603" s="114"/>
      <c r="FF603" s="114"/>
      <c r="FG603" s="114"/>
      <c r="FH603" s="114"/>
      <c r="FI603" s="114"/>
      <c r="FJ603" s="114"/>
      <c r="FK603" s="114"/>
      <c r="FL603" s="114"/>
      <c r="FM603" s="114"/>
      <c r="FN603" s="114"/>
      <c r="FO603" s="114"/>
      <c r="FP603" s="114"/>
      <c r="FQ603" s="114"/>
      <c r="FR603" s="114"/>
      <c r="FS603" s="114"/>
      <c r="FT603" s="114"/>
      <c r="FU603" s="114"/>
      <c r="FV603" s="114"/>
      <c r="FW603" s="114"/>
      <c r="FX603" s="114"/>
      <c r="FY603" s="114"/>
      <c r="FZ603" s="114"/>
      <c r="GA603" s="114"/>
      <c r="GB603" s="114"/>
      <c r="GC603" s="114"/>
      <c r="GD603" s="114"/>
      <c r="GE603" s="114"/>
      <c r="GF603" s="114"/>
      <c r="GG603" s="114"/>
      <c r="GH603" s="114"/>
      <c r="GI603" s="114"/>
      <c r="GJ603" s="114"/>
      <c r="GK603" s="114"/>
      <c r="GL603" s="114"/>
      <c r="GM603" s="114"/>
      <c r="GN603" s="114"/>
      <c r="GO603" s="114"/>
      <c r="GP603" s="114"/>
      <c r="GQ603" s="114"/>
      <c r="GR603" s="114"/>
      <c r="GS603" s="114"/>
      <c r="GT603" s="114"/>
      <c r="GU603" s="114"/>
      <c r="GV603" s="114"/>
      <c r="GW603" s="114"/>
      <c r="GX603" s="114"/>
      <c r="GY603" s="114"/>
      <c r="GZ603" s="114"/>
      <c r="HA603" s="114"/>
      <c r="HB603" s="114"/>
      <c r="HC603" s="114"/>
      <c r="HD603" s="114"/>
      <c r="HE603" s="114"/>
      <c r="HF603" s="114"/>
      <c r="HG603" s="114"/>
      <c r="HH603" s="114"/>
      <c r="HI603" s="114"/>
      <c r="HJ603" s="114"/>
      <c r="HK603" s="114"/>
      <c r="HL603" s="114"/>
      <c r="HM603" s="114"/>
      <c r="HN603" s="114"/>
      <c r="HO603" s="114"/>
      <c r="HP603" s="114"/>
      <c r="HQ603" s="114"/>
      <c r="HR603" s="114"/>
      <c r="HS603" s="114"/>
      <c r="HT603" s="114"/>
      <c r="HU603" s="114"/>
      <c r="HV603" s="114"/>
      <c r="HW603" s="114"/>
      <c r="HX603" s="114"/>
      <c r="HY603" s="114"/>
      <c r="HZ603" s="114"/>
      <c r="IA603" s="114"/>
      <c r="IB603" s="114"/>
      <c r="IC603" s="114"/>
      <c r="ID603" s="114"/>
      <c r="IE603" s="114"/>
      <c r="IF603" s="114"/>
      <c r="IG603" s="114"/>
      <c r="IH603" s="114"/>
      <c r="II603" s="114"/>
      <c r="IJ603" s="114"/>
      <c r="IK603" s="114"/>
      <c r="IL603" s="114"/>
    </row>
    <row r="604" spans="1:246" s="1" customFormat="1" ht="54.75" customHeight="1">
      <c r="A604" s="18" t="s">
        <v>1679</v>
      </c>
      <c r="B604" s="19" t="s">
        <v>61</v>
      </c>
      <c r="C604" s="19" t="s">
        <v>62</v>
      </c>
      <c r="D604" s="40" t="s">
        <v>1385</v>
      </c>
      <c r="E604" s="40" t="s">
        <v>1386</v>
      </c>
      <c r="F604" s="41"/>
      <c r="G604" s="40" t="s">
        <v>1387</v>
      </c>
      <c r="H604" s="111"/>
      <c r="I604" s="41" t="s">
        <v>1680</v>
      </c>
      <c r="J604" s="41"/>
      <c r="K604" s="40" t="s">
        <v>82</v>
      </c>
      <c r="L604" s="31" t="s">
        <v>239</v>
      </c>
      <c r="M604" s="21" t="s">
        <v>67</v>
      </c>
      <c r="N604" s="40" t="s">
        <v>68</v>
      </c>
      <c r="O604" s="31" t="s">
        <v>255</v>
      </c>
      <c r="P604" s="40" t="s">
        <v>68</v>
      </c>
      <c r="Q604" s="40" t="s">
        <v>70</v>
      </c>
      <c r="R604" s="19" t="s">
        <v>84</v>
      </c>
      <c r="S604" s="19" t="s">
        <v>92</v>
      </c>
      <c r="T604" s="31">
        <v>166</v>
      </c>
      <c r="U604" s="40" t="s">
        <v>98</v>
      </c>
      <c r="V604" s="112">
        <f>5+20</f>
        <v>25</v>
      </c>
      <c r="W604" s="113">
        <f>X604/V604</f>
        <v>624</v>
      </c>
      <c r="X604" s="112">
        <f>3600+12000</f>
        <v>15600</v>
      </c>
      <c r="Y604" s="112">
        <f t="shared" si="24"/>
        <v>17472</v>
      </c>
      <c r="Z604" s="40"/>
      <c r="AA604" s="19" t="s">
        <v>76</v>
      </c>
      <c r="AB604" s="41"/>
      <c r="AC604" s="114" t="s">
        <v>1681</v>
      </c>
      <c r="AD604" s="114"/>
      <c r="AE604" s="114"/>
      <c r="AF604" s="114"/>
      <c r="AG604" s="114"/>
      <c r="AH604" s="114"/>
      <c r="AI604" s="114"/>
      <c r="AJ604" s="114"/>
      <c r="AK604" s="114"/>
      <c r="AL604" s="114"/>
      <c r="AM604" s="114"/>
      <c r="AN604" s="114"/>
      <c r="AO604" s="114"/>
      <c r="AP604" s="114"/>
      <c r="AQ604" s="114"/>
      <c r="AR604" s="114"/>
      <c r="AS604" s="114"/>
      <c r="AT604" s="114"/>
      <c r="AU604" s="114"/>
      <c r="AV604" s="114"/>
      <c r="AW604" s="114"/>
      <c r="AX604" s="114"/>
      <c r="AY604" s="114"/>
      <c r="AZ604" s="114"/>
      <c r="BA604" s="114"/>
      <c r="BB604" s="114"/>
      <c r="BC604" s="114"/>
      <c r="BD604" s="114"/>
      <c r="BE604" s="114"/>
      <c r="BF604" s="114"/>
      <c r="BG604" s="114"/>
      <c r="BH604" s="114"/>
      <c r="BI604" s="114"/>
      <c r="BJ604" s="114"/>
      <c r="BK604" s="114"/>
      <c r="BL604" s="114"/>
      <c r="BM604" s="114"/>
      <c r="BN604" s="114"/>
      <c r="BO604" s="114"/>
      <c r="BP604" s="114"/>
      <c r="BQ604" s="114"/>
      <c r="BR604" s="114"/>
      <c r="BS604" s="114"/>
      <c r="BT604" s="114"/>
      <c r="BU604" s="114"/>
      <c r="BV604" s="114"/>
      <c r="BW604" s="114"/>
      <c r="BX604" s="114"/>
      <c r="BY604" s="114"/>
      <c r="BZ604" s="114"/>
      <c r="CA604" s="114"/>
      <c r="CB604" s="114"/>
      <c r="CC604" s="114"/>
      <c r="CD604" s="114"/>
      <c r="CE604" s="114"/>
      <c r="CF604" s="114"/>
      <c r="CG604" s="114"/>
      <c r="CH604" s="114"/>
      <c r="CI604" s="114"/>
      <c r="CJ604" s="114"/>
      <c r="CK604" s="114"/>
      <c r="CL604" s="114"/>
      <c r="CM604" s="114"/>
      <c r="CN604" s="114"/>
      <c r="CO604" s="114"/>
      <c r="CP604" s="114"/>
      <c r="CQ604" s="114"/>
      <c r="CR604" s="114"/>
      <c r="CS604" s="114"/>
      <c r="CT604" s="114"/>
      <c r="CU604" s="114"/>
      <c r="CV604" s="114"/>
      <c r="CW604" s="114"/>
      <c r="CX604" s="114"/>
      <c r="CY604" s="114"/>
      <c r="CZ604" s="114"/>
      <c r="DA604" s="114"/>
      <c r="DB604" s="114"/>
      <c r="DC604" s="114"/>
      <c r="DD604" s="114"/>
      <c r="DE604" s="114"/>
      <c r="DF604" s="114"/>
      <c r="DG604" s="114"/>
      <c r="DH604" s="114"/>
      <c r="DI604" s="114"/>
      <c r="DJ604" s="114"/>
      <c r="DK604" s="114"/>
      <c r="DL604" s="114"/>
      <c r="DM604" s="114"/>
      <c r="DN604" s="114"/>
      <c r="DO604" s="114"/>
      <c r="DP604" s="114"/>
      <c r="DQ604" s="114"/>
      <c r="DR604" s="114"/>
      <c r="DS604" s="114"/>
      <c r="DT604" s="114"/>
      <c r="DU604" s="114"/>
      <c r="DV604" s="114"/>
      <c r="DW604" s="114"/>
      <c r="DX604" s="114"/>
      <c r="DY604" s="114"/>
      <c r="DZ604" s="114"/>
      <c r="EA604" s="114"/>
      <c r="EB604" s="114"/>
      <c r="EC604" s="114"/>
      <c r="ED604" s="114"/>
      <c r="EE604" s="114"/>
      <c r="EF604" s="114"/>
      <c r="EG604" s="114"/>
      <c r="EH604" s="114"/>
      <c r="EI604" s="114"/>
      <c r="EJ604" s="114"/>
      <c r="EK604" s="114"/>
      <c r="EL604" s="114"/>
      <c r="EM604" s="114"/>
      <c r="EN604" s="114"/>
      <c r="EO604" s="114"/>
      <c r="EP604" s="114"/>
      <c r="EQ604" s="114"/>
      <c r="ER604" s="114"/>
      <c r="ES604" s="114"/>
      <c r="ET604" s="114"/>
      <c r="EU604" s="114"/>
      <c r="EV604" s="114"/>
      <c r="EW604" s="114"/>
      <c r="EX604" s="114"/>
      <c r="EY604" s="114"/>
      <c r="EZ604" s="114"/>
      <c r="FA604" s="114"/>
      <c r="FB604" s="114"/>
      <c r="FC604" s="114"/>
      <c r="FD604" s="114"/>
      <c r="FE604" s="114"/>
      <c r="FF604" s="114"/>
      <c r="FG604" s="114"/>
      <c r="FH604" s="114"/>
      <c r="FI604" s="114"/>
      <c r="FJ604" s="114"/>
      <c r="FK604" s="114"/>
      <c r="FL604" s="114"/>
      <c r="FM604" s="114"/>
      <c r="FN604" s="114"/>
      <c r="FO604" s="114"/>
      <c r="FP604" s="114"/>
      <c r="FQ604" s="114"/>
      <c r="FR604" s="114"/>
      <c r="FS604" s="114"/>
      <c r="FT604" s="114"/>
      <c r="FU604" s="114"/>
      <c r="FV604" s="114"/>
      <c r="FW604" s="114"/>
      <c r="FX604" s="114"/>
      <c r="FY604" s="114"/>
      <c r="FZ604" s="114"/>
      <c r="GA604" s="114"/>
      <c r="GB604" s="114"/>
      <c r="GC604" s="114"/>
      <c r="GD604" s="114"/>
      <c r="GE604" s="114"/>
      <c r="GF604" s="114"/>
      <c r="GG604" s="114"/>
      <c r="GH604" s="114"/>
      <c r="GI604" s="114"/>
      <c r="GJ604" s="114"/>
      <c r="GK604" s="114"/>
      <c r="GL604" s="114"/>
      <c r="GM604" s="114"/>
      <c r="GN604" s="114"/>
      <c r="GO604" s="114"/>
      <c r="GP604" s="114"/>
      <c r="GQ604" s="114"/>
      <c r="GR604" s="114"/>
      <c r="GS604" s="114"/>
      <c r="GT604" s="114"/>
      <c r="GU604" s="114"/>
      <c r="GV604" s="114"/>
      <c r="GW604" s="114"/>
      <c r="GX604" s="114"/>
      <c r="GY604" s="114"/>
      <c r="GZ604" s="114"/>
      <c r="HA604" s="114"/>
      <c r="HB604" s="114"/>
      <c r="HC604" s="114"/>
      <c r="HD604" s="114"/>
      <c r="HE604" s="114"/>
      <c r="HF604" s="114"/>
      <c r="HG604" s="114"/>
      <c r="HH604" s="114"/>
      <c r="HI604" s="114"/>
      <c r="HJ604" s="114"/>
      <c r="HK604" s="114"/>
      <c r="HL604" s="114"/>
      <c r="HM604" s="114"/>
      <c r="HN604" s="114"/>
      <c r="HO604" s="114"/>
      <c r="HP604" s="114"/>
      <c r="HQ604" s="114"/>
      <c r="HR604" s="114"/>
      <c r="HS604" s="114"/>
      <c r="HT604" s="114"/>
      <c r="HU604" s="114"/>
      <c r="HV604" s="114"/>
      <c r="HW604" s="114"/>
      <c r="HX604" s="114"/>
      <c r="HY604" s="114"/>
      <c r="HZ604" s="114"/>
      <c r="IA604" s="114"/>
      <c r="IB604" s="114"/>
      <c r="IC604" s="114"/>
      <c r="ID604" s="114"/>
      <c r="IE604" s="114"/>
      <c r="IF604" s="114"/>
      <c r="IG604" s="114"/>
      <c r="IH604" s="114"/>
      <c r="II604" s="114"/>
      <c r="IJ604" s="114"/>
      <c r="IK604" s="114"/>
      <c r="IL604" s="114"/>
    </row>
    <row r="605" spans="1:246" s="1" customFormat="1" ht="76.5" customHeight="1">
      <c r="A605" s="18" t="s">
        <v>1682</v>
      </c>
      <c r="B605" s="19" t="s">
        <v>61</v>
      </c>
      <c r="C605" s="19" t="s">
        <v>62</v>
      </c>
      <c r="D605" s="40" t="s">
        <v>285</v>
      </c>
      <c r="E605" s="40" t="s">
        <v>1683</v>
      </c>
      <c r="F605" s="41"/>
      <c r="G605" s="40" t="s">
        <v>286</v>
      </c>
      <c r="H605" s="111"/>
      <c r="I605" s="41" t="s">
        <v>1684</v>
      </c>
      <c r="J605" s="41"/>
      <c r="K605" s="40" t="s">
        <v>82</v>
      </c>
      <c r="L605" s="31" t="s">
        <v>889</v>
      </c>
      <c r="M605" s="21" t="s">
        <v>67</v>
      </c>
      <c r="N605" s="40" t="s">
        <v>68</v>
      </c>
      <c r="O605" s="31" t="s">
        <v>139</v>
      </c>
      <c r="P605" s="40" t="s">
        <v>68</v>
      </c>
      <c r="Q605" s="40" t="s">
        <v>70</v>
      </c>
      <c r="R605" s="19" t="s">
        <v>84</v>
      </c>
      <c r="S605" s="19" t="s">
        <v>85</v>
      </c>
      <c r="T605" s="31" t="s">
        <v>157</v>
      </c>
      <c r="U605" s="31" t="s">
        <v>205</v>
      </c>
      <c r="V605" s="112">
        <v>4</v>
      </c>
      <c r="W605" s="113">
        <v>600</v>
      </c>
      <c r="X605" s="112">
        <f t="shared" si="23"/>
        <v>2400</v>
      </c>
      <c r="Y605" s="112">
        <f t="shared" si="24"/>
        <v>2688.0000000000005</v>
      </c>
      <c r="Z605" s="40" t="s">
        <v>75</v>
      </c>
      <c r="AA605" s="19" t="s">
        <v>76</v>
      </c>
      <c r="AB605" s="41"/>
      <c r="AC605" s="114" t="s">
        <v>1634</v>
      </c>
      <c r="AD605" s="114"/>
      <c r="AE605" s="114"/>
      <c r="AF605" s="114"/>
      <c r="AG605" s="114"/>
      <c r="AH605" s="114"/>
      <c r="AI605" s="114"/>
      <c r="AJ605" s="114"/>
      <c r="AK605" s="114"/>
      <c r="AL605" s="114"/>
      <c r="AM605" s="114"/>
      <c r="AN605" s="114"/>
      <c r="AO605" s="114"/>
      <c r="AP605" s="114"/>
      <c r="AQ605" s="114"/>
      <c r="AR605" s="114"/>
      <c r="AS605" s="114"/>
      <c r="AT605" s="114"/>
      <c r="AU605" s="114"/>
      <c r="AV605" s="114"/>
      <c r="AW605" s="114"/>
      <c r="AX605" s="114"/>
      <c r="AY605" s="114"/>
      <c r="AZ605" s="114"/>
      <c r="BA605" s="114"/>
      <c r="BB605" s="114"/>
      <c r="BC605" s="114"/>
      <c r="BD605" s="114"/>
      <c r="BE605" s="114"/>
      <c r="BF605" s="114"/>
      <c r="BG605" s="114"/>
      <c r="BH605" s="114"/>
      <c r="BI605" s="114"/>
      <c r="BJ605" s="114"/>
      <c r="BK605" s="114"/>
      <c r="BL605" s="114"/>
      <c r="BM605" s="114"/>
      <c r="BN605" s="114"/>
      <c r="BO605" s="114"/>
      <c r="BP605" s="114"/>
      <c r="BQ605" s="114"/>
      <c r="BR605" s="114"/>
      <c r="BS605" s="114"/>
      <c r="BT605" s="114"/>
      <c r="BU605" s="114"/>
      <c r="BV605" s="114"/>
      <c r="BW605" s="114"/>
      <c r="BX605" s="114"/>
      <c r="BY605" s="114"/>
      <c r="BZ605" s="114"/>
      <c r="CA605" s="114"/>
      <c r="CB605" s="114"/>
      <c r="CC605" s="114"/>
      <c r="CD605" s="114"/>
      <c r="CE605" s="114"/>
      <c r="CF605" s="114"/>
      <c r="CG605" s="114"/>
      <c r="CH605" s="114"/>
      <c r="CI605" s="114"/>
      <c r="CJ605" s="114"/>
      <c r="CK605" s="114"/>
      <c r="CL605" s="114"/>
      <c r="CM605" s="114"/>
      <c r="CN605" s="114"/>
      <c r="CO605" s="114"/>
      <c r="CP605" s="114"/>
      <c r="CQ605" s="114"/>
      <c r="CR605" s="114"/>
      <c r="CS605" s="114"/>
      <c r="CT605" s="114"/>
      <c r="CU605" s="114"/>
      <c r="CV605" s="114"/>
      <c r="CW605" s="114"/>
      <c r="CX605" s="114"/>
      <c r="CY605" s="114"/>
      <c r="CZ605" s="114"/>
      <c r="DA605" s="114"/>
      <c r="DB605" s="114"/>
      <c r="DC605" s="114"/>
      <c r="DD605" s="114"/>
      <c r="DE605" s="114"/>
      <c r="DF605" s="114"/>
      <c r="DG605" s="114"/>
      <c r="DH605" s="114"/>
      <c r="DI605" s="114"/>
      <c r="DJ605" s="114"/>
      <c r="DK605" s="114"/>
      <c r="DL605" s="114"/>
      <c r="DM605" s="114"/>
      <c r="DN605" s="114"/>
      <c r="DO605" s="114"/>
      <c r="DP605" s="114"/>
      <c r="DQ605" s="114"/>
      <c r="DR605" s="114"/>
      <c r="DS605" s="114"/>
      <c r="DT605" s="114"/>
      <c r="DU605" s="114"/>
      <c r="DV605" s="114"/>
      <c r="DW605" s="114"/>
      <c r="DX605" s="114"/>
      <c r="DY605" s="114"/>
      <c r="DZ605" s="114"/>
      <c r="EA605" s="114"/>
      <c r="EB605" s="114"/>
      <c r="EC605" s="114"/>
      <c r="ED605" s="114"/>
      <c r="EE605" s="114"/>
      <c r="EF605" s="114"/>
      <c r="EG605" s="114"/>
      <c r="EH605" s="114"/>
      <c r="EI605" s="114"/>
      <c r="EJ605" s="114"/>
      <c r="EK605" s="114"/>
      <c r="EL605" s="114"/>
      <c r="EM605" s="114"/>
      <c r="EN605" s="114"/>
      <c r="EO605" s="114"/>
      <c r="EP605" s="114"/>
      <c r="EQ605" s="114"/>
      <c r="ER605" s="114"/>
      <c r="ES605" s="114"/>
      <c r="ET605" s="114"/>
      <c r="EU605" s="114"/>
      <c r="EV605" s="114"/>
      <c r="EW605" s="114"/>
      <c r="EX605" s="114"/>
      <c r="EY605" s="114"/>
      <c r="EZ605" s="114"/>
      <c r="FA605" s="114"/>
      <c r="FB605" s="114"/>
      <c r="FC605" s="114"/>
      <c r="FD605" s="114"/>
      <c r="FE605" s="114"/>
      <c r="FF605" s="114"/>
      <c r="FG605" s="114"/>
      <c r="FH605" s="114"/>
      <c r="FI605" s="114"/>
      <c r="FJ605" s="114"/>
      <c r="FK605" s="114"/>
      <c r="FL605" s="114"/>
      <c r="FM605" s="114"/>
      <c r="FN605" s="114"/>
      <c r="FO605" s="114"/>
      <c r="FP605" s="114"/>
      <c r="FQ605" s="114"/>
      <c r="FR605" s="114"/>
      <c r="FS605" s="114"/>
      <c r="FT605" s="114"/>
      <c r="FU605" s="114"/>
      <c r="FV605" s="114"/>
      <c r="FW605" s="114"/>
      <c r="FX605" s="114"/>
      <c r="FY605" s="114"/>
      <c r="FZ605" s="114"/>
      <c r="GA605" s="114"/>
      <c r="GB605" s="114"/>
      <c r="GC605" s="114"/>
      <c r="GD605" s="114"/>
      <c r="GE605" s="114"/>
      <c r="GF605" s="114"/>
      <c r="GG605" s="114"/>
      <c r="GH605" s="114"/>
      <c r="GI605" s="114"/>
      <c r="GJ605" s="114"/>
      <c r="GK605" s="114"/>
      <c r="GL605" s="114"/>
      <c r="GM605" s="114"/>
      <c r="GN605" s="114"/>
      <c r="GO605" s="114"/>
      <c r="GP605" s="114"/>
      <c r="GQ605" s="114"/>
      <c r="GR605" s="114"/>
      <c r="GS605" s="114"/>
      <c r="GT605" s="114"/>
      <c r="GU605" s="114"/>
      <c r="GV605" s="114"/>
      <c r="GW605" s="114"/>
      <c r="GX605" s="114"/>
      <c r="GY605" s="114"/>
      <c r="GZ605" s="114"/>
      <c r="HA605" s="114"/>
      <c r="HB605" s="114"/>
      <c r="HC605" s="114"/>
      <c r="HD605" s="114"/>
      <c r="HE605" s="114"/>
      <c r="HF605" s="114"/>
      <c r="HG605" s="114"/>
      <c r="HH605" s="114"/>
      <c r="HI605" s="114"/>
      <c r="HJ605" s="114"/>
      <c r="HK605" s="114"/>
      <c r="HL605" s="114"/>
      <c r="HM605" s="114"/>
      <c r="HN605" s="114"/>
      <c r="HO605" s="114"/>
      <c r="HP605" s="114"/>
      <c r="HQ605" s="114"/>
      <c r="HR605" s="114"/>
      <c r="HS605" s="114"/>
      <c r="HT605" s="114"/>
      <c r="HU605" s="114"/>
      <c r="HV605" s="114"/>
      <c r="HW605" s="114"/>
      <c r="HX605" s="114"/>
      <c r="HY605" s="114"/>
      <c r="HZ605" s="114"/>
      <c r="IA605" s="114"/>
      <c r="IB605" s="114"/>
      <c r="IC605" s="114"/>
      <c r="ID605" s="114"/>
      <c r="IE605" s="114"/>
      <c r="IF605" s="114"/>
      <c r="IG605" s="114"/>
      <c r="IH605" s="114"/>
      <c r="II605" s="114"/>
      <c r="IJ605" s="114"/>
      <c r="IK605" s="114"/>
      <c r="IL605" s="114"/>
    </row>
    <row r="606" spans="1:246" s="1" customFormat="1" ht="76.5" customHeight="1">
      <c r="A606" s="18" t="s">
        <v>1685</v>
      </c>
      <c r="B606" s="19" t="s">
        <v>61</v>
      </c>
      <c r="C606" s="19" t="s">
        <v>62</v>
      </c>
      <c r="D606" s="40" t="s">
        <v>1686</v>
      </c>
      <c r="E606" s="40" t="s">
        <v>137</v>
      </c>
      <c r="F606" s="41"/>
      <c r="G606" s="40" t="s">
        <v>1687</v>
      </c>
      <c r="H606" s="111"/>
      <c r="I606" s="41"/>
      <c r="J606" s="41"/>
      <c r="K606" s="40" t="s">
        <v>82</v>
      </c>
      <c r="L606" s="31" t="s">
        <v>889</v>
      </c>
      <c r="M606" s="21" t="s">
        <v>67</v>
      </c>
      <c r="N606" s="40" t="s">
        <v>68</v>
      </c>
      <c r="O606" s="31" t="s">
        <v>139</v>
      </c>
      <c r="P606" s="40" t="s">
        <v>68</v>
      </c>
      <c r="Q606" s="40" t="s">
        <v>70</v>
      </c>
      <c r="R606" s="19" t="s">
        <v>401</v>
      </c>
      <c r="S606" s="19" t="s">
        <v>85</v>
      </c>
      <c r="T606" s="31" t="s">
        <v>157</v>
      </c>
      <c r="U606" s="31" t="s">
        <v>205</v>
      </c>
      <c r="V606" s="112">
        <v>2</v>
      </c>
      <c r="W606" s="113">
        <v>960</v>
      </c>
      <c r="X606" s="112">
        <f t="shared" si="23"/>
        <v>1920</v>
      </c>
      <c r="Y606" s="112">
        <f t="shared" si="24"/>
        <v>2150.4</v>
      </c>
      <c r="Z606" s="40" t="s">
        <v>75</v>
      </c>
      <c r="AA606" s="19" t="s">
        <v>76</v>
      </c>
      <c r="AB606" s="41"/>
      <c r="AC606" s="114" t="s">
        <v>1634</v>
      </c>
      <c r="AD606" s="114"/>
      <c r="AE606" s="114"/>
      <c r="AF606" s="114"/>
      <c r="AG606" s="114"/>
      <c r="AH606" s="114"/>
      <c r="AI606" s="114"/>
      <c r="AJ606" s="114"/>
      <c r="AK606" s="114"/>
      <c r="AL606" s="114"/>
      <c r="AM606" s="114"/>
      <c r="AN606" s="114"/>
      <c r="AO606" s="114"/>
      <c r="AP606" s="114"/>
      <c r="AQ606" s="114"/>
      <c r="AR606" s="114"/>
      <c r="AS606" s="114"/>
      <c r="AT606" s="114"/>
      <c r="AU606" s="114"/>
      <c r="AV606" s="114"/>
      <c r="AW606" s="114"/>
      <c r="AX606" s="114"/>
      <c r="AY606" s="114"/>
      <c r="AZ606" s="114"/>
      <c r="BA606" s="114"/>
      <c r="BB606" s="114"/>
      <c r="BC606" s="114"/>
      <c r="BD606" s="114"/>
      <c r="BE606" s="114"/>
      <c r="BF606" s="114"/>
      <c r="BG606" s="114"/>
      <c r="BH606" s="114"/>
      <c r="BI606" s="114"/>
      <c r="BJ606" s="114"/>
      <c r="BK606" s="114"/>
      <c r="BL606" s="114"/>
      <c r="BM606" s="114"/>
      <c r="BN606" s="114"/>
      <c r="BO606" s="114"/>
      <c r="BP606" s="114"/>
      <c r="BQ606" s="114"/>
      <c r="BR606" s="114"/>
      <c r="BS606" s="114"/>
      <c r="BT606" s="114"/>
      <c r="BU606" s="114"/>
      <c r="BV606" s="114"/>
      <c r="BW606" s="114"/>
      <c r="BX606" s="114"/>
      <c r="BY606" s="114"/>
      <c r="BZ606" s="114"/>
      <c r="CA606" s="114"/>
      <c r="CB606" s="114"/>
      <c r="CC606" s="114"/>
      <c r="CD606" s="114"/>
      <c r="CE606" s="114"/>
      <c r="CF606" s="114"/>
      <c r="CG606" s="114"/>
      <c r="CH606" s="114"/>
      <c r="CI606" s="114"/>
      <c r="CJ606" s="114"/>
      <c r="CK606" s="114"/>
      <c r="CL606" s="114"/>
      <c r="CM606" s="114"/>
      <c r="CN606" s="114"/>
      <c r="CO606" s="114"/>
      <c r="CP606" s="114"/>
      <c r="CQ606" s="114"/>
      <c r="CR606" s="114"/>
      <c r="CS606" s="114"/>
      <c r="CT606" s="114"/>
      <c r="CU606" s="114"/>
      <c r="CV606" s="114"/>
      <c r="CW606" s="114"/>
      <c r="CX606" s="114"/>
      <c r="CY606" s="114"/>
      <c r="CZ606" s="114"/>
      <c r="DA606" s="114"/>
      <c r="DB606" s="114"/>
      <c r="DC606" s="114"/>
      <c r="DD606" s="114"/>
      <c r="DE606" s="114"/>
      <c r="DF606" s="114"/>
      <c r="DG606" s="114"/>
      <c r="DH606" s="114"/>
      <c r="DI606" s="114"/>
      <c r="DJ606" s="114"/>
      <c r="DK606" s="114"/>
      <c r="DL606" s="114"/>
      <c r="DM606" s="114"/>
      <c r="DN606" s="114"/>
      <c r="DO606" s="114"/>
      <c r="DP606" s="114"/>
      <c r="DQ606" s="114"/>
      <c r="DR606" s="114"/>
      <c r="DS606" s="114"/>
      <c r="DT606" s="114"/>
      <c r="DU606" s="114"/>
      <c r="DV606" s="114"/>
      <c r="DW606" s="114"/>
      <c r="DX606" s="114"/>
      <c r="DY606" s="114"/>
      <c r="DZ606" s="114"/>
      <c r="EA606" s="114"/>
      <c r="EB606" s="114"/>
      <c r="EC606" s="114"/>
      <c r="ED606" s="114"/>
      <c r="EE606" s="114"/>
      <c r="EF606" s="114"/>
      <c r="EG606" s="114"/>
      <c r="EH606" s="114"/>
      <c r="EI606" s="114"/>
      <c r="EJ606" s="114"/>
      <c r="EK606" s="114"/>
      <c r="EL606" s="114"/>
      <c r="EM606" s="114"/>
      <c r="EN606" s="114"/>
      <c r="EO606" s="114"/>
      <c r="EP606" s="114"/>
      <c r="EQ606" s="114"/>
      <c r="ER606" s="114"/>
      <c r="ES606" s="114"/>
      <c r="ET606" s="114"/>
      <c r="EU606" s="114"/>
      <c r="EV606" s="114"/>
      <c r="EW606" s="114"/>
      <c r="EX606" s="114"/>
      <c r="EY606" s="114"/>
      <c r="EZ606" s="114"/>
      <c r="FA606" s="114"/>
      <c r="FB606" s="114"/>
      <c r="FC606" s="114"/>
      <c r="FD606" s="114"/>
      <c r="FE606" s="114"/>
      <c r="FF606" s="114"/>
      <c r="FG606" s="114"/>
      <c r="FH606" s="114"/>
      <c r="FI606" s="114"/>
      <c r="FJ606" s="114"/>
      <c r="FK606" s="114"/>
      <c r="FL606" s="114"/>
      <c r="FM606" s="114"/>
      <c r="FN606" s="114"/>
      <c r="FO606" s="114"/>
      <c r="FP606" s="114"/>
      <c r="FQ606" s="114"/>
      <c r="FR606" s="114"/>
      <c r="FS606" s="114"/>
      <c r="FT606" s="114"/>
      <c r="FU606" s="114"/>
      <c r="FV606" s="114"/>
      <c r="FW606" s="114"/>
      <c r="FX606" s="114"/>
      <c r="FY606" s="114"/>
      <c r="FZ606" s="114"/>
      <c r="GA606" s="114"/>
      <c r="GB606" s="114"/>
      <c r="GC606" s="114"/>
      <c r="GD606" s="114"/>
      <c r="GE606" s="114"/>
      <c r="GF606" s="114"/>
      <c r="GG606" s="114"/>
      <c r="GH606" s="114"/>
      <c r="GI606" s="114"/>
      <c r="GJ606" s="114"/>
      <c r="GK606" s="114"/>
      <c r="GL606" s="114"/>
      <c r="GM606" s="114"/>
      <c r="GN606" s="114"/>
      <c r="GO606" s="114"/>
      <c r="GP606" s="114"/>
      <c r="GQ606" s="114"/>
      <c r="GR606" s="114"/>
      <c r="GS606" s="114"/>
      <c r="GT606" s="114"/>
      <c r="GU606" s="114"/>
      <c r="GV606" s="114"/>
      <c r="GW606" s="114"/>
      <c r="GX606" s="114"/>
      <c r="GY606" s="114"/>
      <c r="GZ606" s="114"/>
      <c r="HA606" s="114"/>
      <c r="HB606" s="114"/>
      <c r="HC606" s="114"/>
      <c r="HD606" s="114"/>
      <c r="HE606" s="114"/>
      <c r="HF606" s="114"/>
      <c r="HG606" s="114"/>
      <c r="HH606" s="114"/>
      <c r="HI606" s="114"/>
      <c r="HJ606" s="114"/>
      <c r="HK606" s="114"/>
      <c r="HL606" s="114"/>
      <c r="HM606" s="114"/>
      <c r="HN606" s="114"/>
      <c r="HO606" s="114"/>
      <c r="HP606" s="114"/>
      <c r="HQ606" s="114"/>
      <c r="HR606" s="114"/>
      <c r="HS606" s="114"/>
      <c r="HT606" s="114"/>
      <c r="HU606" s="114"/>
      <c r="HV606" s="114"/>
      <c r="HW606" s="114"/>
      <c r="HX606" s="114"/>
      <c r="HY606" s="114"/>
      <c r="HZ606" s="114"/>
      <c r="IA606" s="114"/>
      <c r="IB606" s="114"/>
      <c r="IC606" s="114"/>
      <c r="ID606" s="114"/>
      <c r="IE606" s="114"/>
      <c r="IF606" s="114"/>
      <c r="IG606" s="114"/>
      <c r="IH606" s="114"/>
      <c r="II606" s="114"/>
      <c r="IJ606" s="114"/>
      <c r="IK606" s="114"/>
      <c r="IL606" s="114"/>
    </row>
    <row r="607" spans="1:246" s="1" customFormat="1" ht="89.25" customHeight="1">
      <c r="A607" s="18" t="s">
        <v>1688</v>
      </c>
      <c r="B607" s="19" t="s">
        <v>61</v>
      </c>
      <c r="C607" s="19" t="s">
        <v>62</v>
      </c>
      <c r="D607" s="40" t="s">
        <v>1689</v>
      </c>
      <c r="E607" s="40" t="s">
        <v>289</v>
      </c>
      <c r="F607" s="41"/>
      <c r="G607" s="40" t="s">
        <v>1690</v>
      </c>
      <c r="H607" s="111"/>
      <c r="I607" s="41"/>
      <c r="J607" s="41"/>
      <c r="K607" s="40" t="s">
        <v>82</v>
      </c>
      <c r="L607" s="31" t="s">
        <v>239</v>
      </c>
      <c r="M607" s="21" t="s">
        <v>67</v>
      </c>
      <c r="N607" s="40" t="s">
        <v>68</v>
      </c>
      <c r="O607" s="31" t="s">
        <v>139</v>
      </c>
      <c r="P607" s="40" t="s">
        <v>68</v>
      </c>
      <c r="Q607" s="40" t="s">
        <v>70</v>
      </c>
      <c r="R607" s="19" t="s">
        <v>84</v>
      </c>
      <c r="S607" s="19" t="s">
        <v>92</v>
      </c>
      <c r="T607" s="31" t="s">
        <v>157</v>
      </c>
      <c r="U607" s="31" t="s">
        <v>205</v>
      </c>
      <c r="V607" s="112">
        <v>2</v>
      </c>
      <c r="W607" s="113">
        <v>1543</v>
      </c>
      <c r="X607" s="112">
        <f t="shared" si="23"/>
        <v>3086</v>
      </c>
      <c r="Y607" s="112">
        <f t="shared" si="24"/>
        <v>3456.32</v>
      </c>
      <c r="Z607" s="40"/>
      <c r="AA607" s="19" t="s">
        <v>76</v>
      </c>
      <c r="AB607" s="41"/>
      <c r="AC607" s="114" t="s">
        <v>1634</v>
      </c>
      <c r="AD607" s="114"/>
      <c r="AE607" s="114"/>
      <c r="AF607" s="114"/>
      <c r="AG607" s="114"/>
      <c r="AH607" s="114"/>
      <c r="AI607" s="114"/>
      <c r="AJ607" s="114"/>
      <c r="AK607" s="114"/>
      <c r="AL607" s="114"/>
      <c r="AM607" s="114"/>
      <c r="AN607" s="114"/>
      <c r="AO607" s="114"/>
      <c r="AP607" s="114"/>
      <c r="AQ607" s="114"/>
      <c r="AR607" s="114"/>
      <c r="AS607" s="114"/>
      <c r="AT607" s="114"/>
      <c r="AU607" s="114"/>
      <c r="AV607" s="114"/>
      <c r="AW607" s="114"/>
      <c r="AX607" s="114"/>
      <c r="AY607" s="114"/>
      <c r="AZ607" s="114"/>
      <c r="BA607" s="114"/>
      <c r="BB607" s="114"/>
      <c r="BC607" s="114"/>
      <c r="BD607" s="114"/>
      <c r="BE607" s="114"/>
      <c r="BF607" s="114"/>
      <c r="BG607" s="114"/>
      <c r="BH607" s="114"/>
      <c r="BI607" s="114"/>
      <c r="BJ607" s="114"/>
      <c r="BK607" s="114"/>
      <c r="BL607" s="114"/>
      <c r="BM607" s="114"/>
      <c r="BN607" s="114"/>
      <c r="BO607" s="114"/>
      <c r="BP607" s="114"/>
      <c r="BQ607" s="114"/>
      <c r="BR607" s="114"/>
      <c r="BS607" s="114"/>
      <c r="BT607" s="114"/>
      <c r="BU607" s="114"/>
      <c r="BV607" s="114"/>
      <c r="BW607" s="114"/>
      <c r="BX607" s="114"/>
      <c r="BY607" s="114"/>
      <c r="BZ607" s="114"/>
      <c r="CA607" s="114"/>
      <c r="CB607" s="114"/>
      <c r="CC607" s="114"/>
      <c r="CD607" s="114"/>
      <c r="CE607" s="114"/>
      <c r="CF607" s="114"/>
      <c r="CG607" s="114"/>
      <c r="CH607" s="114"/>
      <c r="CI607" s="114"/>
      <c r="CJ607" s="114"/>
      <c r="CK607" s="114"/>
      <c r="CL607" s="114"/>
      <c r="CM607" s="114"/>
      <c r="CN607" s="114"/>
      <c r="CO607" s="114"/>
      <c r="CP607" s="114"/>
      <c r="CQ607" s="114"/>
      <c r="CR607" s="114"/>
      <c r="CS607" s="114"/>
      <c r="CT607" s="114"/>
      <c r="CU607" s="114"/>
      <c r="CV607" s="114"/>
      <c r="CW607" s="114"/>
      <c r="CX607" s="114"/>
      <c r="CY607" s="114"/>
      <c r="CZ607" s="114"/>
      <c r="DA607" s="114"/>
      <c r="DB607" s="114"/>
      <c r="DC607" s="114"/>
      <c r="DD607" s="114"/>
      <c r="DE607" s="114"/>
      <c r="DF607" s="114"/>
      <c r="DG607" s="114"/>
      <c r="DH607" s="114"/>
      <c r="DI607" s="114"/>
      <c r="DJ607" s="114"/>
      <c r="DK607" s="114"/>
      <c r="DL607" s="114"/>
      <c r="DM607" s="114"/>
      <c r="DN607" s="114"/>
      <c r="DO607" s="114"/>
      <c r="DP607" s="114"/>
      <c r="DQ607" s="114"/>
      <c r="DR607" s="114"/>
      <c r="DS607" s="114"/>
      <c r="DT607" s="114"/>
      <c r="DU607" s="114"/>
      <c r="DV607" s="114"/>
      <c r="DW607" s="114"/>
      <c r="DX607" s="114"/>
      <c r="DY607" s="114"/>
      <c r="DZ607" s="114"/>
      <c r="EA607" s="114"/>
      <c r="EB607" s="114"/>
      <c r="EC607" s="114"/>
      <c r="ED607" s="114"/>
      <c r="EE607" s="114"/>
      <c r="EF607" s="114"/>
      <c r="EG607" s="114"/>
      <c r="EH607" s="114"/>
      <c r="EI607" s="114"/>
      <c r="EJ607" s="114"/>
      <c r="EK607" s="114"/>
      <c r="EL607" s="114"/>
      <c r="EM607" s="114"/>
      <c r="EN607" s="114"/>
      <c r="EO607" s="114"/>
      <c r="EP607" s="114"/>
      <c r="EQ607" s="114"/>
      <c r="ER607" s="114"/>
      <c r="ES607" s="114"/>
      <c r="ET607" s="114"/>
      <c r="EU607" s="114"/>
      <c r="EV607" s="114"/>
      <c r="EW607" s="114"/>
      <c r="EX607" s="114"/>
      <c r="EY607" s="114"/>
      <c r="EZ607" s="114"/>
      <c r="FA607" s="114"/>
      <c r="FB607" s="114"/>
      <c r="FC607" s="114"/>
      <c r="FD607" s="114"/>
      <c r="FE607" s="114"/>
      <c r="FF607" s="114"/>
      <c r="FG607" s="114"/>
      <c r="FH607" s="114"/>
      <c r="FI607" s="114"/>
      <c r="FJ607" s="114"/>
      <c r="FK607" s="114"/>
      <c r="FL607" s="114"/>
      <c r="FM607" s="114"/>
      <c r="FN607" s="114"/>
      <c r="FO607" s="114"/>
      <c r="FP607" s="114"/>
      <c r="FQ607" s="114"/>
      <c r="FR607" s="114"/>
      <c r="FS607" s="114"/>
      <c r="FT607" s="114"/>
      <c r="FU607" s="114"/>
      <c r="FV607" s="114"/>
      <c r="FW607" s="114"/>
      <c r="FX607" s="114"/>
      <c r="FY607" s="114"/>
      <c r="FZ607" s="114"/>
      <c r="GA607" s="114"/>
      <c r="GB607" s="114"/>
      <c r="GC607" s="114"/>
      <c r="GD607" s="114"/>
      <c r="GE607" s="114"/>
      <c r="GF607" s="114"/>
      <c r="GG607" s="114"/>
      <c r="GH607" s="114"/>
      <c r="GI607" s="114"/>
      <c r="GJ607" s="114"/>
      <c r="GK607" s="114"/>
      <c r="GL607" s="114"/>
      <c r="GM607" s="114"/>
      <c r="GN607" s="114"/>
      <c r="GO607" s="114"/>
      <c r="GP607" s="114"/>
      <c r="GQ607" s="114"/>
      <c r="GR607" s="114"/>
      <c r="GS607" s="114"/>
      <c r="GT607" s="114"/>
      <c r="GU607" s="114"/>
      <c r="GV607" s="114"/>
      <c r="GW607" s="114"/>
      <c r="GX607" s="114"/>
      <c r="GY607" s="114"/>
      <c r="GZ607" s="114"/>
      <c r="HA607" s="114"/>
      <c r="HB607" s="114"/>
      <c r="HC607" s="114"/>
      <c r="HD607" s="114"/>
      <c r="HE607" s="114"/>
      <c r="HF607" s="114"/>
      <c r="HG607" s="114"/>
      <c r="HH607" s="114"/>
      <c r="HI607" s="114"/>
      <c r="HJ607" s="114"/>
      <c r="HK607" s="114"/>
      <c r="HL607" s="114"/>
      <c r="HM607" s="114"/>
      <c r="HN607" s="114"/>
      <c r="HO607" s="114"/>
      <c r="HP607" s="114"/>
      <c r="HQ607" s="114"/>
      <c r="HR607" s="114"/>
      <c r="HS607" s="114"/>
      <c r="HT607" s="114"/>
      <c r="HU607" s="114"/>
      <c r="HV607" s="114"/>
      <c r="HW607" s="114"/>
      <c r="HX607" s="114"/>
      <c r="HY607" s="114"/>
      <c r="HZ607" s="114"/>
      <c r="IA607" s="114"/>
      <c r="IB607" s="114"/>
      <c r="IC607" s="114"/>
      <c r="ID607" s="114"/>
      <c r="IE607" s="114"/>
      <c r="IF607" s="114"/>
      <c r="IG607" s="114"/>
      <c r="IH607" s="114"/>
      <c r="II607" s="114"/>
      <c r="IJ607" s="114"/>
      <c r="IK607" s="114"/>
      <c r="IL607" s="114"/>
    </row>
    <row r="608" spans="1:246" s="1" customFormat="1" ht="89.25" customHeight="1">
      <c r="A608" s="18" t="s">
        <v>1691</v>
      </c>
      <c r="B608" s="19" t="s">
        <v>61</v>
      </c>
      <c r="C608" s="19" t="s">
        <v>62</v>
      </c>
      <c r="D608" s="40" t="s">
        <v>1692</v>
      </c>
      <c r="E608" s="40" t="s">
        <v>1693</v>
      </c>
      <c r="F608" s="41"/>
      <c r="G608" s="40" t="s">
        <v>1694</v>
      </c>
      <c r="H608" s="118"/>
      <c r="I608" s="41"/>
      <c r="J608" s="41"/>
      <c r="K608" s="40" t="s">
        <v>82</v>
      </c>
      <c r="L608" s="31" t="s">
        <v>239</v>
      </c>
      <c r="M608" s="21" t="s">
        <v>67</v>
      </c>
      <c r="N608" s="40" t="s">
        <v>68</v>
      </c>
      <c r="O608" s="31" t="s">
        <v>112</v>
      </c>
      <c r="P608" s="40" t="s">
        <v>68</v>
      </c>
      <c r="Q608" s="40" t="s">
        <v>70</v>
      </c>
      <c r="R608" s="19" t="s">
        <v>84</v>
      </c>
      <c r="S608" s="19" t="s">
        <v>92</v>
      </c>
      <c r="T608" s="31" t="s">
        <v>157</v>
      </c>
      <c r="U608" s="31" t="s">
        <v>205</v>
      </c>
      <c r="V608" s="112">
        <v>2</v>
      </c>
      <c r="W608" s="113">
        <v>1543</v>
      </c>
      <c r="X608" s="112">
        <f t="shared" si="23"/>
        <v>3086</v>
      </c>
      <c r="Y608" s="112">
        <f t="shared" si="24"/>
        <v>3456.32</v>
      </c>
      <c r="Z608" s="40"/>
      <c r="AA608" s="19" t="s">
        <v>76</v>
      </c>
      <c r="AB608" s="41"/>
      <c r="AC608" s="114" t="s">
        <v>1634</v>
      </c>
      <c r="AD608" s="114"/>
      <c r="AE608" s="114"/>
      <c r="AF608" s="114"/>
      <c r="AG608" s="114"/>
      <c r="AH608" s="114"/>
      <c r="AI608" s="114"/>
      <c r="AJ608" s="114"/>
      <c r="AK608" s="114"/>
      <c r="AL608" s="114"/>
      <c r="AM608" s="114"/>
      <c r="AN608" s="114"/>
      <c r="AO608" s="114"/>
      <c r="AP608" s="114"/>
      <c r="AQ608" s="114"/>
      <c r="AR608" s="114"/>
      <c r="AS608" s="114"/>
      <c r="AT608" s="114"/>
      <c r="AU608" s="114"/>
      <c r="AV608" s="114"/>
      <c r="AW608" s="114"/>
      <c r="AX608" s="114"/>
      <c r="AY608" s="114"/>
      <c r="AZ608" s="114"/>
      <c r="BA608" s="114"/>
      <c r="BB608" s="114"/>
      <c r="BC608" s="114"/>
      <c r="BD608" s="114"/>
      <c r="BE608" s="114"/>
      <c r="BF608" s="114"/>
      <c r="BG608" s="114"/>
      <c r="BH608" s="114"/>
      <c r="BI608" s="114"/>
      <c r="BJ608" s="114"/>
      <c r="BK608" s="114"/>
      <c r="BL608" s="114"/>
      <c r="BM608" s="114"/>
      <c r="BN608" s="114"/>
      <c r="BO608" s="114"/>
      <c r="BP608" s="114"/>
      <c r="BQ608" s="114"/>
      <c r="BR608" s="114"/>
      <c r="BS608" s="114"/>
      <c r="BT608" s="114"/>
      <c r="BU608" s="114"/>
      <c r="BV608" s="114"/>
      <c r="BW608" s="114"/>
      <c r="BX608" s="114"/>
      <c r="BY608" s="114"/>
      <c r="BZ608" s="114"/>
      <c r="CA608" s="114"/>
      <c r="CB608" s="114"/>
      <c r="CC608" s="114"/>
      <c r="CD608" s="114"/>
      <c r="CE608" s="114"/>
      <c r="CF608" s="114"/>
      <c r="CG608" s="114"/>
      <c r="CH608" s="114"/>
      <c r="CI608" s="114"/>
      <c r="CJ608" s="114"/>
      <c r="CK608" s="114"/>
      <c r="CL608" s="114"/>
      <c r="CM608" s="114"/>
      <c r="CN608" s="114"/>
      <c r="CO608" s="114"/>
      <c r="CP608" s="114"/>
      <c r="CQ608" s="114"/>
      <c r="CR608" s="114"/>
      <c r="CS608" s="114"/>
      <c r="CT608" s="114"/>
      <c r="CU608" s="114"/>
      <c r="CV608" s="114"/>
      <c r="CW608" s="114"/>
      <c r="CX608" s="114"/>
      <c r="CY608" s="114"/>
      <c r="CZ608" s="114"/>
      <c r="DA608" s="114"/>
      <c r="DB608" s="114"/>
      <c r="DC608" s="114"/>
      <c r="DD608" s="114"/>
      <c r="DE608" s="114"/>
      <c r="DF608" s="114"/>
      <c r="DG608" s="114"/>
      <c r="DH608" s="114"/>
      <c r="DI608" s="114"/>
      <c r="DJ608" s="114"/>
      <c r="DK608" s="114"/>
      <c r="DL608" s="114"/>
      <c r="DM608" s="114"/>
      <c r="DN608" s="114"/>
      <c r="DO608" s="114"/>
      <c r="DP608" s="114"/>
      <c r="DQ608" s="114"/>
      <c r="DR608" s="114"/>
      <c r="DS608" s="114"/>
      <c r="DT608" s="114"/>
      <c r="DU608" s="114"/>
      <c r="DV608" s="114"/>
      <c r="DW608" s="114"/>
      <c r="DX608" s="114"/>
      <c r="DY608" s="114"/>
      <c r="DZ608" s="114"/>
      <c r="EA608" s="114"/>
      <c r="EB608" s="114"/>
      <c r="EC608" s="114"/>
      <c r="ED608" s="114"/>
      <c r="EE608" s="114"/>
      <c r="EF608" s="114"/>
      <c r="EG608" s="114"/>
      <c r="EH608" s="114"/>
      <c r="EI608" s="114"/>
      <c r="EJ608" s="114"/>
      <c r="EK608" s="114"/>
      <c r="EL608" s="114"/>
      <c r="EM608" s="114"/>
      <c r="EN608" s="114"/>
      <c r="EO608" s="114"/>
      <c r="EP608" s="114"/>
      <c r="EQ608" s="114"/>
      <c r="ER608" s="114"/>
      <c r="ES608" s="114"/>
      <c r="ET608" s="114"/>
      <c r="EU608" s="114"/>
      <c r="EV608" s="114"/>
      <c r="EW608" s="114"/>
      <c r="EX608" s="114"/>
      <c r="EY608" s="114"/>
      <c r="EZ608" s="114"/>
      <c r="FA608" s="114"/>
      <c r="FB608" s="114"/>
      <c r="FC608" s="114"/>
      <c r="FD608" s="114"/>
      <c r="FE608" s="114"/>
      <c r="FF608" s="114"/>
      <c r="FG608" s="114"/>
      <c r="FH608" s="114"/>
      <c r="FI608" s="114"/>
      <c r="FJ608" s="114"/>
      <c r="FK608" s="114"/>
      <c r="FL608" s="114"/>
      <c r="FM608" s="114"/>
      <c r="FN608" s="114"/>
      <c r="FO608" s="114"/>
      <c r="FP608" s="114"/>
      <c r="FQ608" s="114"/>
      <c r="FR608" s="114"/>
      <c r="FS608" s="114"/>
      <c r="FT608" s="114"/>
      <c r="FU608" s="114"/>
      <c r="FV608" s="114"/>
      <c r="FW608" s="114"/>
      <c r="FX608" s="114"/>
      <c r="FY608" s="114"/>
      <c r="FZ608" s="114"/>
      <c r="GA608" s="114"/>
      <c r="GB608" s="114"/>
      <c r="GC608" s="114"/>
      <c r="GD608" s="114"/>
      <c r="GE608" s="114"/>
      <c r="GF608" s="114"/>
      <c r="GG608" s="114"/>
      <c r="GH608" s="114"/>
      <c r="GI608" s="114"/>
      <c r="GJ608" s="114"/>
      <c r="GK608" s="114"/>
      <c r="GL608" s="114"/>
      <c r="GM608" s="114"/>
      <c r="GN608" s="114"/>
      <c r="GO608" s="114"/>
      <c r="GP608" s="114"/>
      <c r="GQ608" s="114"/>
      <c r="GR608" s="114"/>
      <c r="GS608" s="114"/>
      <c r="GT608" s="114"/>
      <c r="GU608" s="114"/>
      <c r="GV608" s="114"/>
      <c r="GW608" s="114"/>
      <c r="GX608" s="114"/>
      <c r="GY608" s="114"/>
      <c r="GZ608" s="114"/>
      <c r="HA608" s="114"/>
      <c r="HB608" s="114"/>
      <c r="HC608" s="114"/>
      <c r="HD608" s="114"/>
      <c r="HE608" s="114"/>
      <c r="HF608" s="114"/>
      <c r="HG608" s="114"/>
      <c r="HH608" s="114"/>
      <c r="HI608" s="114"/>
      <c r="HJ608" s="114"/>
      <c r="HK608" s="114"/>
      <c r="HL608" s="114"/>
      <c r="HM608" s="114"/>
      <c r="HN608" s="114"/>
      <c r="HO608" s="114"/>
      <c r="HP608" s="114"/>
      <c r="HQ608" s="114"/>
      <c r="HR608" s="114"/>
      <c r="HS608" s="114"/>
      <c r="HT608" s="114"/>
      <c r="HU608" s="114"/>
      <c r="HV608" s="114"/>
      <c r="HW608" s="114"/>
      <c r="HX608" s="114"/>
      <c r="HY608" s="114"/>
      <c r="HZ608" s="114"/>
      <c r="IA608" s="114"/>
      <c r="IB608" s="114"/>
      <c r="IC608" s="114"/>
      <c r="ID608" s="114"/>
      <c r="IE608" s="114"/>
      <c r="IF608" s="114"/>
      <c r="IG608" s="114"/>
      <c r="IH608" s="114"/>
      <c r="II608" s="114"/>
      <c r="IJ608" s="114"/>
      <c r="IK608" s="114"/>
      <c r="IL608" s="114"/>
    </row>
    <row r="609" spans="1:246" s="1" customFormat="1" ht="89.25" customHeight="1">
      <c r="A609" s="18" t="s">
        <v>1695</v>
      </c>
      <c r="B609" s="19" t="s">
        <v>61</v>
      </c>
      <c r="C609" s="19" t="s">
        <v>62</v>
      </c>
      <c r="D609" s="40" t="s">
        <v>1696</v>
      </c>
      <c r="E609" s="40" t="s">
        <v>1697</v>
      </c>
      <c r="F609" s="41"/>
      <c r="G609" s="40" t="s">
        <v>1698</v>
      </c>
      <c r="H609" s="111"/>
      <c r="I609" s="41"/>
      <c r="J609" s="41"/>
      <c r="K609" s="40" t="s">
        <v>82</v>
      </c>
      <c r="L609" s="31" t="s">
        <v>239</v>
      </c>
      <c r="M609" s="21" t="s">
        <v>67</v>
      </c>
      <c r="N609" s="40" t="s">
        <v>68</v>
      </c>
      <c r="O609" s="31" t="s">
        <v>112</v>
      </c>
      <c r="P609" s="40" t="s">
        <v>68</v>
      </c>
      <c r="Q609" s="40" t="s">
        <v>70</v>
      </c>
      <c r="R609" s="19" t="s">
        <v>84</v>
      </c>
      <c r="S609" s="19" t="s">
        <v>92</v>
      </c>
      <c r="T609" s="31" t="s">
        <v>157</v>
      </c>
      <c r="U609" s="31" t="s">
        <v>205</v>
      </c>
      <c r="V609" s="112">
        <v>2</v>
      </c>
      <c r="W609" s="113">
        <v>1543</v>
      </c>
      <c r="X609" s="112">
        <f t="shared" si="23"/>
        <v>3086</v>
      </c>
      <c r="Y609" s="112">
        <f t="shared" si="24"/>
        <v>3456.32</v>
      </c>
      <c r="Z609" s="40"/>
      <c r="AA609" s="19" t="s">
        <v>76</v>
      </c>
      <c r="AB609" s="41"/>
      <c r="AC609" s="114" t="s">
        <v>1634</v>
      </c>
      <c r="AD609" s="114"/>
      <c r="AE609" s="114"/>
      <c r="AF609" s="114"/>
      <c r="AG609" s="114"/>
      <c r="AH609" s="114"/>
      <c r="AI609" s="114"/>
      <c r="AJ609" s="114"/>
      <c r="AK609" s="114"/>
      <c r="AL609" s="114"/>
      <c r="AM609" s="114"/>
      <c r="AN609" s="114"/>
      <c r="AO609" s="114"/>
      <c r="AP609" s="114"/>
      <c r="AQ609" s="114"/>
      <c r="AR609" s="114"/>
      <c r="AS609" s="114"/>
      <c r="AT609" s="114"/>
      <c r="AU609" s="114"/>
      <c r="AV609" s="114"/>
      <c r="AW609" s="114"/>
      <c r="AX609" s="114"/>
      <c r="AY609" s="114"/>
      <c r="AZ609" s="114"/>
      <c r="BA609" s="114"/>
      <c r="BB609" s="114"/>
      <c r="BC609" s="114"/>
      <c r="BD609" s="114"/>
      <c r="BE609" s="114"/>
      <c r="BF609" s="114"/>
      <c r="BG609" s="114"/>
      <c r="BH609" s="114"/>
      <c r="BI609" s="114"/>
      <c r="BJ609" s="114"/>
      <c r="BK609" s="114"/>
      <c r="BL609" s="114"/>
      <c r="BM609" s="114"/>
      <c r="BN609" s="114"/>
      <c r="BO609" s="114"/>
      <c r="BP609" s="114"/>
      <c r="BQ609" s="114"/>
      <c r="BR609" s="114"/>
      <c r="BS609" s="114"/>
      <c r="BT609" s="114"/>
      <c r="BU609" s="114"/>
      <c r="BV609" s="114"/>
      <c r="BW609" s="114"/>
      <c r="BX609" s="114"/>
      <c r="BY609" s="114"/>
      <c r="BZ609" s="114"/>
      <c r="CA609" s="114"/>
      <c r="CB609" s="114"/>
      <c r="CC609" s="114"/>
      <c r="CD609" s="114"/>
      <c r="CE609" s="114"/>
      <c r="CF609" s="114"/>
      <c r="CG609" s="114"/>
      <c r="CH609" s="114"/>
      <c r="CI609" s="114"/>
      <c r="CJ609" s="114"/>
      <c r="CK609" s="114"/>
      <c r="CL609" s="114"/>
      <c r="CM609" s="114"/>
      <c r="CN609" s="114"/>
      <c r="CO609" s="114"/>
      <c r="CP609" s="114"/>
      <c r="CQ609" s="114"/>
      <c r="CR609" s="114"/>
      <c r="CS609" s="114"/>
      <c r="CT609" s="114"/>
      <c r="CU609" s="114"/>
      <c r="CV609" s="114"/>
      <c r="CW609" s="114"/>
      <c r="CX609" s="114"/>
      <c r="CY609" s="114"/>
      <c r="CZ609" s="114"/>
      <c r="DA609" s="114"/>
      <c r="DB609" s="114"/>
      <c r="DC609" s="114"/>
      <c r="DD609" s="114"/>
      <c r="DE609" s="114"/>
      <c r="DF609" s="114"/>
      <c r="DG609" s="114"/>
      <c r="DH609" s="114"/>
      <c r="DI609" s="114"/>
      <c r="DJ609" s="114"/>
      <c r="DK609" s="114"/>
      <c r="DL609" s="114"/>
      <c r="DM609" s="114"/>
      <c r="DN609" s="114"/>
      <c r="DO609" s="114"/>
      <c r="DP609" s="114"/>
      <c r="DQ609" s="114"/>
      <c r="DR609" s="114"/>
      <c r="DS609" s="114"/>
      <c r="DT609" s="114"/>
      <c r="DU609" s="114"/>
      <c r="DV609" s="114"/>
      <c r="DW609" s="114"/>
      <c r="DX609" s="114"/>
      <c r="DY609" s="114"/>
      <c r="DZ609" s="114"/>
      <c r="EA609" s="114"/>
      <c r="EB609" s="114"/>
      <c r="EC609" s="114"/>
      <c r="ED609" s="114"/>
      <c r="EE609" s="114"/>
      <c r="EF609" s="114"/>
      <c r="EG609" s="114"/>
      <c r="EH609" s="114"/>
      <c r="EI609" s="114"/>
      <c r="EJ609" s="114"/>
      <c r="EK609" s="114"/>
      <c r="EL609" s="114"/>
      <c r="EM609" s="114"/>
      <c r="EN609" s="114"/>
      <c r="EO609" s="114"/>
      <c r="EP609" s="114"/>
      <c r="EQ609" s="114"/>
      <c r="ER609" s="114"/>
      <c r="ES609" s="114"/>
      <c r="ET609" s="114"/>
      <c r="EU609" s="114"/>
      <c r="EV609" s="114"/>
      <c r="EW609" s="114"/>
      <c r="EX609" s="114"/>
      <c r="EY609" s="114"/>
      <c r="EZ609" s="114"/>
      <c r="FA609" s="114"/>
      <c r="FB609" s="114"/>
      <c r="FC609" s="114"/>
      <c r="FD609" s="114"/>
      <c r="FE609" s="114"/>
      <c r="FF609" s="114"/>
      <c r="FG609" s="114"/>
      <c r="FH609" s="114"/>
      <c r="FI609" s="114"/>
      <c r="FJ609" s="114"/>
      <c r="FK609" s="114"/>
      <c r="FL609" s="114"/>
      <c r="FM609" s="114"/>
      <c r="FN609" s="114"/>
      <c r="FO609" s="114"/>
      <c r="FP609" s="114"/>
      <c r="FQ609" s="114"/>
      <c r="FR609" s="114"/>
      <c r="FS609" s="114"/>
      <c r="FT609" s="114"/>
      <c r="FU609" s="114"/>
      <c r="FV609" s="114"/>
      <c r="FW609" s="114"/>
      <c r="FX609" s="114"/>
      <c r="FY609" s="114"/>
      <c r="FZ609" s="114"/>
      <c r="GA609" s="114"/>
      <c r="GB609" s="114"/>
      <c r="GC609" s="114"/>
      <c r="GD609" s="114"/>
      <c r="GE609" s="114"/>
      <c r="GF609" s="114"/>
      <c r="GG609" s="114"/>
      <c r="GH609" s="114"/>
      <c r="GI609" s="114"/>
      <c r="GJ609" s="114"/>
      <c r="GK609" s="114"/>
      <c r="GL609" s="114"/>
      <c r="GM609" s="114"/>
      <c r="GN609" s="114"/>
      <c r="GO609" s="114"/>
      <c r="GP609" s="114"/>
      <c r="GQ609" s="114"/>
      <c r="GR609" s="114"/>
      <c r="GS609" s="114"/>
      <c r="GT609" s="114"/>
      <c r="GU609" s="114"/>
      <c r="GV609" s="114"/>
      <c r="GW609" s="114"/>
      <c r="GX609" s="114"/>
      <c r="GY609" s="114"/>
      <c r="GZ609" s="114"/>
      <c r="HA609" s="114"/>
      <c r="HB609" s="114"/>
      <c r="HC609" s="114"/>
      <c r="HD609" s="114"/>
      <c r="HE609" s="114"/>
      <c r="HF609" s="114"/>
      <c r="HG609" s="114"/>
      <c r="HH609" s="114"/>
      <c r="HI609" s="114"/>
      <c r="HJ609" s="114"/>
      <c r="HK609" s="114"/>
      <c r="HL609" s="114"/>
      <c r="HM609" s="114"/>
      <c r="HN609" s="114"/>
      <c r="HO609" s="114"/>
      <c r="HP609" s="114"/>
      <c r="HQ609" s="114"/>
      <c r="HR609" s="114"/>
      <c r="HS609" s="114"/>
      <c r="HT609" s="114"/>
      <c r="HU609" s="114"/>
      <c r="HV609" s="114"/>
      <c r="HW609" s="114"/>
      <c r="HX609" s="114"/>
      <c r="HY609" s="114"/>
      <c r="HZ609" s="114"/>
      <c r="IA609" s="114"/>
      <c r="IB609" s="114"/>
      <c r="IC609" s="114"/>
      <c r="ID609" s="114"/>
      <c r="IE609" s="114"/>
      <c r="IF609" s="114"/>
      <c r="IG609" s="114"/>
      <c r="IH609" s="114"/>
      <c r="II609" s="114"/>
      <c r="IJ609" s="114"/>
      <c r="IK609" s="114"/>
      <c r="IL609" s="114"/>
    </row>
    <row r="610" spans="1:246" s="1" customFormat="1" ht="89.25" customHeight="1">
      <c r="A610" s="18" t="s">
        <v>1699</v>
      </c>
      <c r="B610" s="19" t="s">
        <v>61</v>
      </c>
      <c r="C610" s="19" t="s">
        <v>62</v>
      </c>
      <c r="D610" s="40" t="s">
        <v>1700</v>
      </c>
      <c r="E610" s="40" t="s">
        <v>1701</v>
      </c>
      <c r="F610" s="41"/>
      <c r="G610" s="40" t="s">
        <v>1702</v>
      </c>
      <c r="H610" s="111"/>
      <c r="I610" s="41"/>
      <c r="J610" s="41"/>
      <c r="K610" s="40" t="s">
        <v>82</v>
      </c>
      <c r="L610" s="31" t="s">
        <v>239</v>
      </c>
      <c r="M610" s="21" t="s">
        <v>67</v>
      </c>
      <c r="N610" s="40" t="s">
        <v>68</v>
      </c>
      <c r="O610" s="31" t="s">
        <v>112</v>
      </c>
      <c r="P610" s="40" t="s">
        <v>68</v>
      </c>
      <c r="Q610" s="40" t="s">
        <v>70</v>
      </c>
      <c r="R610" s="19" t="s">
        <v>84</v>
      </c>
      <c r="S610" s="19" t="s">
        <v>92</v>
      </c>
      <c r="T610" s="31" t="s">
        <v>157</v>
      </c>
      <c r="U610" s="31" t="s">
        <v>205</v>
      </c>
      <c r="V610" s="112">
        <v>2</v>
      </c>
      <c r="W610" s="113">
        <v>1543</v>
      </c>
      <c r="X610" s="112">
        <f t="shared" si="23"/>
        <v>3086</v>
      </c>
      <c r="Y610" s="112">
        <f t="shared" si="24"/>
        <v>3456.32</v>
      </c>
      <c r="Z610" s="40"/>
      <c r="AA610" s="19" t="s">
        <v>76</v>
      </c>
      <c r="AB610" s="41"/>
      <c r="AC610" s="114" t="s">
        <v>1634</v>
      </c>
      <c r="AD610" s="114"/>
      <c r="AE610" s="114"/>
      <c r="AF610" s="114"/>
      <c r="AG610" s="114"/>
      <c r="AH610" s="114"/>
      <c r="AI610" s="114"/>
      <c r="AJ610" s="114"/>
      <c r="AK610" s="114"/>
      <c r="AL610" s="114"/>
      <c r="AM610" s="114"/>
      <c r="AN610" s="114"/>
      <c r="AO610" s="114"/>
      <c r="AP610" s="114"/>
      <c r="AQ610" s="114"/>
      <c r="AR610" s="114"/>
      <c r="AS610" s="114"/>
      <c r="AT610" s="114"/>
      <c r="AU610" s="114"/>
      <c r="AV610" s="114"/>
      <c r="AW610" s="114"/>
      <c r="AX610" s="114"/>
      <c r="AY610" s="114"/>
      <c r="AZ610" s="114"/>
      <c r="BA610" s="114"/>
      <c r="BB610" s="114"/>
      <c r="BC610" s="114"/>
      <c r="BD610" s="114"/>
      <c r="BE610" s="114"/>
      <c r="BF610" s="114"/>
      <c r="BG610" s="114"/>
      <c r="BH610" s="114"/>
      <c r="BI610" s="114"/>
      <c r="BJ610" s="114"/>
      <c r="BK610" s="114"/>
      <c r="BL610" s="114"/>
      <c r="BM610" s="114"/>
      <c r="BN610" s="114"/>
      <c r="BO610" s="114"/>
      <c r="BP610" s="114"/>
      <c r="BQ610" s="114"/>
      <c r="BR610" s="114"/>
      <c r="BS610" s="114"/>
      <c r="BT610" s="114"/>
      <c r="BU610" s="114"/>
      <c r="BV610" s="114"/>
      <c r="BW610" s="114"/>
      <c r="BX610" s="114"/>
      <c r="BY610" s="114"/>
      <c r="BZ610" s="114"/>
      <c r="CA610" s="114"/>
      <c r="CB610" s="114"/>
      <c r="CC610" s="114"/>
      <c r="CD610" s="114"/>
      <c r="CE610" s="114"/>
      <c r="CF610" s="114"/>
      <c r="CG610" s="114"/>
      <c r="CH610" s="114"/>
      <c r="CI610" s="114"/>
      <c r="CJ610" s="114"/>
      <c r="CK610" s="114"/>
      <c r="CL610" s="114"/>
      <c r="CM610" s="114"/>
      <c r="CN610" s="114"/>
      <c r="CO610" s="114"/>
      <c r="CP610" s="114"/>
      <c r="CQ610" s="114"/>
      <c r="CR610" s="114"/>
      <c r="CS610" s="114"/>
      <c r="CT610" s="114"/>
      <c r="CU610" s="114"/>
      <c r="CV610" s="114"/>
      <c r="CW610" s="114"/>
      <c r="CX610" s="114"/>
      <c r="CY610" s="114"/>
      <c r="CZ610" s="114"/>
      <c r="DA610" s="114"/>
      <c r="DB610" s="114"/>
      <c r="DC610" s="114"/>
      <c r="DD610" s="114"/>
      <c r="DE610" s="114"/>
      <c r="DF610" s="114"/>
      <c r="DG610" s="114"/>
      <c r="DH610" s="114"/>
      <c r="DI610" s="114"/>
      <c r="DJ610" s="114"/>
      <c r="DK610" s="114"/>
      <c r="DL610" s="114"/>
      <c r="DM610" s="114"/>
      <c r="DN610" s="114"/>
      <c r="DO610" s="114"/>
      <c r="DP610" s="114"/>
      <c r="DQ610" s="114"/>
      <c r="DR610" s="114"/>
      <c r="DS610" s="114"/>
      <c r="DT610" s="114"/>
      <c r="DU610" s="114"/>
      <c r="DV610" s="114"/>
      <c r="DW610" s="114"/>
      <c r="DX610" s="114"/>
      <c r="DY610" s="114"/>
      <c r="DZ610" s="114"/>
      <c r="EA610" s="114"/>
      <c r="EB610" s="114"/>
      <c r="EC610" s="114"/>
      <c r="ED610" s="114"/>
      <c r="EE610" s="114"/>
      <c r="EF610" s="114"/>
      <c r="EG610" s="114"/>
      <c r="EH610" s="114"/>
      <c r="EI610" s="114"/>
      <c r="EJ610" s="114"/>
      <c r="EK610" s="114"/>
      <c r="EL610" s="114"/>
      <c r="EM610" s="114"/>
      <c r="EN610" s="114"/>
      <c r="EO610" s="114"/>
      <c r="EP610" s="114"/>
      <c r="EQ610" s="114"/>
      <c r="ER610" s="114"/>
      <c r="ES610" s="114"/>
      <c r="ET610" s="114"/>
      <c r="EU610" s="114"/>
      <c r="EV610" s="114"/>
      <c r="EW610" s="114"/>
      <c r="EX610" s="114"/>
      <c r="EY610" s="114"/>
      <c r="EZ610" s="114"/>
      <c r="FA610" s="114"/>
      <c r="FB610" s="114"/>
      <c r="FC610" s="114"/>
      <c r="FD610" s="114"/>
      <c r="FE610" s="114"/>
      <c r="FF610" s="114"/>
      <c r="FG610" s="114"/>
      <c r="FH610" s="114"/>
      <c r="FI610" s="114"/>
      <c r="FJ610" s="114"/>
      <c r="FK610" s="114"/>
      <c r="FL610" s="114"/>
      <c r="FM610" s="114"/>
      <c r="FN610" s="114"/>
      <c r="FO610" s="114"/>
      <c r="FP610" s="114"/>
      <c r="FQ610" s="114"/>
      <c r="FR610" s="114"/>
      <c r="FS610" s="114"/>
      <c r="FT610" s="114"/>
      <c r="FU610" s="114"/>
      <c r="FV610" s="114"/>
      <c r="FW610" s="114"/>
      <c r="FX610" s="114"/>
      <c r="FY610" s="114"/>
      <c r="FZ610" s="114"/>
      <c r="GA610" s="114"/>
      <c r="GB610" s="114"/>
      <c r="GC610" s="114"/>
      <c r="GD610" s="114"/>
      <c r="GE610" s="114"/>
      <c r="GF610" s="114"/>
      <c r="GG610" s="114"/>
      <c r="GH610" s="114"/>
      <c r="GI610" s="114"/>
      <c r="GJ610" s="114"/>
      <c r="GK610" s="114"/>
      <c r="GL610" s="114"/>
      <c r="GM610" s="114"/>
      <c r="GN610" s="114"/>
      <c r="GO610" s="114"/>
      <c r="GP610" s="114"/>
      <c r="GQ610" s="114"/>
      <c r="GR610" s="114"/>
      <c r="GS610" s="114"/>
      <c r="GT610" s="114"/>
      <c r="GU610" s="114"/>
      <c r="GV610" s="114"/>
      <c r="GW610" s="114"/>
      <c r="GX610" s="114"/>
      <c r="GY610" s="114"/>
      <c r="GZ610" s="114"/>
      <c r="HA610" s="114"/>
      <c r="HB610" s="114"/>
      <c r="HC610" s="114"/>
      <c r="HD610" s="114"/>
      <c r="HE610" s="114"/>
      <c r="HF610" s="114"/>
      <c r="HG610" s="114"/>
      <c r="HH610" s="114"/>
      <c r="HI610" s="114"/>
      <c r="HJ610" s="114"/>
      <c r="HK610" s="114"/>
      <c r="HL610" s="114"/>
      <c r="HM610" s="114"/>
      <c r="HN610" s="114"/>
      <c r="HO610" s="114"/>
      <c r="HP610" s="114"/>
      <c r="HQ610" s="114"/>
      <c r="HR610" s="114"/>
      <c r="HS610" s="114"/>
      <c r="HT610" s="114"/>
      <c r="HU610" s="114"/>
      <c r="HV610" s="114"/>
      <c r="HW610" s="114"/>
      <c r="HX610" s="114"/>
      <c r="HY610" s="114"/>
      <c r="HZ610" s="114"/>
      <c r="IA610" s="114"/>
      <c r="IB610" s="114"/>
      <c r="IC610" s="114"/>
      <c r="ID610" s="114"/>
      <c r="IE610" s="114"/>
      <c r="IF610" s="114"/>
      <c r="IG610" s="114"/>
      <c r="IH610" s="114"/>
      <c r="II610" s="114"/>
      <c r="IJ610" s="114"/>
      <c r="IK610" s="114"/>
      <c r="IL610" s="114"/>
    </row>
    <row r="611" spans="1:246" s="1" customFormat="1" ht="80.25" customHeight="1">
      <c r="A611" s="18" t="s">
        <v>1703</v>
      </c>
      <c r="B611" s="19" t="s">
        <v>61</v>
      </c>
      <c r="C611" s="19" t="s">
        <v>62</v>
      </c>
      <c r="D611" s="41" t="s">
        <v>1704</v>
      </c>
      <c r="E611" s="115" t="s">
        <v>1705</v>
      </c>
      <c r="F611" s="41"/>
      <c r="G611" s="115" t="s">
        <v>1706</v>
      </c>
      <c r="H611" s="111"/>
      <c r="I611" s="41" t="s">
        <v>1707</v>
      </c>
      <c r="J611" s="41"/>
      <c r="K611" s="40" t="s">
        <v>82</v>
      </c>
      <c r="L611" s="31" t="s">
        <v>239</v>
      </c>
      <c r="M611" s="21" t="s">
        <v>67</v>
      </c>
      <c r="N611" s="40" t="s">
        <v>68</v>
      </c>
      <c r="O611" s="31" t="s">
        <v>112</v>
      </c>
      <c r="P611" s="40" t="s">
        <v>68</v>
      </c>
      <c r="Q611" s="40" t="s">
        <v>70</v>
      </c>
      <c r="R611" s="19" t="s">
        <v>84</v>
      </c>
      <c r="S611" s="19" t="s">
        <v>92</v>
      </c>
      <c r="T611" s="31" t="s">
        <v>122</v>
      </c>
      <c r="U611" s="31" t="s">
        <v>98</v>
      </c>
      <c r="V611" s="112">
        <v>24</v>
      </c>
      <c r="W611" s="113">
        <v>36000</v>
      </c>
      <c r="X611" s="112">
        <f t="shared" si="23"/>
        <v>864000</v>
      </c>
      <c r="Y611" s="112">
        <f t="shared" si="24"/>
        <v>967680.0000000001</v>
      </c>
      <c r="Z611" s="40"/>
      <c r="AA611" s="19" t="s">
        <v>76</v>
      </c>
      <c r="AB611" s="41"/>
      <c r="AC611" s="114" t="s">
        <v>1634</v>
      </c>
      <c r="AD611" s="114"/>
      <c r="AE611" s="114"/>
      <c r="AF611" s="114"/>
      <c r="AG611" s="114"/>
      <c r="AH611" s="114"/>
      <c r="AI611" s="114"/>
      <c r="AJ611" s="114"/>
      <c r="AK611" s="114"/>
      <c r="AL611" s="114"/>
      <c r="AM611" s="114"/>
      <c r="AN611" s="114"/>
      <c r="AO611" s="114"/>
      <c r="AP611" s="114"/>
      <c r="AQ611" s="114"/>
      <c r="AR611" s="114"/>
      <c r="AS611" s="114"/>
      <c r="AT611" s="114"/>
      <c r="AU611" s="114"/>
      <c r="AV611" s="114"/>
      <c r="AW611" s="114"/>
      <c r="AX611" s="114"/>
      <c r="AY611" s="114"/>
      <c r="AZ611" s="114"/>
      <c r="BA611" s="114"/>
      <c r="BB611" s="114"/>
      <c r="BC611" s="114"/>
      <c r="BD611" s="114"/>
      <c r="BE611" s="114"/>
      <c r="BF611" s="114"/>
      <c r="BG611" s="114"/>
      <c r="BH611" s="114"/>
      <c r="BI611" s="114"/>
      <c r="BJ611" s="114"/>
      <c r="BK611" s="114"/>
      <c r="BL611" s="114"/>
      <c r="BM611" s="114"/>
      <c r="BN611" s="114"/>
      <c r="BO611" s="114"/>
      <c r="BP611" s="114"/>
      <c r="BQ611" s="114"/>
      <c r="BR611" s="114"/>
      <c r="BS611" s="114"/>
      <c r="BT611" s="114"/>
      <c r="BU611" s="114"/>
      <c r="BV611" s="114"/>
      <c r="BW611" s="114"/>
      <c r="BX611" s="114"/>
      <c r="BY611" s="114"/>
      <c r="BZ611" s="114"/>
      <c r="CA611" s="114"/>
      <c r="CB611" s="114"/>
      <c r="CC611" s="114"/>
      <c r="CD611" s="114"/>
      <c r="CE611" s="114"/>
      <c r="CF611" s="114"/>
      <c r="CG611" s="114"/>
      <c r="CH611" s="114"/>
      <c r="CI611" s="114"/>
      <c r="CJ611" s="114"/>
      <c r="CK611" s="114"/>
      <c r="CL611" s="114"/>
      <c r="CM611" s="114"/>
      <c r="CN611" s="114"/>
      <c r="CO611" s="114"/>
      <c r="CP611" s="114"/>
      <c r="CQ611" s="114"/>
      <c r="CR611" s="114"/>
      <c r="CS611" s="114"/>
      <c r="CT611" s="114"/>
      <c r="CU611" s="114"/>
      <c r="CV611" s="114"/>
      <c r="CW611" s="114"/>
      <c r="CX611" s="114"/>
      <c r="CY611" s="114"/>
      <c r="CZ611" s="114"/>
      <c r="DA611" s="114"/>
      <c r="DB611" s="114"/>
      <c r="DC611" s="114"/>
      <c r="DD611" s="114"/>
      <c r="DE611" s="114"/>
      <c r="DF611" s="114"/>
      <c r="DG611" s="114"/>
      <c r="DH611" s="114"/>
      <c r="DI611" s="114"/>
      <c r="DJ611" s="114"/>
      <c r="DK611" s="114"/>
      <c r="DL611" s="114"/>
      <c r="DM611" s="114"/>
      <c r="DN611" s="114"/>
      <c r="DO611" s="114"/>
      <c r="DP611" s="114"/>
      <c r="DQ611" s="114"/>
      <c r="DR611" s="114"/>
      <c r="DS611" s="114"/>
      <c r="DT611" s="114"/>
      <c r="DU611" s="114"/>
      <c r="DV611" s="114"/>
      <c r="DW611" s="114"/>
      <c r="DX611" s="114"/>
      <c r="DY611" s="114"/>
      <c r="DZ611" s="114"/>
      <c r="EA611" s="114"/>
      <c r="EB611" s="114"/>
      <c r="EC611" s="114"/>
      <c r="ED611" s="114"/>
      <c r="EE611" s="114"/>
      <c r="EF611" s="114"/>
      <c r="EG611" s="114"/>
      <c r="EH611" s="114"/>
      <c r="EI611" s="114"/>
      <c r="EJ611" s="114"/>
      <c r="EK611" s="114"/>
      <c r="EL611" s="114"/>
      <c r="EM611" s="114"/>
      <c r="EN611" s="114"/>
      <c r="EO611" s="114"/>
      <c r="EP611" s="114"/>
      <c r="EQ611" s="114"/>
      <c r="ER611" s="114"/>
      <c r="ES611" s="114"/>
      <c r="ET611" s="114"/>
      <c r="EU611" s="114"/>
      <c r="EV611" s="114"/>
      <c r="EW611" s="114"/>
      <c r="EX611" s="114"/>
      <c r="EY611" s="114"/>
      <c r="EZ611" s="114"/>
      <c r="FA611" s="114"/>
      <c r="FB611" s="114"/>
      <c r="FC611" s="114"/>
      <c r="FD611" s="114"/>
      <c r="FE611" s="114"/>
      <c r="FF611" s="114"/>
      <c r="FG611" s="114"/>
      <c r="FH611" s="114"/>
      <c r="FI611" s="114"/>
      <c r="FJ611" s="114"/>
      <c r="FK611" s="114"/>
      <c r="FL611" s="114"/>
      <c r="FM611" s="114"/>
      <c r="FN611" s="114"/>
      <c r="FO611" s="114"/>
      <c r="FP611" s="114"/>
      <c r="FQ611" s="114"/>
      <c r="FR611" s="114"/>
      <c r="FS611" s="114"/>
      <c r="FT611" s="114"/>
      <c r="FU611" s="114"/>
      <c r="FV611" s="114"/>
      <c r="FW611" s="114"/>
      <c r="FX611" s="114"/>
      <c r="FY611" s="114"/>
      <c r="FZ611" s="114"/>
      <c r="GA611" s="114"/>
      <c r="GB611" s="114"/>
      <c r="GC611" s="114"/>
      <c r="GD611" s="114"/>
      <c r="GE611" s="114"/>
      <c r="GF611" s="114"/>
      <c r="GG611" s="114"/>
      <c r="GH611" s="114"/>
      <c r="GI611" s="114"/>
      <c r="GJ611" s="114"/>
      <c r="GK611" s="114"/>
      <c r="GL611" s="114"/>
      <c r="GM611" s="114"/>
      <c r="GN611" s="114"/>
      <c r="GO611" s="114"/>
      <c r="GP611" s="114"/>
      <c r="GQ611" s="114"/>
      <c r="GR611" s="114"/>
      <c r="GS611" s="114"/>
      <c r="GT611" s="114"/>
      <c r="GU611" s="114"/>
      <c r="GV611" s="114"/>
      <c r="GW611" s="114"/>
      <c r="GX611" s="114"/>
      <c r="GY611" s="114"/>
      <c r="GZ611" s="114"/>
      <c r="HA611" s="114"/>
      <c r="HB611" s="114"/>
      <c r="HC611" s="114"/>
      <c r="HD611" s="114"/>
      <c r="HE611" s="114"/>
      <c r="HF611" s="114"/>
      <c r="HG611" s="114"/>
      <c r="HH611" s="114"/>
      <c r="HI611" s="114"/>
      <c r="HJ611" s="114"/>
      <c r="HK611" s="114"/>
      <c r="HL611" s="114"/>
      <c r="HM611" s="114"/>
      <c r="HN611" s="114"/>
      <c r="HO611" s="114"/>
      <c r="HP611" s="114"/>
      <c r="HQ611" s="114"/>
      <c r="HR611" s="114"/>
      <c r="HS611" s="114"/>
      <c r="HT611" s="114"/>
      <c r="HU611" s="114"/>
      <c r="HV611" s="114"/>
      <c r="HW611" s="114"/>
      <c r="HX611" s="114"/>
      <c r="HY611" s="114"/>
      <c r="HZ611" s="114"/>
      <c r="IA611" s="114"/>
      <c r="IB611" s="114"/>
      <c r="IC611" s="114"/>
      <c r="ID611" s="114"/>
      <c r="IE611" s="114"/>
      <c r="IF611" s="114"/>
      <c r="IG611" s="114"/>
      <c r="IH611" s="114"/>
      <c r="II611" s="114"/>
      <c r="IJ611" s="114"/>
      <c r="IK611" s="114"/>
      <c r="IL611" s="114"/>
    </row>
    <row r="612" spans="1:246" s="1" customFormat="1" ht="48" customHeight="1">
      <c r="A612" s="18" t="s">
        <v>1708</v>
      </c>
      <c r="B612" s="19" t="s">
        <v>61</v>
      </c>
      <c r="C612" s="19" t="s">
        <v>62</v>
      </c>
      <c r="D612" s="41" t="s">
        <v>1709</v>
      </c>
      <c r="E612" s="115" t="s">
        <v>1710</v>
      </c>
      <c r="F612" s="41"/>
      <c r="G612" s="115" t="s">
        <v>1711</v>
      </c>
      <c r="H612" s="115"/>
      <c r="I612" s="41" t="s">
        <v>1712</v>
      </c>
      <c r="J612" s="41"/>
      <c r="K612" s="40" t="s">
        <v>82</v>
      </c>
      <c r="L612" s="31" t="s">
        <v>239</v>
      </c>
      <c r="M612" s="21" t="s">
        <v>67</v>
      </c>
      <c r="N612" s="40" t="s">
        <v>68</v>
      </c>
      <c r="O612" s="31" t="s">
        <v>112</v>
      </c>
      <c r="P612" s="40" t="s">
        <v>68</v>
      </c>
      <c r="Q612" s="40" t="s">
        <v>70</v>
      </c>
      <c r="R612" s="19" t="s">
        <v>84</v>
      </c>
      <c r="S612" s="19" t="s">
        <v>92</v>
      </c>
      <c r="T612" s="31" t="s">
        <v>1155</v>
      </c>
      <c r="U612" s="31" t="s">
        <v>126</v>
      </c>
      <c r="V612" s="112">
        <v>4000</v>
      </c>
      <c r="W612" s="113">
        <v>72</v>
      </c>
      <c r="X612" s="112">
        <v>0</v>
      </c>
      <c r="Y612" s="112">
        <f>X612*(1+12%)</f>
        <v>0</v>
      </c>
      <c r="Z612" s="40"/>
      <c r="AA612" s="19" t="s">
        <v>76</v>
      </c>
      <c r="AB612" s="41">
        <v>11</v>
      </c>
      <c r="AC612" s="114" t="s">
        <v>1634</v>
      </c>
      <c r="AD612" s="114"/>
      <c r="AE612" s="114"/>
      <c r="AF612" s="114"/>
      <c r="AG612" s="114"/>
      <c r="AH612" s="114"/>
      <c r="AI612" s="114"/>
      <c r="AJ612" s="114"/>
      <c r="AK612" s="114"/>
      <c r="AL612" s="114"/>
      <c r="AM612" s="114"/>
      <c r="AN612" s="114"/>
      <c r="AO612" s="114"/>
      <c r="AP612" s="114"/>
      <c r="AQ612" s="114"/>
      <c r="AR612" s="114"/>
      <c r="AS612" s="114"/>
      <c r="AT612" s="114"/>
      <c r="AU612" s="114"/>
      <c r="AV612" s="114"/>
      <c r="AW612" s="114"/>
      <c r="AX612" s="114"/>
      <c r="AY612" s="114"/>
      <c r="AZ612" s="114"/>
      <c r="BA612" s="114"/>
      <c r="BB612" s="114"/>
      <c r="BC612" s="114"/>
      <c r="BD612" s="114"/>
      <c r="BE612" s="114"/>
      <c r="BF612" s="114"/>
      <c r="BG612" s="114"/>
      <c r="BH612" s="114"/>
      <c r="BI612" s="114"/>
      <c r="BJ612" s="114"/>
      <c r="BK612" s="114"/>
      <c r="BL612" s="114"/>
      <c r="BM612" s="114"/>
      <c r="BN612" s="114"/>
      <c r="BO612" s="114"/>
      <c r="BP612" s="114"/>
      <c r="BQ612" s="114"/>
      <c r="BR612" s="114"/>
      <c r="BS612" s="114"/>
      <c r="BT612" s="114"/>
      <c r="BU612" s="114"/>
      <c r="BV612" s="114"/>
      <c r="BW612" s="114"/>
      <c r="BX612" s="114"/>
      <c r="BY612" s="114"/>
      <c r="BZ612" s="114"/>
      <c r="CA612" s="114"/>
      <c r="CB612" s="114"/>
      <c r="CC612" s="114"/>
      <c r="CD612" s="114"/>
      <c r="CE612" s="114"/>
      <c r="CF612" s="114"/>
      <c r="CG612" s="114"/>
      <c r="CH612" s="114"/>
      <c r="CI612" s="114"/>
      <c r="CJ612" s="114"/>
      <c r="CK612" s="114"/>
      <c r="CL612" s="114"/>
      <c r="CM612" s="114"/>
      <c r="CN612" s="114"/>
      <c r="CO612" s="114"/>
      <c r="CP612" s="114"/>
      <c r="CQ612" s="114"/>
      <c r="CR612" s="114"/>
      <c r="CS612" s="114"/>
      <c r="CT612" s="114"/>
      <c r="CU612" s="114"/>
      <c r="CV612" s="114"/>
      <c r="CW612" s="114"/>
      <c r="CX612" s="114"/>
      <c r="CY612" s="114"/>
      <c r="CZ612" s="114"/>
      <c r="DA612" s="114"/>
      <c r="DB612" s="114"/>
      <c r="DC612" s="114"/>
      <c r="DD612" s="114"/>
      <c r="DE612" s="114"/>
      <c r="DF612" s="114"/>
      <c r="DG612" s="114"/>
      <c r="DH612" s="114"/>
      <c r="DI612" s="114"/>
      <c r="DJ612" s="114"/>
      <c r="DK612" s="114"/>
      <c r="DL612" s="114"/>
      <c r="DM612" s="114"/>
      <c r="DN612" s="114"/>
      <c r="DO612" s="114"/>
      <c r="DP612" s="114"/>
      <c r="DQ612" s="114"/>
      <c r="DR612" s="114"/>
      <c r="DS612" s="114"/>
      <c r="DT612" s="114"/>
      <c r="DU612" s="114"/>
      <c r="DV612" s="114"/>
      <c r="DW612" s="114"/>
      <c r="DX612" s="114"/>
      <c r="DY612" s="114"/>
      <c r="DZ612" s="114"/>
      <c r="EA612" s="114"/>
      <c r="EB612" s="114"/>
      <c r="EC612" s="114"/>
      <c r="ED612" s="114"/>
      <c r="EE612" s="114"/>
      <c r="EF612" s="114"/>
      <c r="EG612" s="114"/>
      <c r="EH612" s="114"/>
      <c r="EI612" s="114"/>
      <c r="EJ612" s="114"/>
      <c r="EK612" s="114"/>
      <c r="EL612" s="114"/>
      <c r="EM612" s="114"/>
      <c r="EN612" s="114"/>
      <c r="EO612" s="114"/>
      <c r="EP612" s="114"/>
      <c r="EQ612" s="114"/>
      <c r="ER612" s="114"/>
      <c r="ES612" s="114"/>
      <c r="ET612" s="114"/>
      <c r="EU612" s="114"/>
      <c r="EV612" s="114"/>
      <c r="EW612" s="114"/>
      <c r="EX612" s="114"/>
      <c r="EY612" s="114"/>
      <c r="EZ612" s="114"/>
      <c r="FA612" s="114"/>
      <c r="FB612" s="114"/>
      <c r="FC612" s="114"/>
      <c r="FD612" s="114"/>
      <c r="FE612" s="114"/>
      <c r="FF612" s="114"/>
      <c r="FG612" s="114"/>
      <c r="FH612" s="114"/>
      <c r="FI612" s="114"/>
      <c r="FJ612" s="114"/>
      <c r="FK612" s="114"/>
      <c r="FL612" s="114"/>
      <c r="FM612" s="114"/>
      <c r="FN612" s="114"/>
      <c r="FO612" s="114"/>
      <c r="FP612" s="114"/>
      <c r="FQ612" s="114"/>
      <c r="FR612" s="114"/>
      <c r="FS612" s="114"/>
      <c r="FT612" s="114"/>
      <c r="FU612" s="114"/>
      <c r="FV612" s="114"/>
      <c r="FW612" s="114"/>
      <c r="FX612" s="114"/>
      <c r="FY612" s="114"/>
      <c r="FZ612" s="114"/>
      <c r="GA612" s="114"/>
      <c r="GB612" s="114"/>
      <c r="GC612" s="114"/>
      <c r="GD612" s="114"/>
      <c r="GE612" s="114"/>
      <c r="GF612" s="114"/>
      <c r="GG612" s="114"/>
      <c r="GH612" s="114"/>
      <c r="GI612" s="114"/>
      <c r="GJ612" s="114"/>
      <c r="GK612" s="114"/>
      <c r="GL612" s="114"/>
      <c r="GM612" s="114"/>
      <c r="GN612" s="114"/>
      <c r="GO612" s="114"/>
      <c r="GP612" s="114"/>
      <c r="GQ612" s="114"/>
      <c r="GR612" s="114"/>
      <c r="GS612" s="114"/>
      <c r="GT612" s="114"/>
      <c r="GU612" s="114"/>
      <c r="GV612" s="114"/>
      <c r="GW612" s="114"/>
      <c r="GX612" s="114"/>
      <c r="GY612" s="114"/>
      <c r="GZ612" s="114"/>
      <c r="HA612" s="114"/>
      <c r="HB612" s="114"/>
      <c r="HC612" s="114"/>
      <c r="HD612" s="114"/>
      <c r="HE612" s="114"/>
      <c r="HF612" s="114"/>
      <c r="HG612" s="114"/>
      <c r="HH612" s="114"/>
      <c r="HI612" s="114"/>
      <c r="HJ612" s="114"/>
      <c r="HK612" s="114"/>
      <c r="HL612" s="114"/>
      <c r="HM612" s="114"/>
      <c r="HN612" s="114"/>
      <c r="HO612" s="114"/>
      <c r="HP612" s="114"/>
      <c r="HQ612" s="114"/>
      <c r="HR612" s="114"/>
      <c r="HS612" s="114"/>
      <c r="HT612" s="114"/>
      <c r="HU612" s="114"/>
      <c r="HV612" s="114"/>
      <c r="HW612" s="114"/>
      <c r="HX612" s="114"/>
      <c r="HY612" s="114"/>
      <c r="HZ612" s="114"/>
      <c r="IA612" s="114"/>
      <c r="IB612" s="114"/>
      <c r="IC612" s="114"/>
      <c r="ID612" s="114"/>
      <c r="IE612" s="114"/>
      <c r="IF612" s="114"/>
      <c r="IG612" s="114"/>
      <c r="IH612" s="114"/>
      <c r="II612" s="114"/>
      <c r="IJ612" s="114"/>
      <c r="IK612" s="114"/>
      <c r="IL612" s="114"/>
    </row>
    <row r="613" spans="1:246" s="1" customFormat="1" ht="48" customHeight="1">
      <c r="A613" s="18" t="s">
        <v>1713</v>
      </c>
      <c r="B613" s="19" t="s">
        <v>61</v>
      </c>
      <c r="C613" s="19" t="s">
        <v>62</v>
      </c>
      <c r="D613" s="41" t="s">
        <v>1709</v>
      </c>
      <c r="E613" s="115" t="s">
        <v>1710</v>
      </c>
      <c r="F613" s="41"/>
      <c r="G613" s="115" t="s">
        <v>1711</v>
      </c>
      <c r="H613" s="115"/>
      <c r="I613" s="41" t="s">
        <v>1712</v>
      </c>
      <c r="J613" s="41"/>
      <c r="K613" s="40" t="s">
        <v>82</v>
      </c>
      <c r="L613" s="31" t="s">
        <v>239</v>
      </c>
      <c r="M613" s="21" t="s">
        <v>67</v>
      </c>
      <c r="N613" s="40" t="s">
        <v>68</v>
      </c>
      <c r="O613" s="18" t="s">
        <v>179</v>
      </c>
      <c r="P613" s="40" t="s">
        <v>68</v>
      </c>
      <c r="Q613" s="40" t="s">
        <v>70</v>
      </c>
      <c r="R613" s="19" t="s">
        <v>84</v>
      </c>
      <c r="S613" s="19" t="s">
        <v>92</v>
      </c>
      <c r="T613" s="31" t="s">
        <v>1155</v>
      </c>
      <c r="U613" s="31" t="s">
        <v>126</v>
      </c>
      <c r="V613" s="112">
        <v>4000</v>
      </c>
      <c r="W613" s="113">
        <v>72</v>
      </c>
      <c r="X613" s="112">
        <v>0</v>
      </c>
      <c r="Y613" s="112">
        <f>X613*(1+12%)</f>
        <v>0</v>
      </c>
      <c r="Z613" s="40"/>
      <c r="AA613" s="19" t="s">
        <v>76</v>
      </c>
      <c r="AB613" s="41" t="s">
        <v>509</v>
      </c>
      <c r="AC613" s="114" t="s">
        <v>1634</v>
      </c>
      <c r="AD613" s="114"/>
      <c r="AE613" s="114"/>
      <c r="AF613" s="114"/>
      <c r="AG613" s="114"/>
      <c r="AH613" s="114"/>
      <c r="AI613" s="114"/>
      <c r="AJ613" s="114"/>
      <c r="AK613" s="114"/>
      <c r="AL613" s="114"/>
      <c r="AM613" s="114"/>
      <c r="AN613" s="114"/>
      <c r="AO613" s="114"/>
      <c r="AP613" s="114"/>
      <c r="AQ613" s="114"/>
      <c r="AR613" s="114"/>
      <c r="AS613" s="114"/>
      <c r="AT613" s="114"/>
      <c r="AU613" s="114"/>
      <c r="AV613" s="114"/>
      <c r="AW613" s="114"/>
      <c r="AX613" s="114"/>
      <c r="AY613" s="114"/>
      <c r="AZ613" s="114"/>
      <c r="BA613" s="114"/>
      <c r="BB613" s="114"/>
      <c r="BC613" s="114"/>
      <c r="BD613" s="114"/>
      <c r="BE613" s="114"/>
      <c r="BF613" s="114"/>
      <c r="BG613" s="114"/>
      <c r="BH613" s="114"/>
      <c r="BI613" s="114"/>
      <c r="BJ613" s="114"/>
      <c r="BK613" s="114"/>
      <c r="BL613" s="114"/>
      <c r="BM613" s="114"/>
      <c r="BN613" s="114"/>
      <c r="BO613" s="114"/>
      <c r="BP613" s="114"/>
      <c r="BQ613" s="114"/>
      <c r="BR613" s="114"/>
      <c r="BS613" s="114"/>
      <c r="BT613" s="114"/>
      <c r="BU613" s="114"/>
      <c r="BV613" s="114"/>
      <c r="BW613" s="114"/>
      <c r="BX613" s="114"/>
      <c r="BY613" s="114"/>
      <c r="BZ613" s="114"/>
      <c r="CA613" s="114"/>
      <c r="CB613" s="114"/>
      <c r="CC613" s="114"/>
      <c r="CD613" s="114"/>
      <c r="CE613" s="114"/>
      <c r="CF613" s="114"/>
      <c r="CG613" s="114"/>
      <c r="CH613" s="114"/>
      <c r="CI613" s="114"/>
      <c r="CJ613" s="114"/>
      <c r="CK613" s="114"/>
      <c r="CL613" s="114"/>
      <c r="CM613" s="114"/>
      <c r="CN613" s="114"/>
      <c r="CO613" s="114"/>
      <c r="CP613" s="114"/>
      <c r="CQ613" s="114"/>
      <c r="CR613" s="114"/>
      <c r="CS613" s="114"/>
      <c r="CT613" s="114"/>
      <c r="CU613" s="114"/>
      <c r="CV613" s="114"/>
      <c r="CW613" s="114"/>
      <c r="CX613" s="114"/>
      <c r="CY613" s="114"/>
      <c r="CZ613" s="114"/>
      <c r="DA613" s="114"/>
      <c r="DB613" s="114"/>
      <c r="DC613" s="114"/>
      <c r="DD613" s="114"/>
      <c r="DE613" s="114"/>
      <c r="DF613" s="114"/>
      <c r="DG613" s="114"/>
      <c r="DH613" s="114"/>
      <c r="DI613" s="114"/>
      <c r="DJ613" s="114"/>
      <c r="DK613" s="114"/>
      <c r="DL613" s="114"/>
      <c r="DM613" s="114"/>
      <c r="DN613" s="114"/>
      <c r="DO613" s="114"/>
      <c r="DP613" s="114"/>
      <c r="DQ613" s="114"/>
      <c r="DR613" s="114"/>
      <c r="DS613" s="114"/>
      <c r="DT613" s="114"/>
      <c r="DU613" s="114"/>
      <c r="DV613" s="114"/>
      <c r="DW613" s="114"/>
      <c r="DX613" s="114"/>
      <c r="DY613" s="114"/>
      <c r="DZ613" s="114"/>
      <c r="EA613" s="114"/>
      <c r="EB613" s="114"/>
      <c r="EC613" s="114"/>
      <c r="ED613" s="114"/>
      <c r="EE613" s="114"/>
      <c r="EF613" s="114"/>
      <c r="EG613" s="114"/>
      <c r="EH613" s="114"/>
      <c r="EI613" s="114"/>
      <c r="EJ613" s="114"/>
      <c r="EK613" s="114"/>
      <c r="EL613" s="114"/>
      <c r="EM613" s="114"/>
      <c r="EN613" s="114"/>
      <c r="EO613" s="114"/>
      <c r="EP613" s="114"/>
      <c r="EQ613" s="114"/>
      <c r="ER613" s="114"/>
      <c r="ES613" s="114"/>
      <c r="ET613" s="114"/>
      <c r="EU613" s="114"/>
      <c r="EV613" s="114"/>
      <c r="EW613" s="114"/>
      <c r="EX613" s="114"/>
      <c r="EY613" s="114"/>
      <c r="EZ613" s="114"/>
      <c r="FA613" s="114"/>
      <c r="FB613" s="114"/>
      <c r="FC613" s="114"/>
      <c r="FD613" s="114"/>
      <c r="FE613" s="114"/>
      <c r="FF613" s="114"/>
      <c r="FG613" s="114"/>
      <c r="FH613" s="114"/>
      <c r="FI613" s="114"/>
      <c r="FJ613" s="114"/>
      <c r="FK613" s="114"/>
      <c r="FL613" s="114"/>
      <c r="FM613" s="114"/>
      <c r="FN613" s="114"/>
      <c r="FO613" s="114"/>
      <c r="FP613" s="114"/>
      <c r="FQ613" s="114"/>
      <c r="FR613" s="114"/>
      <c r="FS613" s="114"/>
      <c r="FT613" s="114"/>
      <c r="FU613" s="114"/>
      <c r="FV613" s="114"/>
      <c r="FW613" s="114"/>
      <c r="FX613" s="114"/>
      <c r="FY613" s="114"/>
      <c r="FZ613" s="114"/>
      <c r="GA613" s="114"/>
      <c r="GB613" s="114"/>
      <c r="GC613" s="114"/>
      <c r="GD613" s="114"/>
      <c r="GE613" s="114"/>
      <c r="GF613" s="114"/>
      <c r="GG613" s="114"/>
      <c r="GH613" s="114"/>
      <c r="GI613" s="114"/>
      <c r="GJ613" s="114"/>
      <c r="GK613" s="114"/>
      <c r="GL613" s="114"/>
      <c r="GM613" s="114"/>
      <c r="GN613" s="114"/>
      <c r="GO613" s="114"/>
      <c r="GP613" s="114"/>
      <c r="GQ613" s="114"/>
      <c r="GR613" s="114"/>
      <c r="GS613" s="114"/>
      <c r="GT613" s="114"/>
      <c r="GU613" s="114"/>
      <c r="GV613" s="114"/>
      <c r="GW613" s="114"/>
      <c r="GX613" s="114"/>
      <c r="GY613" s="114"/>
      <c r="GZ613" s="114"/>
      <c r="HA613" s="114"/>
      <c r="HB613" s="114"/>
      <c r="HC613" s="114"/>
      <c r="HD613" s="114"/>
      <c r="HE613" s="114"/>
      <c r="HF613" s="114"/>
      <c r="HG613" s="114"/>
      <c r="HH613" s="114"/>
      <c r="HI613" s="114"/>
      <c r="HJ613" s="114"/>
      <c r="HK613" s="114"/>
      <c r="HL613" s="114"/>
      <c r="HM613" s="114"/>
      <c r="HN613" s="114"/>
      <c r="HO613" s="114"/>
      <c r="HP613" s="114"/>
      <c r="HQ613" s="114"/>
      <c r="HR613" s="114"/>
      <c r="HS613" s="114"/>
      <c r="HT613" s="114"/>
      <c r="HU613" s="114"/>
      <c r="HV613" s="114"/>
      <c r="HW613" s="114"/>
      <c r="HX613" s="114"/>
      <c r="HY613" s="114"/>
      <c r="HZ613" s="114"/>
      <c r="IA613" s="114"/>
      <c r="IB613" s="114"/>
      <c r="IC613" s="114"/>
      <c r="ID613" s="114"/>
      <c r="IE613" s="114"/>
      <c r="IF613" s="114"/>
      <c r="IG613" s="114"/>
      <c r="IH613" s="114"/>
      <c r="II613" s="114"/>
      <c r="IJ613" s="114"/>
      <c r="IK613" s="114"/>
      <c r="IL613" s="114"/>
    </row>
    <row r="614" spans="1:246" s="1" customFormat="1" ht="48" customHeight="1">
      <c r="A614" s="18" t="s">
        <v>1714</v>
      </c>
      <c r="B614" s="19" t="s">
        <v>61</v>
      </c>
      <c r="C614" s="19" t="s">
        <v>62</v>
      </c>
      <c r="D614" s="41" t="s">
        <v>1715</v>
      </c>
      <c r="E614" s="115" t="s">
        <v>1710</v>
      </c>
      <c r="F614" s="41"/>
      <c r="G614" s="115" t="s">
        <v>1716</v>
      </c>
      <c r="H614" s="115"/>
      <c r="I614" s="41" t="s">
        <v>1712</v>
      </c>
      <c r="J614" s="41"/>
      <c r="K614" s="40" t="s">
        <v>82</v>
      </c>
      <c r="L614" s="31" t="s">
        <v>239</v>
      </c>
      <c r="M614" s="21" t="s">
        <v>67</v>
      </c>
      <c r="N614" s="40" t="s">
        <v>68</v>
      </c>
      <c r="O614" s="18" t="s">
        <v>513</v>
      </c>
      <c r="P614" s="40" t="s">
        <v>68</v>
      </c>
      <c r="Q614" s="40" t="s">
        <v>70</v>
      </c>
      <c r="R614" s="19" t="s">
        <v>84</v>
      </c>
      <c r="S614" s="19" t="s">
        <v>92</v>
      </c>
      <c r="T614" s="31" t="s">
        <v>1155</v>
      </c>
      <c r="U614" s="31" t="s">
        <v>126</v>
      </c>
      <c r="V614" s="112">
        <v>4000</v>
      </c>
      <c r="W614" s="113">
        <v>72</v>
      </c>
      <c r="X614" s="112">
        <f>W614*V614</f>
        <v>288000</v>
      </c>
      <c r="Y614" s="112">
        <f>X614*(1+12%)</f>
        <v>322560.00000000006</v>
      </c>
      <c r="Z614" s="40"/>
      <c r="AA614" s="19" t="s">
        <v>76</v>
      </c>
      <c r="AB614" s="41"/>
      <c r="AC614" s="114" t="s">
        <v>1634</v>
      </c>
      <c r="AD614" s="114"/>
      <c r="AE614" s="114"/>
      <c r="AF614" s="114"/>
      <c r="AG614" s="114"/>
      <c r="AH614" s="114"/>
      <c r="AI614" s="114"/>
      <c r="AJ614" s="114"/>
      <c r="AK614" s="114"/>
      <c r="AL614" s="114"/>
      <c r="AM614" s="114"/>
      <c r="AN614" s="114"/>
      <c r="AO614" s="114"/>
      <c r="AP614" s="114"/>
      <c r="AQ614" s="114"/>
      <c r="AR614" s="114"/>
      <c r="AS614" s="114"/>
      <c r="AT614" s="114"/>
      <c r="AU614" s="114"/>
      <c r="AV614" s="114"/>
      <c r="AW614" s="114"/>
      <c r="AX614" s="114"/>
      <c r="AY614" s="114"/>
      <c r="AZ614" s="114"/>
      <c r="BA614" s="114"/>
      <c r="BB614" s="114"/>
      <c r="BC614" s="114"/>
      <c r="BD614" s="114"/>
      <c r="BE614" s="114"/>
      <c r="BF614" s="114"/>
      <c r="BG614" s="114"/>
      <c r="BH614" s="114"/>
      <c r="BI614" s="114"/>
      <c r="BJ614" s="114"/>
      <c r="BK614" s="114"/>
      <c r="BL614" s="114"/>
      <c r="BM614" s="114"/>
      <c r="BN614" s="114"/>
      <c r="BO614" s="114"/>
      <c r="BP614" s="114"/>
      <c r="BQ614" s="114"/>
      <c r="BR614" s="114"/>
      <c r="BS614" s="114"/>
      <c r="BT614" s="114"/>
      <c r="BU614" s="114"/>
      <c r="BV614" s="114"/>
      <c r="BW614" s="114"/>
      <c r="BX614" s="114"/>
      <c r="BY614" s="114"/>
      <c r="BZ614" s="114"/>
      <c r="CA614" s="114"/>
      <c r="CB614" s="114"/>
      <c r="CC614" s="114"/>
      <c r="CD614" s="114"/>
      <c r="CE614" s="114"/>
      <c r="CF614" s="114"/>
      <c r="CG614" s="114"/>
      <c r="CH614" s="114"/>
      <c r="CI614" s="114"/>
      <c r="CJ614" s="114"/>
      <c r="CK614" s="114"/>
      <c r="CL614" s="114"/>
      <c r="CM614" s="114"/>
      <c r="CN614" s="114"/>
      <c r="CO614" s="114"/>
      <c r="CP614" s="114"/>
      <c r="CQ614" s="114"/>
      <c r="CR614" s="114"/>
      <c r="CS614" s="114"/>
      <c r="CT614" s="114"/>
      <c r="CU614" s="114"/>
      <c r="CV614" s="114"/>
      <c r="CW614" s="114"/>
      <c r="CX614" s="114"/>
      <c r="CY614" s="114"/>
      <c r="CZ614" s="114"/>
      <c r="DA614" s="114"/>
      <c r="DB614" s="114"/>
      <c r="DC614" s="114"/>
      <c r="DD614" s="114"/>
      <c r="DE614" s="114"/>
      <c r="DF614" s="114"/>
      <c r="DG614" s="114"/>
      <c r="DH614" s="114"/>
      <c r="DI614" s="114"/>
      <c r="DJ614" s="114"/>
      <c r="DK614" s="114"/>
      <c r="DL614" s="114"/>
      <c r="DM614" s="114"/>
      <c r="DN614" s="114"/>
      <c r="DO614" s="114"/>
      <c r="DP614" s="114"/>
      <c r="DQ614" s="114"/>
      <c r="DR614" s="114"/>
      <c r="DS614" s="114"/>
      <c r="DT614" s="114"/>
      <c r="DU614" s="114"/>
      <c r="DV614" s="114"/>
      <c r="DW614" s="114"/>
      <c r="DX614" s="114"/>
      <c r="DY614" s="114"/>
      <c r="DZ614" s="114"/>
      <c r="EA614" s="114"/>
      <c r="EB614" s="114"/>
      <c r="EC614" s="114"/>
      <c r="ED614" s="114"/>
      <c r="EE614" s="114"/>
      <c r="EF614" s="114"/>
      <c r="EG614" s="114"/>
      <c r="EH614" s="114"/>
      <c r="EI614" s="114"/>
      <c r="EJ614" s="114"/>
      <c r="EK614" s="114"/>
      <c r="EL614" s="114"/>
      <c r="EM614" s="114"/>
      <c r="EN614" s="114"/>
      <c r="EO614" s="114"/>
      <c r="EP614" s="114"/>
      <c r="EQ614" s="114"/>
      <c r="ER614" s="114"/>
      <c r="ES614" s="114"/>
      <c r="ET614" s="114"/>
      <c r="EU614" s="114"/>
      <c r="EV614" s="114"/>
      <c r="EW614" s="114"/>
      <c r="EX614" s="114"/>
      <c r="EY614" s="114"/>
      <c r="EZ614" s="114"/>
      <c r="FA614" s="114"/>
      <c r="FB614" s="114"/>
      <c r="FC614" s="114"/>
      <c r="FD614" s="114"/>
      <c r="FE614" s="114"/>
      <c r="FF614" s="114"/>
      <c r="FG614" s="114"/>
      <c r="FH614" s="114"/>
      <c r="FI614" s="114"/>
      <c r="FJ614" s="114"/>
      <c r="FK614" s="114"/>
      <c r="FL614" s="114"/>
      <c r="FM614" s="114"/>
      <c r="FN614" s="114"/>
      <c r="FO614" s="114"/>
      <c r="FP614" s="114"/>
      <c r="FQ614" s="114"/>
      <c r="FR614" s="114"/>
      <c r="FS614" s="114"/>
      <c r="FT614" s="114"/>
      <c r="FU614" s="114"/>
      <c r="FV614" s="114"/>
      <c r="FW614" s="114"/>
      <c r="FX614" s="114"/>
      <c r="FY614" s="114"/>
      <c r="FZ614" s="114"/>
      <c r="GA614" s="114"/>
      <c r="GB614" s="114"/>
      <c r="GC614" s="114"/>
      <c r="GD614" s="114"/>
      <c r="GE614" s="114"/>
      <c r="GF614" s="114"/>
      <c r="GG614" s="114"/>
      <c r="GH614" s="114"/>
      <c r="GI614" s="114"/>
      <c r="GJ614" s="114"/>
      <c r="GK614" s="114"/>
      <c r="GL614" s="114"/>
      <c r="GM614" s="114"/>
      <c r="GN614" s="114"/>
      <c r="GO614" s="114"/>
      <c r="GP614" s="114"/>
      <c r="GQ614" s="114"/>
      <c r="GR614" s="114"/>
      <c r="GS614" s="114"/>
      <c r="GT614" s="114"/>
      <c r="GU614" s="114"/>
      <c r="GV614" s="114"/>
      <c r="GW614" s="114"/>
      <c r="GX614" s="114"/>
      <c r="GY614" s="114"/>
      <c r="GZ614" s="114"/>
      <c r="HA614" s="114"/>
      <c r="HB614" s="114"/>
      <c r="HC614" s="114"/>
      <c r="HD614" s="114"/>
      <c r="HE614" s="114"/>
      <c r="HF614" s="114"/>
      <c r="HG614" s="114"/>
      <c r="HH614" s="114"/>
      <c r="HI614" s="114"/>
      <c r="HJ614" s="114"/>
      <c r="HK614" s="114"/>
      <c r="HL614" s="114"/>
      <c r="HM614" s="114"/>
      <c r="HN614" s="114"/>
      <c r="HO614" s="114"/>
      <c r="HP614" s="114"/>
      <c r="HQ614" s="114"/>
      <c r="HR614" s="114"/>
      <c r="HS614" s="114"/>
      <c r="HT614" s="114"/>
      <c r="HU614" s="114"/>
      <c r="HV614" s="114"/>
      <c r="HW614" s="114"/>
      <c r="HX614" s="114"/>
      <c r="HY614" s="114"/>
      <c r="HZ614" s="114"/>
      <c r="IA614" s="114"/>
      <c r="IB614" s="114"/>
      <c r="IC614" s="114"/>
      <c r="ID614" s="114"/>
      <c r="IE614" s="114"/>
      <c r="IF614" s="114"/>
      <c r="IG614" s="114"/>
      <c r="IH614" s="114"/>
      <c r="II614" s="114"/>
      <c r="IJ614" s="114"/>
      <c r="IK614" s="114"/>
      <c r="IL614" s="114"/>
    </row>
    <row r="615" spans="1:246" s="1" customFormat="1" ht="45.75" customHeight="1">
      <c r="A615" s="18" t="s">
        <v>1717</v>
      </c>
      <c r="B615" s="19" t="s">
        <v>61</v>
      </c>
      <c r="C615" s="19" t="s">
        <v>62</v>
      </c>
      <c r="D615" s="41" t="s">
        <v>1718</v>
      </c>
      <c r="E615" s="115" t="s">
        <v>1719</v>
      </c>
      <c r="F615" s="41"/>
      <c r="G615" s="115" t="s">
        <v>1720</v>
      </c>
      <c r="H615" s="111"/>
      <c r="I615" s="41" t="s">
        <v>1721</v>
      </c>
      <c r="J615" s="41"/>
      <c r="K615" s="40" t="s">
        <v>82</v>
      </c>
      <c r="L615" s="31" t="s">
        <v>1722</v>
      </c>
      <c r="M615" s="21" t="s">
        <v>67</v>
      </c>
      <c r="N615" s="40" t="s">
        <v>68</v>
      </c>
      <c r="O615" s="31" t="s">
        <v>103</v>
      </c>
      <c r="P615" s="40" t="s">
        <v>68</v>
      </c>
      <c r="Q615" s="19" t="s">
        <v>70</v>
      </c>
      <c r="R615" s="19" t="s">
        <v>1723</v>
      </c>
      <c r="S615" s="19" t="s">
        <v>402</v>
      </c>
      <c r="T615" s="31" t="s">
        <v>1724</v>
      </c>
      <c r="U615" s="31" t="s">
        <v>185</v>
      </c>
      <c r="V615" s="112">
        <v>16</v>
      </c>
      <c r="W615" s="113">
        <v>6000</v>
      </c>
      <c r="X615" s="112">
        <f t="shared" si="23"/>
        <v>96000</v>
      </c>
      <c r="Y615" s="112">
        <f t="shared" si="24"/>
        <v>107520.00000000001</v>
      </c>
      <c r="Z615" s="19" t="s">
        <v>75</v>
      </c>
      <c r="AA615" s="19" t="s">
        <v>76</v>
      </c>
      <c r="AB615" s="41"/>
      <c r="AC615" s="114" t="s">
        <v>1634</v>
      </c>
      <c r="AD615" s="114"/>
      <c r="AE615" s="114"/>
      <c r="AF615" s="114"/>
      <c r="AG615" s="114"/>
      <c r="AH615" s="114"/>
      <c r="AI615" s="114"/>
      <c r="AJ615" s="114"/>
      <c r="AK615" s="114"/>
      <c r="AL615" s="114"/>
      <c r="AM615" s="114"/>
      <c r="AN615" s="114"/>
      <c r="AO615" s="114"/>
      <c r="AP615" s="114"/>
      <c r="AQ615" s="114"/>
      <c r="AR615" s="114"/>
      <c r="AS615" s="114"/>
      <c r="AT615" s="114"/>
      <c r="AU615" s="114"/>
      <c r="AV615" s="114"/>
      <c r="AW615" s="114"/>
      <c r="AX615" s="114"/>
      <c r="AY615" s="114"/>
      <c r="AZ615" s="114"/>
      <c r="BA615" s="114"/>
      <c r="BB615" s="114"/>
      <c r="BC615" s="114"/>
      <c r="BD615" s="114"/>
      <c r="BE615" s="114"/>
      <c r="BF615" s="114"/>
      <c r="BG615" s="114"/>
      <c r="BH615" s="114"/>
      <c r="BI615" s="114"/>
      <c r="BJ615" s="114"/>
      <c r="BK615" s="114"/>
      <c r="BL615" s="114"/>
      <c r="BM615" s="114"/>
      <c r="BN615" s="114"/>
      <c r="BO615" s="114"/>
      <c r="BP615" s="114"/>
      <c r="BQ615" s="114"/>
      <c r="BR615" s="114"/>
      <c r="BS615" s="114"/>
      <c r="BT615" s="114"/>
      <c r="BU615" s="114"/>
      <c r="BV615" s="114"/>
      <c r="BW615" s="114"/>
      <c r="BX615" s="114"/>
      <c r="BY615" s="114"/>
      <c r="BZ615" s="114"/>
      <c r="CA615" s="114"/>
      <c r="CB615" s="114"/>
      <c r="CC615" s="114"/>
      <c r="CD615" s="114"/>
      <c r="CE615" s="114"/>
      <c r="CF615" s="114"/>
      <c r="CG615" s="114"/>
      <c r="CH615" s="114"/>
      <c r="CI615" s="114"/>
      <c r="CJ615" s="114"/>
      <c r="CK615" s="114"/>
      <c r="CL615" s="114"/>
      <c r="CM615" s="114"/>
      <c r="CN615" s="114"/>
      <c r="CO615" s="114"/>
      <c r="CP615" s="114"/>
      <c r="CQ615" s="114"/>
      <c r="CR615" s="114"/>
      <c r="CS615" s="114"/>
      <c r="CT615" s="114"/>
      <c r="CU615" s="114"/>
      <c r="CV615" s="114"/>
      <c r="CW615" s="114"/>
      <c r="CX615" s="114"/>
      <c r="CY615" s="114"/>
      <c r="CZ615" s="114"/>
      <c r="DA615" s="114"/>
      <c r="DB615" s="114"/>
      <c r="DC615" s="114"/>
      <c r="DD615" s="114"/>
      <c r="DE615" s="114"/>
      <c r="DF615" s="114"/>
      <c r="DG615" s="114"/>
      <c r="DH615" s="114"/>
      <c r="DI615" s="114"/>
      <c r="DJ615" s="114"/>
      <c r="DK615" s="114"/>
      <c r="DL615" s="114"/>
      <c r="DM615" s="114"/>
      <c r="DN615" s="114"/>
      <c r="DO615" s="114"/>
      <c r="DP615" s="114"/>
      <c r="DQ615" s="114"/>
      <c r="DR615" s="114"/>
      <c r="DS615" s="114"/>
      <c r="DT615" s="114"/>
      <c r="DU615" s="114"/>
      <c r="DV615" s="114"/>
      <c r="DW615" s="114"/>
      <c r="DX615" s="114"/>
      <c r="DY615" s="114"/>
      <c r="DZ615" s="114"/>
      <c r="EA615" s="114"/>
      <c r="EB615" s="114"/>
      <c r="EC615" s="114"/>
      <c r="ED615" s="114"/>
      <c r="EE615" s="114"/>
      <c r="EF615" s="114"/>
      <c r="EG615" s="114"/>
      <c r="EH615" s="114"/>
      <c r="EI615" s="114"/>
      <c r="EJ615" s="114"/>
      <c r="EK615" s="114"/>
      <c r="EL615" s="114"/>
      <c r="EM615" s="114"/>
      <c r="EN615" s="114"/>
      <c r="EO615" s="114"/>
      <c r="EP615" s="114"/>
      <c r="EQ615" s="114"/>
      <c r="ER615" s="114"/>
      <c r="ES615" s="114"/>
      <c r="ET615" s="114"/>
      <c r="EU615" s="114"/>
      <c r="EV615" s="114"/>
      <c r="EW615" s="114"/>
      <c r="EX615" s="114"/>
      <c r="EY615" s="114"/>
      <c r="EZ615" s="114"/>
      <c r="FA615" s="114"/>
      <c r="FB615" s="114"/>
      <c r="FC615" s="114"/>
      <c r="FD615" s="114"/>
      <c r="FE615" s="114"/>
      <c r="FF615" s="114"/>
      <c r="FG615" s="114"/>
      <c r="FH615" s="114"/>
      <c r="FI615" s="114"/>
      <c r="FJ615" s="114"/>
      <c r="FK615" s="114"/>
      <c r="FL615" s="114"/>
      <c r="FM615" s="114"/>
      <c r="FN615" s="114"/>
      <c r="FO615" s="114"/>
      <c r="FP615" s="114"/>
      <c r="FQ615" s="114"/>
      <c r="FR615" s="114"/>
      <c r="FS615" s="114"/>
      <c r="FT615" s="114"/>
      <c r="FU615" s="114"/>
      <c r="FV615" s="114"/>
      <c r="FW615" s="114"/>
      <c r="FX615" s="114"/>
      <c r="FY615" s="114"/>
      <c r="FZ615" s="114"/>
      <c r="GA615" s="114"/>
      <c r="GB615" s="114"/>
      <c r="GC615" s="114"/>
      <c r="GD615" s="114"/>
      <c r="GE615" s="114"/>
      <c r="GF615" s="114"/>
      <c r="GG615" s="114"/>
      <c r="GH615" s="114"/>
      <c r="GI615" s="114"/>
      <c r="GJ615" s="114"/>
      <c r="GK615" s="114"/>
      <c r="GL615" s="114"/>
      <c r="GM615" s="114"/>
      <c r="GN615" s="114"/>
      <c r="GO615" s="114"/>
      <c r="GP615" s="114"/>
      <c r="GQ615" s="114"/>
      <c r="GR615" s="114"/>
      <c r="GS615" s="114"/>
      <c r="GT615" s="114"/>
      <c r="GU615" s="114"/>
      <c r="GV615" s="114"/>
      <c r="GW615" s="114"/>
      <c r="GX615" s="114"/>
      <c r="GY615" s="114"/>
      <c r="GZ615" s="114"/>
      <c r="HA615" s="114"/>
      <c r="HB615" s="114"/>
      <c r="HC615" s="114"/>
      <c r="HD615" s="114"/>
      <c r="HE615" s="114"/>
      <c r="HF615" s="114"/>
      <c r="HG615" s="114"/>
      <c r="HH615" s="114"/>
      <c r="HI615" s="114"/>
      <c r="HJ615" s="114"/>
      <c r="HK615" s="114"/>
      <c r="HL615" s="114"/>
      <c r="HM615" s="114"/>
      <c r="HN615" s="114"/>
      <c r="HO615" s="114"/>
      <c r="HP615" s="114"/>
      <c r="HQ615" s="114"/>
      <c r="HR615" s="114"/>
      <c r="HS615" s="114"/>
      <c r="HT615" s="114"/>
      <c r="HU615" s="114"/>
      <c r="HV615" s="114"/>
      <c r="HW615" s="114"/>
      <c r="HX615" s="114"/>
      <c r="HY615" s="114"/>
      <c r="HZ615" s="114"/>
      <c r="IA615" s="114"/>
      <c r="IB615" s="114"/>
      <c r="IC615" s="114"/>
      <c r="ID615" s="114"/>
      <c r="IE615" s="114"/>
      <c r="IF615" s="114"/>
      <c r="IG615" s="114"/>
      <c r="IH615" s="114"/>
      <c r="II615" s="114"/>
      <c r="IJ615" s="114"/>
      <c r="IK615" s="114"/>
      <c r="IL615" s="114"/>
    </row>
    <row r="616" spans="1:246" s="1" customFormat="1" ht="68.25" customHeight="1">
      <c r="A616" s="18" t="s">
        <v>1725</v>
      </c>
      <c r="B616" s="19" t="s">
        <v>61</v>
      </c>
      <c r="C616" s="19" t="s">
        <v>62</v>
      </c>
      <c r="D616" s="41" t="s">
        <v>1726</v>
      </c>
      <c r="E616" s="115" t="s">
        <v>1727</v>
      </c>
      <c r="F616" s="41"/>
      <c r="G616" s="115" t="s">
        <v>1728</v>
      </c>
      <c r="H616" s="111"/>
      <c r="I616" s="41" t="s">
        <v>1729</v>
      </c>
      <c r="J616" s="41"/>
      <c r="K616" s="40" t="s">
        <v>82</v>
      </c>
      <c r="L616" s="31" t="s">
        <v>239</v>
      </c>
      <c r="M616" s="21" t="s">
        <v>67</v>
      </c>
      <c r="N616" s="40" t="s">
        <v>68</v>
      </c>
      <c r="O616" s="31" t="s">
        <v>139</v>
      </c>
      <c r="P616" s="40" t="s">
        <v>68</v>
      </c>
      <c r="Q616" s="19" t="s">
        <v>70</v>
      </c>
      <c r="R616" s="19" t="s">
        <v>84</v>
      </c>
      <c r="S616" s="19" t="s">
        <v>92</v>
      </c>
      <c r="T616" s="31" t="s">
        <v>217</v>
      </c>
      <c r="U616" s="31" t="s">
        <v>218</v>
      </c>
      <c r="V616" s="112">
        <v>1</v>
      </c>
      <c r="W616" s="113">
        <v>30000</v>
      </c>
      <c r="X616" s="112">
        <f t="shared" si="23"/>
        <v>30000</v>
      </c>
      <c r="Y616" s="112">
        <f t="shared" si="24"/>
        <v>33600</v>
      </c>
      <c r="Z616" s="40"/>
      <c r="AA616" s="19" t="s">
        <v>76</v>
      </c>
      <c r="AB616" s="41"/>
      <c r="AC616" s="114" t="s">
        <v>1634</v>
      </c>
      <c r="AD616" s="114"/>
      <c r="AE616" s="114"/>
      <c r="AF616" s="114"/>
      <c r="AG616" s="114"/>
      <c r="AH616" s="114"/>
      <c r="AI616" s="114"/>
      <c r="AJ616" s="114"/>
      <c r="AK616" s="114"/>
      <c r="AL616" s="114"/>
      <c r="AM616" s="114"/>
      <c r="AN616" s="114"/>
      <c r="AO616" s="114"/>
      <c r="AP616" s="114"/>
      <c r="AQ616" s="114"/>
      <c r="AR616" s="114"/>
      <c r="AS616" s="114"/>
      <c r="AT616" s="114"/>
      <c r="AU616" s="114"/>
      <c r="AV616" s="114"/>
      <c r="AW616" s="114"/>
      <c r="AX616" s="114"/>
      <c r="AY616" s="114"/>
      <c r="AZ616" s="114"/>
      <c r="BA616" s="114"/>
      <c r="BB616" s="114"/>
      <c r="BC616" s="114"/>
      <c r="BD616" s="114"/>
      <c r="BE616" s="114"/>
      <c r="BF616" s="114"/>
      <c r="BG616" s="114"/>
      <c r="BH616" s="114"/>
      <c r="BI616" s="114"/>
      <c r="BJ616" s="114"/>
      <c r="BK616" s="114"/>
      <c r="BL616" s="114"/>
      <c r="BM616" s="114"/>
      <c r="BN616" s="114"/>
      <c r="BO616" s="114"/>
      <c r="BP616" s="114"/>
      <c r="BQ616" s="114"/>
      <c r="BR616" s="114"/>
      <c r="BS616" s="114"/>
      <c r="BT616" s="114"/>
      <c r="BU616" s="114"/>
      <c r="BV616" s="114"/>
      <c r="BW616" s="114"/>
      <c r="BX616" s="114"/>
      <c r="BY616" s="114"/>
      <c r="BZ616" s="114"/>
      <c r="CA616" s="114"/>
      <c r="CB616" s="114"/>
      <c r="CC616" s="114"/>
      <c r="CD616" s="114"/>
      <c r="CE616" s="114"/>
      <c r="CF616" s="114"/>
      <c r="CG616" s="114"/>
      <c r="CH616" s="114"/>
      <c r="CI616" s="114"/>
      <c r="CJ616" s="114"/>
      <c r="CK616" s="114"/>
      <c r="CL616" s="114"/>
      <c r="CM616" s="114"/>
      <c r="CN616" s="114"/>
      <c r="CO616" s="114"/>
      <c r="CP616" s="114"/>
      <c r="CQ616" s="114"/>
      <c r="CR616" s="114"/>
      <c r="CS616" s="114"/>
      <c r="CT616" s="114"/>
      <c r="CU616" s="114"/>
      <c r="CV616" s="114"/>
      <c r="CW616" s="114"/>
      <c r="CX616" s="114"/>
      <c r="CY616" s="114"/>
      <c r="CZ616" s="114"/>
      <c r="DA616" s="114"/>
      <c r="DB616" s="114"/>
      <c r="DC616" s="114"/>
      <c r="DD616" s="114"/>
      <c r="DE616" s="114"/>
      <c r="DF616" s="114"/>
      <c r="DG616" s="114"/>
      <c r="DH616" s="114"/>
      <c r="DI616" s="114"/>
      <c r="DJ616" s="114"/>
      <c r="DK616" s="114"/>
      <c r="DL616" s="114"/>
      <c r="DM616" s="114"/>
      <c r="DN616" s="114"/>
      <c r="DO616" s="114"/>
      <c r="DP616" s="114"/>
      <c r="DQ616" s="114"/>
      <c r="DR616" s="114"/>
      <c r="DS616" s="114"/>
      <c r="DT616" s="114"/>
      <c r="DU616" s="114"/>
      <c r="DV616" s="114"/>
      <c r="DW616" s="114"/>
      <c r="DX616" s="114"/>
      <c r="DY616" s="114"/>
      <c r="DZ616" s="114"/>
      <c r="EA616" s="114"/>
      <c r="EB616" s="114"/>
      <c r="EC616" s="114"/>
      <c r="ED616" s="114"/>
      <c r="EE616" s="114"/>
      <c r="EF616" s="114"/>
      <c r="EG616" s="114"/>
      <c r="EH616" s="114"/>
      <c r="EI616" s="114"/>
      <c r="EJ616" s="114"/>
      <c r="EK616" s="114"/>
      <c r="EL616" s="114"/>
      <c r="EM616" s="114"/>
      <c r="EN616" s="114"/>
      <c r="EO616" s="114"/>
      <c r="EP616" s="114"/>
      <c r="EQ616" s="114"/>
      <c r="ER616" s="114"/>
      <c r="ES616" s="114"/>
      <c r="ET616" s="114"/>
      <c r="EU616" s="114"/>
      <c r="EV616" s="114"/>
      <c r="EW616" s="114"/>
      <c r="EX616" s="114"/>
      <c r="EY616" s="114"/>
      <c r="EZ616" s="114"/>
      <c r="FA616" s="114"/>
      <c r="FB616" s="114"/>
      <c r="FC616" s="114"/>
      <c r="FD616" s="114"/>
      <c r="FE616" s="114"/>
      <c r="FF616" s="114"/>
      <c r="FG616" s="114"/>
      <c r="FH616" s="114"/>
      <c r="FI616" s="114"/>
      <c r="FJ616" s="114"/>
      <c r="FK616" s="114"/>
      <c r="FL616" s="114"/>
      <c r="FM616" s="114"/>
      <c r="FN616" s="114"/>
      <c r="FO616" s="114"/>
      <c r="FP616" s="114"/>
      <c r="FQ616" s="114"/>
      <c r="FR616" s="114"/>
      <c r="FS616" s="114"/>
      <c r="FT616" s="114"/>
      <c r="FU616" s="114"/>
      <c r="FV616" s="114"/>
      <c r="FW616" s="114"/>
      <c r="FX616" s="114"/>
      <c r="FY616" s="114"/>
      <c r="FZ616" s="114"/>
      <c r="GA616" s="114"/>
      <c r="GB616" s="114"/>
      <c r="GC616" s="114"/>
      <c r="GD616" s="114"/>
      <c r="GE616" s="114"/>
      <c r="GF616" s="114"/>
      <c r="GG616" s="114"/>
      <c r="GH616" s="114"/>
      <c r="GI616" s="114"/>
      <c r="GJ616" s="114"/>
      <c r="GK616" s="114"/>
      <c r="GL616" s="114"/>
      <c r="GM616" s="114"/>
      <c r="GN616" s="114"/>
      <c r="GO616" s="114"/>
      <c r="GP616" s="114"/>
      <c r="GQ616" s="114"/>
      <c r="GR616" s="114"/>
      <c r="GS616" s="114"/>
      <c r="GT616" s="114"/>
      <c r="GU616" s="114"/>
      <c r="GV616" s="114"/>
      <c r="GW616" s="114"/>
      <c r="GX616" s="114"/>
      <c r="GY616" s="114"/>
      <c r="GZ616" s="114"/>
      <c r="HA616" s="114"/>
      <c r="HB616" s="114"/>
      <c r="HC616" s="114"/>
      <c r="HD616" s="114"/>
      <c r="HE616" s="114"/>
      <c r="HF616" s="114"/>
      <c r="HG616" s="114"/>
      <c r="HH616" s="114"/>
      <c r="HI616" s="114"/>
      <c r="HJ616" s="114"/>
      <c r="HK616" s="114"/>
      <c r="HL616" s="114"/>
      <c r="HM616" s="114"/>
      <c r="HN616" s="114"/>
      <c r="HO616" s="114"/>
      <c r="HP616" s="114"/>
      <c r="HQ616" s="114"/>
      <c r="HR616" s="114"/>
      <c r="HS616" s="114"/>
      <c r="HT616" s="114"/>
      <c r="HU616" s="114"/>
      <c r="HV616" s="114"/>
      <c r="HW616" s="114"/>
      <c r="HX616" s="114"/>
      <c r="HY616" s="114"/>
      <c r="HZ616" s="114"/>
      <c r="IA616" s="114"/>
      <c r="IB616" s="114"/>
      <c r="IC616" s="114"/>
      <c r="ID616" s="114"/>
      <c r="IE616" s="114"/>
      <c r="IF616" s="114"/>
      <c r="IG616" s="114"/>
      <c r="IH616" s="114"/>
      <c r="II616" s="114"/>
      <c r="IJ616" s="114"/>
      <c r="IK616" s="114"/>
      <c r="IL616" s="114"/>
    </row>
    <row r="617" spans="1:246" s="1" customFormat="1" ht="52.5" customHeight="1">
      <c r="A617" s="18" t="s">
        <v>1730</v>
      </c>
      <c r="B617" s="19" t="s">
        <v>61</v>
      </c>
      <c r="C617" s="19" t="s">
        <v>62</v>
      </c>
      <c r="D617" s="41" t="s">
        <v>523</v>
      </c>
      <c r="E617" s="115" t="s">
        <v>524</v>
      </c>
      <c r="F617" s="41"/>
      <c r="G617" s="115" t="s">
        <v>525</v>
      </c>
      <c r="H617" s="40"/>
      <c r="I617" s="40" t="s">
        <v>526</v>
      </c>
      <c r="J617" s="40"/>
      <c r="K617" s="40" t="s">
        <v>82</v>
      </c>
      <c r="L617" s="40">
        <v>0</v>
      </c>
      <c r="M617" s="21" t="s">
        <v>67</v>
      </c>
      <c r="N617" s="40" t="s">
        <v>68</v>
      </c>
      <c r="O617" s="40" t="s">
        <v>1731</v>
      </c>
      <c r="P617" s="41" t="s">
        <v>68</v>
      </c>
      <c r="Q617" s="19" t="s">
        <v>70</v>
      </c>
      <c r="R617" s="19" t="s">
        <v>84</v>
      </c>
      <c r="S617" s="19" t="s">
        <v>92</v>
      </c>
      <c r="T617" s="40">
        <v>736</v>
      </c>
      <c r="U617" s="40" t="s">
        <v>408</v>
      </c>
      <c r="V617" s="113">
        <v>12</v>
      </c>
      <c r="W617" s="112">
        <v>150</v>
      </c>
      <c r="X617" s="112">
        <v>0</v>
      </c>
      <c r="Y617" s="112">
        <f>X617*(1+12%)</f>
        <v>0</v>
      </c>
      <c r="Z617" s="112"/>
      <c r="AA617" s="19" t="s">
        <v>76</v>
      </c>
      <c r="AB617" s="40">
        <v>18.19</v>
      </c>
      <c r="AC617" s="114" t="s">
        <v>1634</v>
      </c>
      <c r="AD617" s="114"/>
      <c r="AE617" s="114"/>
      <c r="AF617" s="114"/>
      <c r="AG617" s="114"/>
      <c r="AH617" s="114"/>
      <c r="AI617" s="114"/>
      <c r="AJ617" s="114"/>
      <c r="AK617" s="114"/>
      <c r="AL617" s="114"/>
      <c r="AM617" s="114"/>
      <c r="AN617" s="114"/>
      <c r="AO617" s="114"/>
      <c r="AP617" s="114"/>
      <c r="AQ617" s="114"/>
      <c r="AR617" s="114"/>
      <c r="AS617" s="114"/>
      <c r="AT617" s="114"/>
      <c r="AU617" s="114"/>
      <c r="AV617" s="114"/>
      <c r="AW617" s="114"/>
      <c r="AX617" s="114"/>
      <c r="AY617" s="114"/>
      <c r="AZ617" s="114"/>
      <c r="BA617" s="114"/>
      <c r="BB617" s="114"/>
      <c r="BC617" s="114"/>
      <c r="BD617" s="114"/>
      <c r="BE617" s="114"/>
      <c r="BF617" s="114"/>
      <c r="BG617" s="114"/>
      <c r="BH617" s="114"/>
      <c r="BI617" s="114"/>
      <c r="BJ617" s="114"/>
      <c r="BK617" s="114"/>
      <c r="BL617" s="114"/>
      <c r="BM617" s="114"/>
      <c r="BN617" s="114"/>
      <c r="BO617" s="114"/>
      <c r="BP617" s="114"/>
      <c r="BQ617" s="114"/>
      <c r="BR617" s="114"/>
      <c r="BS617" s="114"/>
      <c r="BT617" s="114"/>
      <c r="BU617" s="114"/>
      <c r="BV617" s="114"/>
      <c r="BW617" s="114"/>
      <c r="BX617" s="114"/>
      <c r="BY617" s="114"/>
      <c r="BZ617" s="114"/>
      <c r="CA617" s="114"/>
      <c r="CB617" s="114"/>
      <c r="CC617" s="114"/>
      <c r="CD617" s="114"/>
      <c r="CE617" s="114"/>
      <c r="CF617" s="114"/>
      <c r="CG617" s="114"/>
      <c r="CH617" s="114"/>
      <c r="CI617" s="114"/>
      <c r="CJ617" s="114"/>
      <c r="CK617" s="114"/>
      <c r="CL617" s="114"/>
      <c r="CM617" s="114"/>
      <c r="CN617" s="114"/>
      <c r="CO617" s="114"/>
      <c r="CP617" s="114"/>
      <c r="CQ617" s="114"/>
      <c r="CR617" s="114"/>
      <c r="CS617" s="114"/>
      <c r="CT617" s="114"/>
      <c r="CU617" s="114"/>
      <c r="CV617" s="114"/>
      <c r="CW617" s="114"/>
      <c r="CX617" s="114"/>
      <c r="CY617" s="114"/>
      <c r="CZ617" s="114"/>
      <c r="DA617" s="114"/>
      <c r="DB617" s="114"/>
      <c r="DC617" s="114"/>
      <c r="DD617" s="114"/>
      <c r="DE617" s="114"/>
      <c r="DF617" s="114"/>
      <c r="DG617" s="114"/>
      <c r="DH617" s="114"/>
      <c r="DI617" s="114"/>
      <c r="DJ617" s="114"/>
      <c r="DK617" s="114"/>
      <c r="DL617" s="114"/>
      <c r="DM617" s="114"/>
      <c r="DN617" s="114"/>
      <c r="DO617" s="114"/>
      <c r="DP617" s="114"/>
      <c r="DQ617" s="114"/>
      <c r="DR617" s="114"/>
      <c r="DS617" s="114"/>
      <c r="DT617" s="114"/>
      <c r="DU617" s="114"/>
      <c r="DV617" s="114"/>
      <c r="DW617" s="114"/>
      <c r="DX617" s="114"/>
      <c r="DY617" s="114"/>
      <c r="DZ617" s="114"/>
      <c r="EA617" s="114"/>
      <c r="EB617" s="114"/>
      <c r="EC617" s="114"/>
      <c r="ED617" s="114"/>
      <c r="EE617" s="114"/>
      <c r="EF617" s="114"/>
      <c r="EG617" s="114"/>
      <c r="EH617" s="114"/>
      <c r="EI617" s="114"/>
      <c r="EJ617" s="114"/>
      <c r="EK617" s="114"/>
      <c r="EL617" s="114"/>
      <c r="EM617" s="114"/>
      <c r="EN617" s="114"/>
      <c r="EO617" s="114"/>
      <c r="EP617" s="114"/>
      <c r="EQ617" s="114"/>
      <c r="ER617" s="114"/>
      <c r="ES617" s="114"/>
      <c r="ET617" s="114"/>
      <c r="EU617" s="114"/>
      <c r="EV617" s="114"/>
      <c r="EW617" s="114"/>
      <c r="EX617" s="114"/>
      <c r="EY617" s="114"/>
      <c r="EZ617" s="114"/>
      <c r="FA617" s="114"/>
      <c r="FB617" s="114"/>
      <c r="FC617" s="114"/>
      <c r="FD617" s="114"/>
      <c r="FE617" s="114"/>
      <c r="FF617" s="114"/>
      <c r="FG617" s="114"/>
      <c r="FH617" s="114"/>
      <c r="FI617" s="114"/>
      <c r="FJ617" s="114"/>
      <c r="FK617" s="114"/>
      <c r="FL617" s="114"/>
      <c r="FM617" s="114"/>
      <c r="FN617" s="114"/>
      <c r="FO617" s="114"/>
      <c r="FP617" s="114"/>
      <c r="FQ617" s="114"/>
      <c r="FR617" s="114"/>
      <c r="FS617" s="114"/>
      <c r="FT617" s="114"/>
      <c r="FU617" s="114"/>
      <c r="FV617" s="114"/>
      <c r="FW617" s="114"/>
      <c r="FX617" s="114"/>
      <c r="FY617" s="114"/>
      <c r="FZ617" s="114"/>
      <c r="GA617" s="114"/>
      <c r="GB617" s="114"/>
      <c r="GC617" s="114"/>
      <c r="GD617" s="114"/>
      <c r="GE617" s="114"/>
      <c r="GF617" s="114"/>
      <c r="GG617" s="114"/>
      <c r="GH617" s="114"/>
      <c r="GI617" s="114"/>
      <c r="GJ617" s="114"/>
      <c r="GK617" s="114"/>
      <c r="GL617" s="114"/>
      <c r="GM617" s="114"/>
      <c r="GN617" s="114"/>
      <c r="GO617" s="114"/>
      <c r="GP617" s="114"/>
      <c r="GQ617" s="114"/>
      <c r="GR617" s="114"/>
      <c r="GS617" s="114"/>
      <c r="GT617" s="114"/>
      <c r="GU617" s="114"/>
      <c r="GV617" s="114"/>
      <c r="GW617" s="114"/>
      <c r="GX617" s="114"/>
      <c r="GY617" s="114"/>
      <c r="GZ617" s="114"/>
      <c r="HA617" s="114"/>
      <c r="HB617" s="114"/>
      <c r="HC617" s="114"/>
      <c r="HD617" s="114"/>
      <c r="HE617" s="114"/>
      <c r="HF617" s="114"/>
      <c r="HG617" s="114"/>
      <c r="HH617" s="114"/>
      <c r="HI617" s="114"/>
      <c r="HJ617" s="114"/>
      <c r="HK617" s="114"/>
      <c r="HL617" s="114"/>
      <c r="HM617" s="114"/>
      <c r="HN617" s="114"/>
      <c r="HO617" s="114"/>
      <c r="HP617" s="114"/>
      <c r="HQ617" s="114"/>
      <c r="HR617" s="114"/>
      <c r="HS617" s="114"/>
      <c r="HT617" s="114"/>
      <c r="HU617" s="114"/>
      <c r="HV617" s="114"/>
      <c r="HW617" s="114"/>
      <c r="HX617" s="114"/>
      <c r="HY617" s="114"/>
      <c r="HZ617" s="114"/>
      <c r="IA617" s="114"/>
      <c r="IB617" s="114"/>
      <c r="IC617" s="114"/>
      <c r="ID617" s="114"/>
      <c r="IE617" s="114"/>
      <c r="IF617" s="114"/>
      <c r="IG617" s="114"/>
      <c r="IH617" s="114"/>
      <c r="II617" s="114"/>
      <c r="IJ617" s="114"/>
      <c r="IK617" s="114"/>
      <c r="IL617" s="114"/>
    </row>
    <row r="618" spans="1:246" s="1" customFormat="1" ht="52.5" customHeight="1">
      <c r="A618" s="18" t="s">
        <v>1732</v>
      </c>
      <c r="B618" s="19" t="s">
        <v>61</v>
      </c>
      <c r="C618" s="19" t="s">
        <v>62</v>
      </c>
      <c r="D618" s="41" t="s">
        <v>523</v>
      </c>
      <c r="E618" s="115" t="s">
        <v>524</v>
      </c>
      <c r="F618" s="41"/>
      <c r="G618" s="115" t="s">
        <v>525</v>
      </c>
      <c r="H618" s="40"/>
      <c r="I618" s="40" t="s">
        <v>526</v>
      </c>
      <c r="J618" s="40"/>
      <c r="K618" s="40" t="s">
        <v>82</v>
      </c>
      <c r="L618" s="40">
        <v>0</v>
      </c>
      <c r="M618" s="21" t="s">
        <v>67</v>
      </c>
      <c r="N618" s="40" t="s">
        <v>68</v>
      </c>
      <c r="O618" s="31" t="s">
        <v>105</v>
      </c>
      <c r="P618" s="41" t="s">
        <v>68</v>
      </c>
      <c r="Q618" s="19" t="s">
        <v>70</v>
      </c>
      <c r="R618" s="19" t="s">
        <v>84</v>
      </c>
      <c r="S618" s="19" t="s">
        <v>92</v>
      </c>
      <c r="T618" s="40">
        <v>736</v>
      </c>
      <c r="U618" s="40" t="s">
        <v>408</v>
      </c>
      <c r="V618" s="113">
        <v>112</v>
      </c>
      <c r="W618" s="112">
        <v>115</v>
      </c>
      <c r="X618" s="112">
        <f>W618*V618</f>
        <v>12880</v>
      </c>
      <c r="Y618" s="112">
        <f>X618*(1+12%)</f>
        <v>14425.600000000002</v>
      </c>
      <c r="Z618" s="112"/>
      <c r="AA618" s="19" t="s">
        <v>76</v>
      </c>
      <c r="AB618" s="40"/>
      <c r="AC618" s="114" t="s">
        <v>1634</v>
      </c>
      <c r="AD618" s="114"/>
      <c r="AE618" s="114"/>
      <c r="AF618" s="114"/>
      <c r="AG618" s="114"/>
      <c r="AH618" s="114"/>
      <c r="AI618" s="114"/>
      <c r="AJ618" s="114"/>
      <c r="AK618" s="114"/>
      <c r="AL618" s="114"/>
      <c r="AM618" s="114"/>
      <c r="AN618" s="114"/>
      <c r="AO618" s="114"/>
      <c r="AP618" s="114"/>
      <c r="AQ618" s="114"/>
      <c r="AR618" s="114"/>
      <c r="AS618" s="114"/>
      <c r="AT618" s="114"/>
      <c r="AU618" s="114"/>
      <c r="AV618" s="114"/>
      <c r="AW618" s="114"/>
      <c r="AX618" s="114"/>
      <c r="AY618" s="114"/>
      <c r="AZ618" s="114"/>
      <c r="BA618" s="114"/>
      <c r="BB618" s="114"/>
      <c r="BC618" s="114"/>
      <c r="BD618" s="114"/>
      <c r="BE618" s="114"/>
      <c r="BF618" s="114"/>
      <c r="BG618" s="114"/>
      <c r="BH618" s="114"/>
      <c r="BI618" s="114"/>
      <c r="BJ618" s="114"/>
      <c r="BK618" s="114"/>
      <c r="BL618" s="114"/>
      <c r="BM618" s="114"/>
      <c r="BN618" s="114"/>
      <c r="BO618" s="114"/>
      <c r="BP618" s="114"/>
      <c r="BQ618" s="114"/>
      <c r="BR618" s="114"/>
      <c r="BS618" s="114"/>
      <c r="BT618" s="114"/>
      <c r="BU618" s="114"/>
      <c r="BV618" s="114"/>
      <c r="BW618" s="114"/>
      <c r="BX618" s="114"/>
      <c r="BY618" s="114"/>
      <c r="BZ618" s="114"/>
      <c r="CA618" s="114"/>
      <c r="CB618" s="114"/>
      <c r="CC618" s="114"/>
      <c r="CD618" s="114"/>
      <c r="CE618" s="114"/>
      <c r="CF618" s="114"/>
      <c r="CG618" s="114"/>
      <c r="CH618" s="114"/>
      <c r="CI618" s="114"/>
      <c r="CJ618" s="114"/>
      <c r="CK618" s="114"/>
      <c r="CL618" s="114"/>
      <c r="CM618" s="114"/>
      <c r="CN618" s="114"/>
      <c r="CO618" s="114"/>
      <c r="CP618" s="114"/>
      <c r="CQ618" s="114"/>
      <c r="CR618" s="114"/>
      <c r="CS618" s="114"/>
      <c r="CT618" s="114"/>
      <c r="CU618" s="114"/>
      <c r="CV618" s="114"/>
      <c r="CW618" s="114"/>
      <c r="CX618" s="114"/>
      <c r="CY618" s="114"/>
      <c r="CZ618" s="114"/>
      <c r="DA618" s="114"/>
      <c r="DB618" s="114"/>
      <c r="DC618" s="114"/>
      <c r="DD618" s="114"/>
      <c r="DE618" s="114"/>
      <c r="DF618" s="114"/>
      <c r="DG618" s="114"/>
      <c r="DH618" s="114"/>
      <c r="DI618" s="114"/>
      <c r="DJ618" s="114"/>
      <c r="DK618" s="114"/>
      <c r="DL618" s="114"/>
      <c r="DM618" s="114"/>
      <c r="DN618" s="114"/>
      <c r="DO618" s="114"/>
      <c r="DP618" s="114"/>
      <c r="DQ618" s="114"/>
      <c r="DR618" s="114"/>
      <c r="DS618" s="114"/>
      <c r="DT618" s="114"/>
      <c r="DU618" s="114"/>
      <c r="DV618" s="114"/>
      <c r="DW618" s="114"/>
      <c r="DX618" s="114"/>
      <c r="DY618" s="114"/>
      <c r="DZ618" s="114"/>
      <c r="EA618" s="114"/>
      <c r="EB618" s="114"/>
      <c r="EC618" s="114"/>
      <c r="ED618" s="114"/>
      <c r="EE618" s="114"/>
      <c r="EF618" s="114"/>
      <c r="EG618" s="114"/>
      <c r="EH618" s="114"/>
      <c r="EI618" s="114"/>
      <c r="EJ618" s="114"/>
      <c r="EK618" s="114"/>
      <c r="EL618" s="114"/>
      <c r="EM618" s="114"/>
      <c r="EN618" s="114"/>
      <c r="EO618" s="114"/>
      <c r="EP618" s="114"/>
      <c r="EQ618" s="114"/>
      <c r="ER618" s="114"/>
      <c r="ES618" s="114"/>
      <c r="ET618" s="114"/>
      <c r="EU618" s="114"/>
      <c r="EV618" s="114"/>
      <c r="EW618" s="114"/>
      <c r="EX618" s="114"/>
      <c r="EY618" s="114"/>
      <c r="EZ618" s="114"/>
      <c r="FA618" s="114"/>
      <c r="FB618" s="114"/>
      <c r="FC618" s="114"/>
      <c r="FD618" s="114"/>
      <c r="FE618" s="114"/>
      <c r="FF618" s="114"/>
      <c r="FG618" s="114"/>
      <c r="FH618" s="114"/>
      <c r="FI618" s="114"/>
      <c r="FJ618" s="114"/>
      <c r="FK618" s="114"/>
      <c r="FL618" s="114"/>
      <c r="FM618" s="114"/>
      <c r="FN618" s="114"/>
      <c r="FO618" s="114"/>
      <c r="FP618" s="114"/>
      <c r="FQ618" s="114"/>
      <c r="FR618" s="114"/>
      <c r="FS618" s="114"/>
      <c r="FT618" s="114"/>
      <c r="FU618" s="114"/>
      <c r="FV618" s="114"/>
      <c r="FW618" s="114"/>
      <c r="FX618" s="114"/>
      <c r="FY618" s="114"/>
      <c r="FZ618" s="114"/>
      <c r="GA618" s="114"/>
      <c r="GB618" s="114"/>
      <c r="GC618" s="114"/>
      <c r="GD618" s="114"/>
      <c r="GE618" s="114"/>
      <c r="GF618" s="114"/>
      <c r="GG618" s="114"/>
      <c r="GH618" s="114"/>
      <c r="GI618" s="114"/>
      <c r="GJ618" s="114"/>
      <c r="GK618" s="114"/>
      <c r="GL618" s="114"/>
      <c r="GM618" s="114"/>
      <c r="GN618" s="114"/>
      <c r="GO618" s="114"/>
      <c r="GP618" s="114"/>
      <c r="GQ618" s="114"/>
      <c r="GR618" s="114"/>
      <c r="GS618" s="114"/>
      <c r="GT618" s="114"/>
      <c r="GU618" s="114"/>
      <c r="GV618" s="114"/>
      <c r="GW618" s="114"/>
      <c r="GX618" s="114"/>
      <c r="GY618" s="114"/>
      <c r="GZ618" s="114"/>
      <c r="HA618" s="114"/>
      <c r="HB618" s="114"/>
      <c r="HC618" s="114"/>
      <c r="HD618" s="114"/>
      <c r="HE618" s="114"/>
      <c r="HF618" s="114"/>
      <c r="HG618" s="114"/>
      <c r="HH618" s="114"/>
      <c r="HI618" s="114"/>
      <c r="HJ618" s="114"/>
      <c r="HK618" s="114"/>
      <c r="HL618" s="114"/>
      <c r="HM618" s="114"/>
      <c r="HN618" s="114"/>
      <c r="HO618" s="114"/>
      <c r="HP618" s="114"/>
      <c r="HQ618" s="114"/>
      <c r="HR618" s="114"/>
      <c r="HS618" s="114"/>
      <c r="HT618" s="114"/>
      <c r="HU618" s="114"/>
      <c r="HV618" s="114"/>
      <c r="HW618" s="114"/>
      <c r="HX618" s="114"/>
      <c r="HY618" s="114"/>
      <c r="HZ618" s="114"/>
      <c r="IA618" s="114"/>
      <c r="IB618" s="114"/>
      <c r="IC618" s="114"/>
      <c r="ID618" s="114"/>
      <c r="IE618" s="114"/>
      <c r="IF618" s="114"/>
      <c r="IG618" s="114"/>
      <c r="IH618" s="114"/>
      <c r="II618" s="114"/>
      <c r="IJ618" s="114"/>
      <c r="IK618" s="114"/>
      <c r="IL618" s="114"/>
    </row>
    <row r="619" spans="1:246" s="1" customFormat="1" ht="48" customHeight="1">
      <c r="A619" s="18" t="s">
        <v>1733</v>
      </c>
      <c r="B619" s="19" t="s">
        <v>61</v>
      </c>
      <c r="C619" s="19" t="s">
        <v>62</v>
      </c>
      <c r="D619" s="41" t="s">
        <v>1734</v>
      </c>
      <c r="E619" s="115" t="s">
        <v>1735</v>
      </c>
      <c r="F619" s="41"/>
      <c r="G619" s="115" t="s">
        <v>1736</v>
      </c>
      <c r="H619" s="111"/>
      <c r="I619" s="41"/>
      <c r="J619" s="41"/>
      <c r="K619" s="40" t="s">
        <v>82</v>
      </c>
      <c r="L619" s="40">
        <v>0</v>
      </c>
      <c r="M619" s="21" t="s">
        <v>67</v>
      </c>
      <c r="N619" s="40" t="s">
        <v>68</v>
      </c>
      <c r="O619" s="40" t="s">
        <v>1737</v>
      </c>
      <c r="P619" s="41" t="s">
        <v>68</v>
      </c>
      <c r="Q619" s="19" t="s">
        <v>70</v>
      </c>
      <c r="R619" s="19" t="s">
        <v>84</v>
      </c>
      <c r="S619" s="19" t="s">
        <v>92</v>
      </c>
      <c r="T619" s="31" t="s">
        <v>157</v>
      </c>
      <c r="U619" s="40" t="s">
        <v>205</v>
      </c>
      <c r="V619" s="112">
        <v>1</v>
      </c>
      <c r="W619" s="113">
        <v>50000</v>
      </c>
      <c r="X619" s="112">
        <f t="shared" si="23"/>
        <v>50000</v>
      </c>
      <c r="Y619" s="112">
        <f t="shared" si="24"/>
        <v>56000.00000000001</v>
      </c>
      <c r="Z619" s="40"/>
      <c r="AA619" s="19" t="s">
        <v>76</v>
      </c>
      <c r="AB619" s="41"/>
      <c r="AC619" s="114" t="s">
        <v>1634</v>
      </c>
      <c r="AD619" s="114"/>
      <c r="AE619" s="114"/>
      <c r="AF619" s="114"/>
      <c r="AG619" s="114"/>
      <c r="AH619" s="114"/>
      <c r="AI619" s="114"/>
      <c r="AJ619" s="114"/>
      <c r="AK619" s="114"/>
      <c r="AL619" s="114"/>
      <c r="AM619" s="114"/>
      <c r="AN619" s="114"/>
      <c r="AO619" s="114"/>
      <c r="AP619" s="114"/>
      <c r="AQ619" s="114"/>
      <c r="AR619" s="114"/>
      <c r="AS619" s="114"/>
      <c r="AT619" s="114"/>
      <c r="AU619" s="114"/>
      <c r="AV619" s="114"/>
      <c r="AW619" s="114"/>
      <c r="AX619" s="114"/>
      <c r="AY619" s="114"/>
      <c r="AZ619" s="114"/>
      <c r="BA619" s="114"/>
      <c r="BB619" s="114"/>
      <c r="BC619" s="114"/>
      <c r="BD619" s="114"/>
      <c r="BE619" s="114"/>
      <c r="BF619" s="114"/>
      <c r="BG619" s="114"/>
      <c r="BH619" s="114"/>
      <c r="BI619" s="114"/>
      <c r="BJ619" s="114"/>
      <c r="BK619" s="114"/>
      <c r="BL619" s="114"/>
      <c r="BM619" s="114"/>
      <c r="BN619" s="114"/>
      <c r="BO619" s="114"/>
      <c r="BP619" s="114"/>
      <c r="BQ619" s="114"/>
      <c r="BR619" s="114"/>
      <c r="BS619" s="114"/>
      <c r="BT619" s="114"/>
      <c r="BU619" s="114"/>
      <c r="BV619" s="114"/>
      <c r="BW619" s="114"/>
      <c r="BX619" s="114"/>
      <c r="BY619" s="114"/>
      <c r="BZ619" s="114"/>
      <c r="CA619" s="114"/>
      <c r="CB619" s="114"/>
      <c r="CC619" s="114"/>
      <c r="CD619" s="114"/>
      <c r="CE619" s="114"/>
      <c r="CF619" s="114"/>
      <c r="CG619" s="114"/>
      <c r="CH619" s="114"/>
      <c r="CI619" s="114"/>
      <c r="CJ619" s="114"/>
      <c r="CK619" s="114"/>
      <c r="CL619" s="114"/>
      <c r="CM619" s="114"/>
      <c r="CN619" s="114"/>
      <c r="CO619" s="114"/>
      <c r="CP619" s="114"/>
      <c r="CQ619" s="114"/>
      <c r="CR619" s="114"/>
      <c r="CS619" s="114"/>
      <c r="CT619" s="114"/>
      <c r="CU619" s="114"/>
      <c r="CV619" s="114"/>
      <c r="CW619" s="114"/>
      <c r="CX619" s="114"/>
      <c r="CY619" s="114"/>
      <c r="CZ619" s="114"/>
      <c r="DA619" s="114"/>
      <c r="DB619" s="114"/>
      <c r="DC619" s="114"/>
      <c r="DD619" s="114"/>
      <c r="DE619" s="114"/>
      <c r="DF619" s="114"/>
      <c r="DG619" s="114"/>
      <c r="DH619" s="114"/>
      <c r="DI619" s="114"/>
      <c r="DJ619" s="114"/>
      <c r="DK619" s="114"/>
      <c r="DL619" s="114"/>
      <c r="DM619" s="114"/>
      <c r="DN619" s="114"/>
      <c r="DO619" s="114"/>
      <c r="DP619" s="114"/>
      <c r="DQ619" s="114"/>
      <c r="DR619" s="114"/>
      <c r="DS619" s="114"/>
      <c r="DT619" s="114"/>
      <c r="DU619" s="114"/>
      <c r="DV619" s="114"/>
      <c r="DW619" s="114"/>
      <c r="DX619" s="114"/>
      <c r="DY619" s="114"/>
      <c r="DZ619" s="114"/>
      <c r="EA619" s="114"/>
      <c r="EB619" s="114"/>
      <c r="EC619" s="114"/>
      <c r="ED619" s="114"/>
      <c r="EE619" s="114"/>
      <c r="EF619" s="114"/>
      <c r="EG619" s="114"/>
      <c r="EH619" s="114"/>
      <c r="EI619" s="114"/>
      <c r="EJ619" s="114"/>
      <c r="EK619" s="114"/>
      <c r="EL619" s="114"/>
      <c r="EM619" s="114"/>
      <c r="EN619" s="114"/>
      <c r="EO619" s="114"/>
      <c r="EP619" s="114"/>
      <c r="EQ619" s="114"/>
      <c r="ER619" s="114"/>
      <c r="ES619" s="114"/>
      <c r="ET619" s="114"/>
      <c r="EU619" s="114"/>
      <c r="EV619" s="114"/>
      <c r="EW619" s="114"/>
      <c r="EX619" s="114"/>
      <c r="EY619" s="114"/>
      <c r="EZ619" s="114"/>
      <c r="FA619" s="114"/>
      <c r="FB619" s="114"/>
      <c r="FC619" s="114"/>
      <c r="FD619" s="114"/>
      <c r="FE619" s="114"/>
      <c r="FF619" s="114"/>
      <c r="FG619" s="114"/>
      <c r="FH619" s="114"/>
      <c r="FI619" s="114"/>
      <c r="FJ619" s="114"/>
      <c r="FK619" s="114"/>
      <c r="FL619" s="114"/>
      <c r="FM619" s="114"/>
      <c r="FN619" s="114"/>
      <c r="FO619" s="114"/>
      <c r="FP619" s="114"/>
      <c r="FQ619" s="114"/>
      <c r="FR619" s="114"/>
      <c r="FS619" s="114"/>
      <c r="FT619" s="114"/>
      <c r="FU619" s="114"/>
      <c r="FV619" s="114"/>
      <c r="FW619" s="114"/>
      <c r="FX619" s="114"/>
      <c r="FY619" s="114"/>
      <c r="FZ619" s="114"/>
      <c r="GA619" s="114"/>
      <c r="GB619" s="114"/>
      <c r="GC619" s="114"/>
      <c r="GD619" s="114"/>
      <c r="GE619" s="114"/>
      <c r="GF619" s="114"/>
      <c r="GG619" s="114"/>
      <c r="GH619" s="114"/>
      <c r="GI619" s="114"/>
      <c r="GJ619" s="114"/>
      <c r="GK619" s="114"/>
      <c r="GL619" s="114"/>
      <c r="GM619" s="114"/>
      <c r="GN619" s="114"/>
      <c r="GO619" s="114"/>
      <c r="GP619" s="114"/>
      <c r="GQ619" s="114"/>
      <c r="GR619" s="114"/>
      <c r="GS619" s="114"/>
      <c r="GT619" s="114"/>
      <c r="GU619" s="114"/>
      <c r="GV619" s="114"/>
      <c r="GW619" s="114"/>
      <c r="GX619" s="114"/>
      <c r="GY619" s="114"/>
      <c r="GZ619" s="114"/>
      <c r="HA619" s="114"/>
      <c r="HB619" s="114"/>
      <c r="HC619" s="114"/>
      <c r="HD619" s="114"/>
      <c r="HE619" s="114"/>
      <c r="HF619" s="114"/>
      <c r="HG619" s="114"/>
      <c r="HH619" s="114"/>
      <c r="HI619" s="114"/>
      <c r="HJ619" s="114"/>
      <c r="HK619" s="114"/>
      <c r="HL619" s="114"/>
      <c r="HM619" s="114"/>
      <c r="HN619" s="114"/>
      <c r="HO619" s="114"/>
      <c r="HP619" s="114"/>
      <c r="HQ619" s="114"/>
      <c r="HR619" s="114"/>
      <c r="HS619" s="114"/>
      <c r="HT619" s="114"/>
      <c r="HU619" s="114"/>
      <c r="HV619" s="114"/>
      <c r="HW619" s="114"/>
      <c r="HX619" s="114"/>
      <c r="HY619" s="114"/>
      <c r="HZ619" s="114"/>
      <c r="IA619" s="114"/>
      <c r="IB619" s="114"/>
      <c r="IC619" s="114"/>
      <c r="ID619" s="114"/>
      <c r="IE619" s="114"/>
      <c r="IF619" s="114"/>
      <c r="IG619" s="114"/>
      <c r="IH619" s="114"/>
      <c r="II619" s="114"/>
      <c r="IJ619" s="114"/>
      <c r="IK619" s="114"/>
      <c r="IL619" s="114"/>
    </row>
    <row r="620" spans="1:246" s="1" customFormat="1" ht="42" customHeight="1">
      <c r="A620" s="18" t="s">
        <v>1738</v>
      </c>
      <c r="B620" s="19" t="s">
        <v>61</v>
      </c>
      <c r="C620" s="19" t="s">
        <v>62</v>
      </c>
      <c r="D620" s="41" t="s">
        <v>1739</v>
      </c>
      <c r="E620" s="115" t="s">
        <v>1740</v>
      </c>
      <c r="F620" s="41"/>
      <c r="G620" s="115" t="s">
        <v>1741</v>
      </c>
      <c r="H620" s="111"/>
      <c r="I620" s="41"/>
      <c r="J620" s="41"/>
      <c r="K620" s="40" t="s">
        <v>82</v>
      </c>
      <c r="L620" s="40">
        <v>0</v>
      </c>
      <c r="M620" s="21" t="s">
        <v>67</v>
      </c>
      <c r="N620" s="40" t="s">
        <v>68</v>
      </c>
      <c r="O620" s="31" t="s">
        <v>83</v>
      </c>
      <c r="P620" s="41" t="s">
        <v>68</v>
      </c>
      <c r="Q620" s="19" t="s">
        <v>70</v>
      </c>
      <c r="R620" s="19" t="s">
        <v>84</v>
      </c>
      <c r="S620" s="19" t="s">
        <v>92</v>
      </c>
      <c r="T620" s="31" t="s">
        <v>157</v>
      </c>
      <c r="U620" s="40" t="s">
        <v>205</v>
      </c>
      <c r="V620" s="112">
        <v>4</v>
      </c>
      <c r="W620" s="113">
        <v>3000</v>
      </c>
      <c r="X620" s="112">
        <f t="shared" si="23"/>
        <v>12000</v>
      </c>
      <c r="Y620" s="112">
        <f t="shared" si="24"/>
        <v>13440.000000000002</v>
      </c>
      <c r="Z620" s="40"/>
      <c r="AA620" s="19" t="s">
        <v>76</v>
      </c>
      <c r="AB620" s="41"/>
      <c r="AC620" s="114" t="s">
        <v>1634</v>
      </c>
      <c r="AD620" s="114"/>
      <c r="AE620" s="114"/>
      <c r="AF620" s="114"/>
      <c r="AG620" s="114"/>
      <c r="AH620" s="114"/>
      <c r="AI620" s="114"/>
      <c r="AJ620" s="114"/>
      <c r="AK620" s="114"/>
      <c r="AL620" s="114"/>
      <c r="AM620" s="114"/>
      <c r="AN620" s="114"/>
      <c r="AO620" s="114"/>
      <c r="AP620" s="114"/>
      <c r="AQ620" s="114"/>
      <c r="AR620" s="114"/>
      <c r="AS620" s="114"/>
      <c r="AT620" s="114"/>
      <c r="AU620" s="114"/>
      <c r="AV620" s="114"/>
      <c r="AW620" s="114"/>
      <c r="AX620" s="114"/>
      <c r="AY620" s="114"/>
      <c r="AZ620" s="114"/>
      <c r="BA620" s="114"/>
      <c r="BB620" s="114"/>
      <c r="BC620" s="114"/>
      <c r="BD620" s="114"/>
      <c r="BE620" s="114"/>
      <c r="BF620" s="114"/>
      <c r="BG620" s="114"/>
      <c r="BH620" s="114"/>
      <c r="BI620" s="114"/>
      <c r="BJ620" s="114"/>
      <c r="BK620" s="114"/>
      <c r="BL620" s="114"/>
      <c r="BM620" s="114"/>
      <c r="BN620" s="114"/>
      <c r="BO620" s="114"/>
      <c r="BP620" s="114"/>
      <c r="BQ620" s="114"/>
      <c r="BR620" s="114"/>
      <c r="BS620" s="114"/>
      <c r="BT620" s="114"/>
      <c r="BU620" s="114"/>
      <c r="BV620" s="114"/>
      <c r="BW620" s="114"/>
      <c r="BX620" s="114"/>
      <c r="BY620" s="114"/>
      <c r="BZ620" s="114"/>
      <c r="CA620" s="114"/>
      <c r="CB620" s="114"/>
      <c r="CC620" s="114"/>
      <c r="CD620" s="114"/>
      <c r="CE620" s="114"/>
      <c r="CF620" s="114"/>
      <c r="CG620" s="114"/>
      <c r="CH620" s="114"/>
      <c r="CI620" s="114"/>
      <c r="CJ620" s="114"/>
      <c r="CK620" s="114"/>
      <c r="CL620" s="114"/>
      <c r="CM620" s="114"/>
      <c r="CN620" s="114"/>
      <c r="CO620" s="114"/>
      <c r="CP620" s="114"/>
      <c r="CQ620" s="114"/>
      <c r="CR620" s="114"/>
      <c r="CS620" s="114"/>
      <c r="CT620" s="114"/>
      <c r="CU620" s="114"/>
      <c r="CV620" s="114"/>
      <c r="CW620" s="114"/>
      <c r="CX620" s="114"/>
      <c r="CY620" s="114"/>
      <c r="CZ620" s="114"/>
      <c r="DA620" s="114"/>
      <c r="DB620" s="114"/>
      <c r="DC620" s="114"/>
      <c r="DD620" s="114"/>
      <c r="DE620" s="114"/>
      <c r="DF620" s="114"/>
      <c r="DG620" s="114"/>
      <c r="DH620" s="114"/>
      <c r="DI620" s="114"/>
      <c r="DJ620" s="114"/>
      <c r="DK620" s="114"/>
      <c r="DL620" s="114"/>
      <c r="DM620" s="114"/>
      <c r="DN620" s="114"/>
      <c r="DO620" s="114"/>
      <c r="DP620" s="114"/>
      <c r="DQ620" s="114"/>
      <c r="DR620" s="114"/>
      <c r="DS620" s="114"/>
      <c r="DT620" s="114"/>
      <c r="DU620" s="114"/>
      <c r="DV620" s="114"/>
      <c r="DW620" s="114"/>
      <c r="DX620" s="114"/>
      <c r="DY620" s="114"/>
      <c r="DZ620" s="114"/>
      <c r="EA620" s="114"/>
      <c r="EB620" s="114"/>
      <c r="EC620" s="114"/>
      <c r="ED620" s="114"/>
      <c r="EE620" s="114"/>
      <c r="EF620" s="114"/>
      <c r="EG620" s="114"/>
      <c r="EH620" s="114"/>
      <c r="EI620" s="114"/>
      <c r="EJ620" s="114"/>
      <c r="EK620" s="114"/>
      <c r="EL620" s="114"/>
      <c r="EM620" s="114"/>
      <c r="EN620" s="114"/>
      <c r="EO620" s="114"/>
      <c r="EP620" s="114"/>
      <c r="EQ620" s="114"/>
      <c r="ER620" s="114"/>
      <c r="ES620" s="114"/>
      <c r="ET620" s="114"/>
      <c r="EU620" s="114"/>
      <c r="EV620" s="114"/>
      <c r="EW620" s="114"/>
      <c r="EX620" s="114"/>
      <c r="EY620" s="114"/>
      <c r="EZ620" s="114"/>
      <c r="FA620" s="114"/>
      <c r="FB620" s="114"/>
      <c r="FC620" s="114"/>
      <c r="FD620" s="114"/>
      <c r="FE620" s="114"/>
      <c r="FF620" s="114"/>
      <c r="FG620" s="114"/>
      <c r="FH620" s="114"/>
      <c r="FI620" s="114"/>
      <c r="FJ620" s="114"/>
      <c r="FK620" s="114"/>
      <c r="FL620" s="114"/>
      <c r="FM620" s="114"/>
      <c r="FN620" s="114"/>
      <c r="FO620" s="114"/>
      <c r="FP620" s="114"/>
      <c r="FQ620" s="114"/>
      <c r="FR620" s="114"/>
      <c r="FS620" s="114"/>
      <c r="FT620" s="114"/>
      <c r="FU620" s="114"/>
      <c r="FV620" s="114"/>
      <c r="FW620" s="114"/>
      <c r="FX620" s="114"/>
      <c r="FY620" s="114"/>
      <c r="FZ620" s="114"/>
      <c r="GA620" s="114"/>
      <c r="GB620" s="114"/>
      <c r="GC620" s="114"/>
      <c r="GD620" s="114"/>
      <c r="GE620" s="114"/>
      <c r="GF620" s="114"/>
      <c r="GG620" s="114"/>
      <c r="GH620" s="114"/>
      <c r="GI620" s="114"/>
      <c r="GJ620" s="114"/>
      <c r="GK620" s="114"/>
      <c r="GL620" s="114"/>
      <c r="GM620" s="114"/>
      <c r="GN620" s="114"/>
      <c r="GO620" s="114"/>
      <c r="GP620" s="114"/>
      <c r="GQ620" s="114"/>
      <c r="GR620" s="114"/>
      <c r="GS620" s="114"/>
      <c r="GT620" s="114"/>
      <c r="GU620" s="114"/>
      <c r="GV620" s="114"/>
      <c r="GW620" s="114"/>
      <c r="GX620" s="114"/>
      <c r="GY620" s="114"/>
      <c r="GZ620" s="114"/>
      <c r="HA620" s="114"/>
      <c r="HB620" s="114"/>
      <c r="HC620" s="114"/>
      <c r="HD620" s="114"/>
      <c r="HE620" s="114"/>
      <c r="HF620" s="114"/>
      <c r="HG620" s="114"/>
      <c r="HH620" s="114"/>
      <c r="HI620" s="114"/>
      <c r="HJ620" s="114"/>
      <c r="HK620" s="114"/>
      <c r="HL620" s="114"/>
      <c r="HM620" s="114"/>
      <c r="HN620" s="114"/>
      <c r="HO620" s="114"/>
      <c r="HP620" s="114"/>
      <c r="HQ620" s="114"/>
      <c r="HR620" s="114"/>
      <c r="HS620" s="114"/>
      <c r="HT620" s="114"/>
      <c r="HU620" s="114"/>
      <c r="HV620" s="114"/>
      <c r="HW620" s="114"/>
      <c r="HX620" s="114"/>
      <c r="HY620" s="114"/>
      <c r="HZ620" s="114"/>
      <c r="IA620" s="114"/>
      <c r="IB620" s="114"/>
      <c r="IC620" s="114"/>
      <c r="ID620" s="114"/>
      <c r="IE620" s="114"/>
      <c r="IF620" s="114"/>
      <c r="IG620" s="114"/>
      <c r="IH620" s="114"/>
      <c r="II620" s="114"/>
      <c r="IJ620" s="114"/>
      <c r="IK620" s="114"/>
      <c r="IL620" s="114"/>
    </row>
    <row r="621" spans="1:246" s="1" customFormat="1" ht="50.25" customHeight="1">
      <c r="A621" s="18" t="s">
        <v>1742</v>
      </c>
      <c r="B621" s="19" t="s">
        <v>61</v>
      </c>
      <c r="C621" s="19" t="s">
        <v>62</v>
      </c>
      <c r="D621" s="41" t="s">
        <v>1743</v>
      </c>
      <c r="E621" s="115" t="s">
        <v>539</v>
      </c>
      <c r="F621" s="41"/>
      <c r="G621" s="115" t="s">
        <v>1744</v>
      </c>
      <c r="H621" s="111"/>
      <c r="I621" s="41"/>
      <c r="J621" s="41"/>
      <c r="K621" s="40" t="s">
        <v>82</v>
      </c>
      <c r="L621" s="40">
        <v>0</v>
      </c>
      <c r="M621" s="21" t="s">
        <v>67</v>
      </c>
      <c r="N621" s="40" t="s">
        <v>68</v>
      </c>
      <c r="O621" s="31" t="s">
        <v>83</v>
      </c>
      <c r="P621" s="40" t="s">
        <v>68</v>
      </c>
      <c r="Q621" s="19" t="s">
        <v>70</v>
      </c>
      <c r="R621" s="19" t="s">
        <v>84</v>
      </c>
      <c r="S621" s="19" t="s">
        <v>92</v>
      </c>
      <c r="T621" s="21">
        <v>778</v>
      </c>
      <c r="U621" s="19" t="s">
        <v>281</v>
      </c>
      <c r="V621" s="112">
        <v>48</v>
      </c>
      <c r="W621" s="113">
        <v>780</v>
      </c>
      <c r="X621" s="112">
        <v>0</v>
      </c>
      <c r="Y621" s="112">
        <v>0</v>
      </c>
      <c r="Z621" s="40"/>
      <c r="AA621" s="19" t="s">
        <v>76</v>
      </c>
      <c r="AB621" s="41" t="s">
        <v>123</v>
      </c>
      <c r="AC621" s="114" t="s">
        <v>1634</v>
      </c>
      <c r="AD621" s="114"/>
      <c r="AE621" s="114"/>
      <c r="AF621" s="114"/>
      <c r="AG621" s="114"/>
      <c r="AH621" s="114"/>
      <c r="AI621" s="114"/>
      <c r="AJ621" s="114"/>
      <c r="AK621" s="114"/>
      <c r="AL621" s="114"/>
      <c r="AM621" s="114"/>
      <c r="AN621" s="114"/>
      <c r="AO621" s="114"/>
      <c r="AP621" s="114"/>
      <c r="AQ621" s="114"/>
      <c r="AR621" s="114"/>
      <c r="AS621" s="114"/>
      <c r="AT621" s="114"/>
      <c r="AU621" s="114"/>
      <c r="AV621" s="114"/>
      <c r="AW621" s="114"/>
      <c r="AX621" s="114"/>
      <c r="AY621" s="114"/>
      <c r="AZ621" s="114"/>
      <c r="BA621" s="114"/>
      <c r="BB621" s="114"/>
      <c r="BC621" s="114"/>
      <c r="BD621" s="114"/>
      <c r="BE621" s="114"/>
      <c r="BF621" s="114"/>
      <c r="BG621" s="114"/>
      <c r="BH621" s="114"/>
      <c r="BI621" s="114"/>
      <c r="BJ621" s="114"/>
      <c r="BK621" s="114"/>
      <c r="BL621" s="114"/>
      <c r="BM621" s="114"/>
      <c r="BN621" s="114"/>
      <c r="BO621" s="114"/>
      <c r="BP621" s="114"/>
      <c r="BQ621" s="114"/>
      <c r="BR621" s="114"/>
      <c r="BS621" s="114"/>
      <c r="BT621" s="114"/>
      <c r="BU621" s="114"/>
      <c r="BV621" s="114"/>
      <c r="BW621" s="114"/>
      <c r="BX621" s="114"/>
      <c r="BY621" s="114"/>
      <c r="BZ621" s="114"/>
      <c r="CA621" s="114"/>
      <c r="CB621" s="114"/>
      <c r="CC621" s="114"/>
      <c r="CD621" s="114"/>
      <c r="CE621" s="114"/>
      <c r="CF621" s="114"/>
      <c r="CG621" s="114"/>
      <c r="CH621" s="114"/>
      <c r="CI621" s="114"/>
      <c r="CJ621" s="114"/>
      <c r="CK621" s="114"/>
      <c r="CL621" s="114"/>
      <c r="CM621" s="114"/>
      <c r="CN621" s="114"/>
      <c r="CO621" s="114"/>
      <c r="CP621" s="114"/>
      <c r="CQ621" s="114"/>
      <c r="CR621" s="114"/>
      <c r="CS621" s="114"/>
      <c r="CT621" s="114"/>
      <c r="CU621" s="114"/>
      <c r="CV621" s="114"/>
      <c r="CW621" s="114"/>
      <c r="CX621" s="114"/>
      <c r="CY621" s="114"/>
      <c r="CZ621" s="114"/>
      <c r="DA621" s="114"/>
      <c r="DB621" s="114"/>
      <c r="DC621" s="114"/>
      <c r="DD621" s="114"/>
      <c r="DE621" s="114"/>
      <c r="DF621" s="114"/>
      <c r="DG621" s="114"/>
      <c r="DH621" s="114"/>
      <c r="DI621" s="114"/>
      <c r="DJ621" s="114"/>
      <c r="DK621" s="114"/>
      <c r="DL621" s="114"/>
      <c r="DM621" s="114"/>
      <c r="DN621" s="114"/>
      <c r="DO621" s="114"/>
      <c r="DP621" s="114"/>
      <c r="DQ621" s="114"/>
      <c r="DR621" s="114"/>
      <c r="DS621" s="114"/>
      <c r="DT621" s="114"/>
      <c r="DU621" s="114"/>
      <c r="DV621" s="114"/>
      <c r="DW621" s="114"/>
      <c r="DX621" s="114"/>
      <c r="DY621" s="114"/>
      <c r="DZ621" s="114"/>
      <c r="EA621" s="114"/>
      <c r="EB621" s="114"/>
      <c r="EC621" s="114"/>
      <c r="ED621" s="114"/>
      <c r="EE621" s="114"/>
      <c r="EF621" s="114"/>
      <c r="EG621" s="114"/>
      <c r="EH621" s="114"/>
      <c r="EI621" s="114"/>
      <c r="EJ621" s="114"/>
      <c r="EK621" s="114"/>
      <c r="EL621" s="114"/>
      <c r="EM621" s="114"/>
      <c r="EN621" s="114"/>
      <c r="EO621" s="114"/>
      <c r="EP621" s="114"/>
      <c r="EQ621" s="114"/>
      <c r="ER621" s="114"/>
      <c r="ES621" s="114"/>
      <c r="ET621" s="114"/>
      <c r="EU621" s="114"/>
      <c r="EV621" s="114"/>
      <c r="EW621" s="114"/>
      <c r="EX621" s="114"/>
      <c r="EY621" s="114"/>
      <c r="EZ621" s="114"/>
      <c r="FA621" s="114"/>
      <c r="FB621" s="114"/>
      <c r="FC621" s="114"/>
      <c r="FD621" s="114"/>
      <c r="FE621" s="114"/>
      <c r="FF621" s="114"/>
      <c r="FG621" s="114"/>
      <c r="FH621" s="114"/>
      <c r="FI621" s="114"/>
      <c r="FJ621" s="114"/>
      <c r="FK621" s="114"/>
      <c r="FL621" s="114"/>
      <c r="FM621" s="114"/>
      <c r="FN621" s="114"/>
      <c r="FO621" s="114"/>
      <c r="FP621" s="114"/>
      <c r="FQ621" s="114"/>
      <c r="FR621" s="114"/>
      <c r="FS621" s="114"/>
      <c r="FT621" s="114"/>
      <c r="FU621" s="114"/>
      <c r="FV621" s="114"/>
      <c r="FW621" s="114"/>
      <c r="FX621" s="114"/>
      <c r="FY621" s="114"/>
      <c r="FZ621" s="114"/>
      <c r="GA621" s="114"/>
      <c r="GB621" s="114"/>
      <c r="GC621" s="114"/>
      <c r="GD621" s="114"/>
      <c r="GE621" s="114"/>
      <c r="GF621" s="114"/>
      <c r="GG621" s="114"/>
      <c r="GH621" s="114"/>
      <c r="GI621" s="114"/>
      <c r="GJ621" s="114"/>
      <c r="GK621" s="114"/>
      <c r="GL621" s="114"/>
      <c r="GM621" s="114"/>
      <c r="GN621" s="114"/>
      <c r="GO621" s="114"/>
      <c r="GP621" s="114"/>
      <c r="GQ621" s="114"/>
      <c r="GR621" s="114"/>
      <c r="GS621" s="114"/>
      <c r="GT621" s="114"/>
      <c r="GU621" s="114"/>
      <c r="GV621" s="114"/>
      <c r="GW621" s="114"/>
      <c r="GX621" s="114"/>
      <c r="GY621" s="114"/>
      <c r="GZ621" s="114"/>
      <c r="HA621" s="114"/>
      <c r="HB621" s="114"/>
      <c r="HC621" s="114"/>
      <c r="HD621" s="114"/>
      <c r="HE621" s="114"/>
      <c r="HF621" s="114"/>
      <c r="HG621" s="114"/>
      <c r="HH621" s="114"/>
      <c r="HI621" s="114"/>
      <c r="HJ621" s="114"/>
      <c r="HK621" s="114"/>
      <c r="HL621" s="114"/>
      <c r="HM621" s="114"/>
      <c r="HN621" s="114"/>
      <c r="HO621" s="114"/>
      <c r="HP621" s="114"/>
      <c r="HQ621" s="114"/>
      <c r="HR621" s="114"/>
      <c r="HS621" s="114"/>
      <c r="HT621" s="114"/>
      <c r="HU621" s="114"/>
      <c r="HV621" s="114"/>
      <c r="HW621" s="114"/>
      <c r="HX621" s="114"/>
      <c r="HY621" s="114"/>
      <c r="HZ621" s="114"/>
      <c r="IA621" s="114"/>
      <c r="IB621" s="114"/>
      <c r="IC621" s="114"/>
      <c r="ID621" s="114"/>
      <c r="IE621" s="114"/>
      <c r="IF621" s="114"/>
      <c r="IG621" s="114"/>
      <c r="IH621" s="114"/>
      <c r="II621" s="114"/>
      <c r="IJ621" s="114"/>
      <c r="IK621" s="114"/>
      <c r="IL621" s="114"/>
    </row>
    <row r="622" spans="1:246" s="1" customFormat="1" ht="50.25" customHeight="1">
      <c r="A622" s="18" t="s">
        <v>1745</v>
      </c>
      <c r="B622" s="19" t="s">
        <v>61</v>
      </c>
      <c r="C622" s="19" t="s">
        <v>62</v>
      </c>
      <c r="D622" s="41" t="s">
        <v>1746</v>
      </c>
      <c r="E622" s="115" t="s">
        <v>539</v>
      </c>
      <c r="F622" s="41"/>
      <c r="G622" s="115" t="s">
        <v>1744</v>
      </c>
      <c r="H622" s="111"/>
      <c r="I622" s="41"/>
      <c r="J622" s="41"/>
      <c r="K622" s="40" t="s">
        <v>82</v>
      </c>
      <c r="L622" s="40">
        <v>0</v>
      </c>
      <c r="M622" s="21" t="s">
        <v>67</v>
      </c>
      <c r="N622" s="40" t="s">
        <v>68</v>
      </c>
      <c r="O622" s="31" t="s">
        <v>105</v>
      </c>
      <c r="P622" s="40" t="s">
        <v>68</v>
      </c>
      <c r="Q622" s="19" t="s">
        <v>70</v>
      </c>
      <c r="R622" s="19" t="s">
        <v>84</v>
      </c>
      <c r="S622" s="19" t="s">
        <v>92</v>
      </c>
      <c r="T622" s="31">
        <v>796</v>
      </c>
      <c r="U622" s="31" t="s">
        <v>205</v>
      </c>
      <c r="V622" s="112">
        <v>48</v>
      </c>
      <c r="W622" s="113">
        <v>780</v>
      </c>
      <c r="X622" s="112">
        <f>W622*V622</f>
        <v>37440</v>
      </c>
      <c r="Y622" s="112">
        <f>X622*(1+12%)</f>
        <v>41932.8</v>
      </c>
      <c r="Z622" s="40"/>
      <c r="AA622" s="19" t="s">
        <v>76</v>
      </c>
      <c r="AB622" s="41"/>
      <c r="AC622" s="114" t="s">
        <v>1634</v>
      </c>
      <c r="AD622" s="114"/>
      <c r="AE622" s="114"/>
      <c r="AF622" s="114"/>
      <c r="AG622" s="114"/>
      <c r="AH622" s="114"/>
      <c r="AI622" s="114"/>
      <c r="AJ622" s="114"/>
      <c r="AK622" s="114"/>
      <c r="AL622" s="114"/>
      <c r="AM622" s="114"/>
      <c r="AN622" s="114"/>
      <c r="AO622" s="114"/>
      <c r="AP622" s="114"/>
      <c r="AQ622" s="114"/>
      <c r="AR622" s="114"/>
      <c r="AS622" s="114"/>
      <c r="AT622" s="114"/>
      <c r="AU622" s="114"/>
      <c r="AV622" s="114"/>
      <c r="AW622" s="114"/>
      <c r="AX622" s="114"/>
      <c r="AY622" s="114"/>
      <c r="AZ622" s="114"/>
      <c r="BA622" s="114"/>
      <c r="BB622" s="114"/>
      <c r="BC622" s="114"/>
      <c r="BD622" s="114"/>
      <c r="BE622" s="114"/>
      <c r="BF622" s="114"/>
      <c r="BG622" s="114"/>
      <c r="BH622" s="114"/>
      <c r="BI622" s="114"/>
      <c r="BJ622" s="114"/>
      <c r="BK622" s="114"/>
      <c r="BL622" s="114"/>
      <c r="BM622" s="114"/>
      <c r="BN622" s="114"/>
      <c r="BO622" s="114"/>
      <c r="BP622" s="114"/>
      <c r="BQ622" s="114"/>
      <c r="BR622" s="114"/>
      <c r="BS622" s="114"/>
      <c r="BT622" s="114"/>
      <c r="BU622" s="114"/>
      <c r="BV622" s="114"/>
      <c r="BW622" s="114"/>
      <c r="BX622" s="114"/>
      <c r="BY622" s="114"/>
      <c r="BZ622" s="114"/>
      <c r="CA622" s="114"/>
      <c r="CB622" s="114"/>
      <c r="CC622" s="114"/>
      <c r="CD622" s="114"/>
      <c r="CE622" s="114"/>
      <c r="CF622" s="114"/>
      <c r="CG622" s="114"/>
      <c r="CH622" s="114"/>
      <c r="CI622" s="114"/>
      <c r="CJ622" s="114"/>
      <c r="CK622" s="114"/>
      <c r="CL622" s="114"/>
      <c r="CM622" s="114"/>
      <c r="CN622" s="114"/>
      <c r="CO622" s="114"/>
      <c r="CP622" s="114"/>
      <c r="CQ622" s="114"/>
      <c r="CR622" s="114"/>
      <c r="CS622" s="114"/>
      <c r="CT622" s="114"/>
      <c r="CU622" s="114"/>
      <c r="CV622" s="114"/>
      <c r="CW622" s="114"/>
      <c r="CX622" s="114"/>
      <c r="CY622" s="114"/>
      <c r="CZ622" s="114"/>
      <c r="DA622" s="114"/>
      <c r="DB622" s="114"/>
      <c r="DC622" s="114"/>
      <c r="DD622" s="114"/>
      <c r="DE622" s="114"/>
      <c r="DF622" s="114"/>
      <c r="DG622" s="114"/>
      <c r="DH622" s="114"/>
      <c r="DI622" s="114"/>
      <c r="DJ622" s="114"/>
      <c r="DK622" s="114"/>
      <c r="DL622" s="114"/>
      <c r="DM622" s="114"/>
      <c r="DN622" s="114"/>
      <c r="DO622" s="114"/>
      <c r="DP622" s="114"/>
      <c r="DQ622" s="114"/>
      <c r="DR622" s="114"/>
      <c r="DS622" s="114"/>
      <c r="DT622" s="114"/>
      <c r="DU622" s="114"/>
      <c r="DV622" s="114"/>
      <c r="DW622" s="114"/>
      <c r="DX622" s="114"/>
      <c r="DY622" s="114"/>
      <c r="DZ622" s="114"/>
      <c r="EA622" s="114"/>
      <c r="EB622" s="114"/>
      <c r="EC622" s="114"/>
      <c r="ED622" s="114"/>
      <c r="EE622" s="114"/>
      <c r="EF622" s="114"/>
      <c r="EG622" s="114"/>
      <c r="EH622" s="114"/>
      <c r="EI622" s="114"/>
      <c r="EJ622" s="114"/>
      <c r="EK622" s="114"/>
      <c r="EL622" s="114"/>
      <c r="EM622" s="114"/>
      <c r="EN622" s="114"/>
      <c r="EO622" s="114"/>
      <c r="EP622" s="114"/>
      <c r="EQ622" s="114"/>
      <c r="ER622" s="114"/>
      <c r="ES622" s="114"/>
      <c r="ET622" s="114"/>
      <c r="EU622" s="114"/>
      <c r="EV622" s="114"/>
      <c r="EW622" s="114"/>
      <c r="EX622" s="114"/>
      <c r="EY622" s="114"/>
      <c r="EZ622" s="114"/>
      <c r="FA622" s="114"/>
      <c r="FB622" s="114"/>
      <c r="FC622" s="114"/>
      <c r="FD622" s="114"/>
      <c r="FE622" s="114"/>
      <c r="FF622" s="114"/>
      <c r="FG622" s="114"/>
      <c r="FH622" s="114"/>
      <c r="FI622" s="114"/>
      <c r="FJ622" s="114"/>
      <c r="FK622" s="114"/>
      <c r="FL622" s="114"/>
      <c r="FM622" s="114"/>
      <c r="FN622" s="114"/>
      <c r="FO622" s="114"/>
      <c r="FP622" s="114"/>
      <c r="FQ622" s="114"/>
      <c r="FR622" s="114"/>
      <c r="FS622" s="114"/>
      <c r="FT622" s="114"/>
      <c r="FU622" s="114"/>
      <c r="FV622" s="114"/>
      <c r="FW622" s="114"/>
      <c r="FX622" s="114"/>
      <c r="FY622" s="114"/>
      <c r="FZ622" s="114"/>
      <c r="GA622" s="114"/>
      <c r="GB622" s="114"/>
      <c r="GC622" s="114"/>
      <c r="GD622" s="114"/>
      <c r="GE622" s="114"/>
      <c r="GF622" s="114"/>
      <c r="GG622" s="114"/>
      <c r="GH622" s="114"/>
      <c r="GI622" s="114"/>
      <c r="GJ622" s="114"/>
      <c r="GK622" s="114"/>
      <c r="GL622" s="114"/>
      <c r="GM622" s="114"/>
      <c r="GN622" s="114"/>
      <c r="GO622" s="114"/>
      <c r="GP622" s="114"/>
      <c r="GQ622" s="114"/>
      <c r="GR622" s="114"/>
      <c r="GS622" s="114"/>
      <c r="GT622" s="114"/>
      <c r="GU622" s="114"/>
      <c r="GV622" s="114"/>
      <c r="GW622" s="114"/>
      <c r="GX622" s="114"/>
      <c r="GY622" s="114"/>
      <c r="GZ622" s="114"/>
      <c r="HA622" s="114"/>
      <c r="HB622" s="114"/>
      <c r="HC622" s="114"/>
      <c r="HD622" s="114"/>
      <c r="HE622" s="114"/>
      <c r="HF622" s="114"/>
      <c r="HG622" s="114"/>
      <c r="HH622" s="114"/>
      <c r="HI622" s="114"/>
      <c r="HJ622" s="114"/>
      <c r="HK622" s="114"/>
      <c r="HL622" s="114"/>
      <c r="HM622" s="114"/>
      <c r="HN622" s="114"/>
      <c r="HO622" s="114"/>
      <c r="HP622" s="114"/>
      <c r="HQ622" s="114"/>
      <c r="HR622" s="114"/>
      <c r="HS622" s="114"/>
      <c r="HT622" s="114"/>
      <c r="HU622" s="114"/>
      <c r="HV622" s="114"/>
      <c r="HW622" s="114"/>
      <c r="HX622" s="114"/>
      <c r="HY622" s="114"/>
      <c r="HZ622" s="114"/>
      <c r="IA622" s="114"/>
      <c r="IB622" s="114"/>
      <c r="IC622" s="114"/>
      <c r="ID622" s="114"/>
      <c r="IE622" s="114"/>
      <c r="IF622" s="114"/>
      <c r="IG622" s="114"/>
      <c r="IH622" s="114"/>
      <c r="II622" s="114"/>
      <c r="IJ622" s="114"/>
      <c r="IK622" s="114"/>
      <c r="IL622" s="114"/>
    </row>
    <row r="623" spans="1:246" s="1" customFormat="1" ht="55.5" customHeight="1">
      <c r="A623" s="18" t="s">
        <v>1747</v>
      </c>
      <c r="B623" s="19" t="s">
        <v>61</v>
      </c>
      <c r="C623" s="19" t="s">
        <v>62</v>
      </c>
      <c r="D623" s="41" t="s">
        <v>1748</v>
      </c>
      <c r="E623" s="115" t="s">
        <v>1749</v>
      </c>
      <c r="F623" s="41"/>
      <c r="G623" s="115" t="s">
        <v>1750</v>
      </c>
      <c r="H623" s="111"/>
      <c r="I623" s="41"/>
      <c r="J623" s="41"/>
      <c r="K623" s="40" t="s">
        <v>82</v>
      </c>
      <c r="L623" s="40">
        <v>0</v>
      </c>
      <c r="M623" s="21" t="s">
        <v>67</v>
      </c>
      <c r="N623" s="40" t="s">
        <v>68</v>
      </c>
      <c r="O623" s="31" t="s">
        <v>83</v>
      </c>
      <c r="P623" s="40" t="s">
        <v>68</v>
      </c>
      <c r="Q623" s="19" t="s">
        <v>70</v>
      </c>
      <c r="R623" s="19" t="s">
        <v>84</v>
      </c>
      <c r="S623" s="19" t="s">
        <v>92</v>
      </c>
      <c r="T623" s="31" t="s">
        <v>157</v>
      </c>
      <c r="U623" s="40" t="s">
        <v>205</v>
      </c>
      <c r="V623" s="112">
        <v>1</v>
      </c>
      <c r="W623" s="113">
        <v>20000</v>
      </c>
      <c r="X623" s="112">
        <f t="shared" si="23"/>
        <v>20000</v>
      </c>
      <c r="Y623" s="112">
        <f t="shared" si="24"/>
        <v>22400.000000000004</v>
      </c>
      <c r="Z623" s="40"/>
      <c r="AA623" s="19" t="s">
        <v>76</v>
      </c>
      <c r="AB623" s="41"/>
      <c r="AC623" s="114" t="s">
        <v>1634</v>
      </c>
      <c r="AD623" s="114"/>
      <c r="AE623" s="114"/>
      <c r="AF623" s="114"/>
      <c r="AG623" s="114"/>
      <c r="AH623" s="114"/>
      <c r="AI623" s="114"/>
      <c r="AJ623" s="114"/>
      <c r="AK623" s="114"/>
      <c r="AL623" s="114"/>
      <c r="AM623" s="114"/>
      <c r="AN623" s="114"/>
      <c r="AO623" s="114"/>
      <c r="AP623" s="114"/>
      <c r="AQ623" s="114"/>
      <c r="AR623" s="114"/>
      <c r="AS623" s="114"/>
      <c r="AT623" s="114"/>
      <c r="AU623" s="114"/>
      <c r="AV623" s="114"/>
      <c r="AW623" s="114"/>
      <c r="AX623" s="114"/>
      <c r="AY623" s="114"/>
      <c r="AZ623" s="114"/>
      <c r="BA623" s="114"/>
      <c r="BB623" s="114"/>
      <c r="BC623" s="114"/>
      <c r="BD623" s="114"/>
      <c r="BE623" s="114"/>
      <c r="BF623" s="114"/>
      <c r="BG623" s="114"/>
      <c r="BH623" s="114"/>
      <c r="BI623" s="114"/>
      <c r="BJ623" s="114"/>
      <c r="BK623" s="114"/>
      <c r="BL623" s="114"/>
      <c r="BM623" s="114"/>
      <c r="BN623" s="114"/>
      <c r="BO623" s="114"/>
      <c r="BP623" s="114"/>
      <c r="BQ623" s="114"/>
      <c r="BR623" s="114"/>
      <c r="BS623" s="114"/>
      <c r="BT623" s="114"/>
      <c r="BU623" s="114"/>
      <c r="BV623" s="114"/>
      <c r="BW623" s="114"/>
      <c r="BX623" s="114"/>
      <c r="BY623" s="114"/>
      <c r="BZ623" s="114"/>
      <c r="CA623" s="114"/>
      <c r="CB623" s="114"/>
      <c r="CC623" s="114"/>
      <c r="CD623" s="114"/>
      <c r="CE623" s="114"/>
      <c r="CF623" s="114"/>
      <c r="CG623" s="114"/>
      <c r="CH623" s="114"/>
      <c r="CI623" s="114"/>
      <c r="CJ623" s="114"/>
      <c r="CK623" s="114"/>
      <c r="CL623" s="114"/>
      <c r="CM623" s="114"/>
      <c r="CN623" s="114"/>
      <c r="CO623" s="114"/>
      <c r="CP623" s="114"/>
      <c r="CQ623" s="114"/>
      <c r="CR623" s="114"/>
      <c r="CS623" s="114"/>
      <c r="CT623" s="114"/>
      <c r="CU623" s="114"/>
      <c r="CV623" s="114"/>
      <c r="CW623" s="114"/>
      <c r="CX623" s="114"/>
      <c r="CY623" s="114"/>
      <c r="CZ623" s="114"/>
      <c r="DA623" s="114"/>
      <c r="DB623" s="114"/>
      <c r="DC623" s="114"/>
      <c r="DD623" s="114"/>
      <c r="DE623" s="114"/>
      <c r="DF623" s="114"/>
      <c r="DG623" s="114"/>
      <c r="DH623" s="114"/>
      <c r="DI623" s="114"/>
      <c r="DJ623" s="114"/>
      <c r="DK623" s="114"/>
      <c r="DL623" s="114"/>
      <c r="DM623" s="114"/>
      <c r="DN623" s="114"/>
      <c r="DO623" s="114"/>
      <c r="DP623" s="114"/>
      <c r="DQ623" s="114"/>
      <c r="DR623" s="114"/>
      <c r="DS623" s="114"/>
      <c r="DT623" s="114"/>
      <c r="DU623" s="114"/>
      <c r="DV623" s="114"/>
      <c r="DW623" s="114"/>
      <c r="DX623" s="114"/>
      <c r="DY623" s="114"/>
      <c r="DZ623" s="114"/>
      <c r="EA623" s="114"/>
      <c r="EB623" s="114"/>
      <c r="EC623" s="114"/>
      <c r="ED623" s="114"/>
      <c r="EE623" s="114"/>
      <c r="EF623" s="114"/>
      <c r="EG623" s="114"/>
      <c r="EH623" s="114"/>
      <c r="EI623" s="114"/>
      <c r="EJ623" s="114"/>
      <c r="EK623" s="114"/>
      <c r="EL623" s="114"/>
      <c r="EM623" s="114"/>
      <c r="EN623" s="114"/>
      <c r="EO623" s="114"/>
      <c r="EP623" s="114"/>
      <c r="EQ623" s="114"/>
      <c r="ER623" s="114"/>
      <c r="ES623" s="114"/>
      <c r="ET623" s="114"/>
      <c r="EU623" s="114"/>
      <c r="EV623" s="114"/>
      <c r="EW623" s="114"/>
      <c r="EX623" s="114"/>
      <c r="EY623" s="114"/>
      <c r="EZ623" s="114"/>
      <c r="FA623" s="114"/>
      <c r="FB623" s="114"/>
      <c r="FC623" s="114"/>
      <c r="FD623" s="114"/>
      <c r="FE623" s="114"/>
      <c r="FF623" s="114"/>
      <c r="FG623" s="114"/>
      <c r="FH623" s="114"/>
      <c r="FI623" s="114"/>
      <c r="FJ623" s="114"/>
      <c r="FK623" s="114"/>
      <c r="FL623" s="114"/>
      <c r="FM623" s="114"/>
      <c r="FN623" s="114"/>
      <c r="FO623" s="114"/>
      <c r="FP623" s="114"/>
      <c r="FQ623" s="114"/>
      <c r="FR623" s="114"/>
      <c r="FS623" s="114"/>
      <c r="FT623" s="114"/>
      <c r="FU623" s="114"/>
      <c r="FV623" s="114"/>
      <c r="FW623" s="114"/>
      <c r="FX623" s="114"/>
      <c r="FY623" s="114"/>
      <c r="FZ623" s="114"/>
      <c r="GA623" s="114"/>
      <c r="GB623" s="114"/>
      <c r="GC623" s="114"/>
      <c r="GD623" s="114"/>
      <c r="GE623" s="114"/>
      <c r="GF623" s="114"/>
      <c r="GG623" s="114"/>
      <c r="GH623" s="114"/>
      <c r="GI623" s="114"/>
      <c r="GJ623" s="114"/>
      <c r="GK623" s="114"/>
      <c r="GL623" s="114"/>
      <c r="GM623" s="114"/>
      <c r="GN623" s="114"/>
      <c r="GO623" s="114"/>
      <c r="GP623" s="114"/>
      <c r="GQ623" s="114"/>
      <c r="GR623" s="114"/>
      <c r="GS623" s="114"/>
      <c r="GT623" s="114"/>
      <c r="GU623" s="114"/>
      <c r="GV623" s="114"/>
      <c r="GW623" s="114"/>
      <c r="GX623" s="114"/>
      <c r="GY623" s="114"/>
      <c r="GZ623" s="114"/>
      <c r="HA623" s="114"/>
      <c r="HB623" s="114"/>
      <c r="HC623" s="114"/>
      <c r="HD623" s="114"/>
      <c r="HE623" s="114"/>
      <c r="HF623" s="114"/>
      <c r="HG623" s="114"/>
      <c r="HH623" s="114"/>
      <c r="HI623" s="114"/>
      <c r="HJ623" s="114"/>
      <c r="HK623" s="114"/>
      <c r="HL623" s="114"/>
      <c r="HM623" s="114"/>
      <c r="HN623" s="114"/>
      <c r="HO623" s="114"/>
      <c r="HP623" s="114"/>
      <c r="HQ623" s="114"/>
      <c r="HR623" s="114"/>
      <c r="HS623" s="114"/>
      <c r="HT623" s="114"/>
      <c r="HU623" s="114"/>
      <c r="HV623" s="114"/>
      <c r="HW623" s="114"/>
      <c r="HX623" s="114"/>
      <c r="HY623" s="114"/>
      <c r="HZ623" s="114"/>
      <c r="IA623" s="114"/>
      <c r="IB623" s="114"/>
      <c r="IC623" s="114"/>
      <c r="ID623" s="114"/>
      <c r="IE623" s="114"/>
      <c r="IF623" s="114"/>
      <c r="IG623" s="114"/>
      <c r="IH623" s="114"/>
      <c r="II623" s="114"/>
      <c r="IJ623" s="114"/>
      <c r="IK623" s="114"/>
      <c r="IL623" s="114"/>
    </row>
    <row r="624" spans="1:29" s="122" customFormat="1" ht="131.25" customHeight="1">
      <c r="A624" s="18" t="s">
        <v>1751</v>
      </c>
      <c r="B624" s="19" t="s">
        <v>61</v>
      </c>
      <c r="C624" s="19" t="s">
        <v>62</v>
      </c>
      <c r="D624" s="63" t="s">
        <v>1752</v>
      </c>
      <c r="E624" s="19" t="s">
        <v>524</v>
      </c>
      <c r="F624" s="63"/>
      <c r="G624" s="19" t="s">
        <v>1753</v>
      </c>
      <c r="H624" s="63"/>
      <c r="I624" s="19" t="s">
        <v>1754</v>
      </c>
      <c r="J624" s="18"/>
      <c r="K624" s="18" t="s">
        <v>66</v>
      </c>
      <c r="L624" s="21" t="s">
        <v>239</v>
      </c>
      <c r="M624" s="21" t="s">
        <v>67</v>
      </c>
      <c r="N624" s="119" t="s">
        <v>68</v>
      </c>
      <c r="O624" s="18" t="s">
        <v>69</v>
      </c>
      <c r="P624" s="19" t="s">
        <v>68</v>
      </c>
      <c r="Q624" s="100" t="s">
        <v>70</v>
      </c>
      <c r="R624" s="19" t="s">
        <v>84</v>
      </c>
      <c r="S624" s="18" t="s">
        <v>92</v>
      </c>
      <c r="T624" s="120" t="s">
        <v>1567</v>
      </c>
      <c r="U624" s="18" t="s">
        <v>408</v>
      </c>
      <c r="V624" s="46">
        <v>40</v>
      </c>
      <c r="W624" s="47">
        <v>150</v>
      </c>
      <c r="X624" s="47">
        <f>W624*V624</f>
        <v>6000</v>
      </c>
      <c r="Y624" s="47">
        <f>X624*(1+12%)</f>
        <v>6720.000000000001</v>
      </c>
      <c r="Z624" s="48"/>
      <c r="AA624" s="48" t="s">
        <v>76</v>
      </c>
      <c r="AB624" s="121"/>
      <c r="AC624" s="122" t="s">
        <v>1755</v>
      </c>
    </row>
    <row r="625" spans="1:29" s="8" customFormat="1" ht="67.5" customHeight="1">
      <c r="A625" s="18" t="s">
        <v>1756</v>
      </c>
      <c r="B625" s="35" t="s">
        <v>195</v>
      </c>
      <c r="C625" s="123" t="s">
        <v>312</v>
      </c>
      <c r="D625" s="123" t="s">
        <v>1757</v>
      </c>
      <c r="E625" s="124" t="s">
        <v>197</v>
      </c>
      <c r="F625" s="124"/>
      <c r="G625" s="35" t="s">
        <v>1758</v>
      </c>
      <c r="H625" s="124"/>
      <c r="I625" s="123"/>
      <c r="J625" s="123"/>
      <c r="K625" s="35" t="s">
        <v>82</v>
      </c>
      <c r="L625" s="34">
        <v>90</v>
      </c>
      <c r="M625" s="110" t="s">
        <v>67</v>
      </c>
      <c r="N625" s="18" t="s">
        <v>68</v>
      </c>
      <c r="O625" s="18" t="s">
        <v>170</v>
      </c>
      <c r="P625" s="18" t="s">
        <v>68</v>
      </c>
      <c r="Q625" s="35" t="s">
        <v>70</v>
      </c>
      <c r="R625" s="110" t="s">
        <v>84</v>
      </c>
      <c r="S625" s="35" t="s">
        <v>85</v>
      </c>
      <c r="T625" s="110">
        <v>796</v>
      </c>
      <c r="U625" s="35" t="s">
        <v>133</v>
      </c>
      <c r="V625" s="23">
        <v>4</v>
      </c>
      <c r="W625" s="125">
        <v>20535.714285714283</v>
      </c>
      <c r="X625" s="23">
        <v>0</v>
      </c>
      <c r="Y625" s="23">
        <f aca="true" t="shared" si="25" ref="Y625:Y688">X625*1.12</f>
        <v>0</v>
      </c>
      <c r="Z625" s="35" t="s">
        <v>75</v>
      </c>
      <c r="AA625" s="35" t="s">
        <v>76</v>
      </c>
      <c r="AB625" s="35" t="s">
        <v>146</v>
      </c>
      <c r="AC625" s="114" t="s">
        <v>1759</v>
      </c>
    </row>
    <row r="626" spans="1:29" s="8" customFormat="1" ht="67.5" customHeight="1">
      <c r="A626" s="18" t="s">
        <v>1760</v>
      </c>
      <c r="B626" s="35" t="s">
        <v>195</v>
      </c>
      <c r="C626" s="123" t="s">
        <v>312</v>
      </c>
      <c r="D626" s="123" t="s">
        <v>1757</v>
      </c>
      <c r="E626" s="124" t="s">
        <v>197</v>
      </c>
      <c r="F626" s="124"/>
      <c r="G626" s="35" t="s">
        <v>1758</v>
      </c>
      <c r="H626" s="124"/>
      <c r="I626" s="123"/>
      <c r="J626" s="123"/>
      <c r="K626" s="35" t="s">
        <v>82</v>
      </c>
      <c r="L626" s="34">
        <v>0</v>
      </c>
      <c r="M626" s="110" t="s">
        <v>67</v>
      </c>
      <c r="N626" s="18" t="s">
        <v>68</v>
      </c>
      <c r="O626" s="18" t="s">
        <v>170</v>
      </c>
      <c r="P626" s="18" t="s">
        <v>68</v>
      </c>
      <c r="Q626" s="35" t="s">
        <v>70</v>
      </c>
      <c r="R626" s="110" t="s">
        <v>84</v>
      </c>
      <c r="S626" s="19" t="s">
        <v>92</v>
      </c>
      <c r="T626" s="110">
        <v>796</v>
      </c>
      <c r="U626" s="35" t="s">
        <v>133</v>
      </c>
      <c r="V626" s="23">
        <v>4</v>
      </c>
      <c r="W626" s="125">
        <v>20535.714285714283</v>
      </c>
      <c r="X626" s="23">
        <v>0</v>
      </c>
      <c r="Y626" s="23">
        <f t="shared" si="25"/>
        <v>0</v>
      </c>
      <c r="Z626" s="35"/>
      <c r="AA626" s="35" t="s">
        <v>76</v>
      </c>
      <c r="AB626" s="35">
        <v>11</v>
      </c>
      <c r="AC626" s="114" t="s">
        <v>1759</v>
      </c>
    </row>
    <row r="627" spans="1:29" s="8" customFormat="1" ht="67.5" customHeight="1">
      <c r="A627" s="18" t="s">
        <v>1761</v>
      </c>
      <c r="B627" s="35" t="s">
        <v>195</v>
      </c>
      <c r="C627" s="123" t="s">
        <v>312</v>
      </c>
      <c r="D627" s="123" t="s">
        <v>1757</v>
      </c>
      <c r="E627" s="124" t="s">
        <v>197</v>
      </c>
      <c r="F627" s="124"/>
      <c r="G627" s="35" t="s">
        <v>1758</v>
      </c>
      <c r="H627" s="124"/>
      <c r="I627" s="123"/>
      <c r="J627" s="123"/>
      <c r="K627" s="35" t="s">
        <v>82</v>
      </c>
      <c r="L627" s="34">
        <v>0</v>
      </c>
      <c r="M627" s="110" t="s">
        <v>67</v>
      </c>
      <c r="N627" s="18" t="s">
        <v>68</v>
      </c>
      <c r="O627" s="18" t="s">
        <v>179</v>
      </c>
      <c r="P627" s="18" t="s">
        <v>68</v>
      </c>
      <c r="Q627" s="35" t="s">
        <v>70</v>
      </c>
      <c r="R627" s="110" t="s">
        <v>84</v>
      </c>
      <c r="S627" s="19" t="s">
        <v>92</v>
      </c>
      <c r="T627" s="110">
        <v>796</v>
      </c>
      <c r="U627" s="35" t="s">
        <v>133</v>
      </c>
      <c r="V627" s="23">
        <v>4</v>
      </c>
      <c r="W627" s="125">
        <v>20535.714285714283</v>
      </c>
      <c r="X627" s="23">
        <v>0</v>
      </c>
      <c r="Y627" s="23">
        <f t="shared" si="25"/>
        <v>0</v>
      </c>
      <c r="Z627" s="35"/>
      <c r="AA627" s="35" t="s">
        <v>76</v>
      </c>
      <c r="AB627" s="35" t="s">
        <v>127</v>
      </c>
      <c r="AC627" s="114" t="s">
        <v>1759</v>
      </c>
    </row>
    <row r="628" spans="1:29" s="8" customFormat="1" ht="67.5" customHeight="1">
      <c r="A628" s="18" t="s">
        <v>1762</v>
      </c>
      <c r="B628" s="35" t="s">
        <v>195</v>
      </c>
      <c r="C628" s="123" t="s">
        <v>312</v>
      </c>
      <c r="D628" s="123" t="s">
        <v>1757</v>
      </c>
      <c r="E628" s="124" t="s">
        <v>197</v>
      </c>
      <c r="F628" s="124"/>
      <c r="G628" s="35" t="s">
        <v>1758</v>
      </c>
      <c r="H628" s="124"/>
      <c r="I628" s="123"/>
      <c r="J628" s="123"/>
      <c r="K628" s="35" t="s">
        <v>82</v>
      </c>
      <c r="L628" s="34">
        <v>0</v>
      </c>
      <c r="M628" s="110" t="s">
        <v>67</v>
      </c>
      <c r="N628" s="18" t="s">
        <v>68</v>
      </c>
      <c r="O628" s="22" t="s">
        <v>1450</v>
      </c>
      <c r="P628" s="18" t="s">
        <v>68</v>
      </c>
      <c r="Q628" s="35" t="s">
        <v>70</v>
      </c>
      <c r="R628" s="110" t="s">
        <v>84</v>
      </c>
      <c r="S628" s="19" t="s">
        <v>92</v>
      </c>
      <c r="T628" s="110">
        <v>796</v>
      </c>
      <c r="U628" s="35" t="s">
        <v>133</v>
      </c>
      <c r="V628" s="23">
        <v>4</v>
      </c>
      <c r="W628" s="125">
        <v>27233</v>
      </c>
      <c r="X628" s="23">
        <f>W628*V628</f>
        <v>108932</v>
      </c>
      <c r="Y628" s="23">
        <f t="shared" si="25"/>
        <v>122003.84000000001</v>
      </c>
      <c r="Z628" s="35"/>
      <c r="AA628" s="35" t="s">
        <v>76</v>
      </c>
      <c r="AB628" s="35"/>
      <c r="AC628" s="114" t="s">
        <v>1759</v>
      </c>
    </row>
    <row r="629" spans="1:29" s="8" customFormat="1" ht="67.5" customHeight="1">
      <c r="A629" s="18" t="s">
        <v>1763</v>
      </c>
      <c r="B629" s="35" t="s">
        <v>195</v>
      </c>
      <c r="C629" s="123" t="s">
        <v>62</v>
      </c>
      <c r="D629" s="123" t="s">
        <v>1764</v>
      </c>
      <c r="E629" s="124" t="s">
        <v>197</v>
      </c>
      <c r="F629" s="124"/>
      <c r="G629" s="35" t="s">
        <v>1765</v>
      </c>
      <c r="H629" s="124"/>
      <c r="I629" s="123"/>
      <c r="J629" s="123"/>
      <c r="K629" s="35" t="s">
        <v>82</v>
      </c>
      <c r="L629" s="34">
        <v>90</v>
      </c>
      <c r="M629" s="110" t="s">
        <v>67</v>
      </c>
      <c r="N629" s="18" t="s">
        <v>68</v>
      </c>
      <c r="O629" s="18" t="s">
        <v>170</v>
      </c>
      <c r="P629" s="18" t="s">
        <v>68</v>
      </c>
      <c r="Q629" s="35" t="s">
        <v>70</v>
      </c>
      <c r="R629" s="110" t="s">
        <v>84</v>
      </c>
      <c r="S629" s="35" t="s">
        <v>85</v>
      </c>
      <c r="T629" s="110">
        <v>796</v>
      </c>
      <c r="U629" s="35" t="s">
        <v>133</v>
      </c>
      <c r="V629" s="23">
        <v>5</v>
      </c>
      <c r="W629" s="125">
        <v>11607</v>
      </c>
      <c r="X629" s="23">
        <v>0</v>
      </c>
      <c r="Y629" s="23">
        <f t="shared" si="25"/>
        <v>0</v>
      </c>
      <c r="Z629" s="35" t="s">
        <v>75</v>
      </c>
      <c r="AA629" s="35" t="s">
        <v>76</v>
      </c>
      <c r="AB629" s="35" t="s">
        <v>146</v>
      </c>
      <c r="AC629" s="114" t="s">
        <v>1759</v>
      </c>
    </row>
    <row r="630" spans="1:29" s="8" customFormat="1" ht="67.5" customHeight="1">
      <c r="A630" s="18" t="s">
        <v>1766</v>
      </c>
      <c r="B630" s="35" t="s">
        <v>195</v>
      </c>
      <c r="C630" s="123" t="s">
        <v>62</v>
      </c>
      <c r="D630" s="123" t="s">
        <v>1764</v>
      </c>
      <c r="E630" s="124" t="s">
        <v>197</v>
      </c>
      <c r="F630" s="124"/>
      <c r="G630" s="35" t="s">
        <v>1765</v>
      </c>
      <c r="H630" s="124"/>
      <c r="I630" s="123"/>
      <c r="J630" s="123"/>
      <c r="K630" s="35" t="s">
        <v>82</v>
      </c>
      <c r="L630" s="34">
        <v>0</v>
      </c>
      <c r="M630" s="110" t="s">
        <v>67</v>
      </c>
      <c r="N630" s="18" t="s">
        <v>68</v>
      </c>
      <c r="O630" s="18" t="s">
        <v>170</v>
      </c>
      <c r="P630" s="18" t="s">
        <v>68</v>
      </c>
      <c r="Q630" s="35" t="s">
        <v>70</v>
      </c>
      <c r="R630" s="110" t="s">
        <v>84</v>
      </c>
      <c r="S630" s="19" t="s">
        <v>92</v>
      </c>
      <c r="T630" s="110">
        <v>796</v>
      </c>
      <c r="U630" s="35" t="s">
        <v>133</v>
      </c>
      <c r="V630" s="23">
        <v>5</v>
      </c>
      <c r="W630" s="125">
        <v>11607</v>
      </c>
      <c r="X630" s="23">
        <v>0</v>
      </c>
      <c r="Y630" s="23">
        <f t="shared" si="25"/>
        <v>0</v>
      </c>
      <c r="Z630" s="35"/>
      <c r="AA630" s="35" t="s">
        <v>76</v>
      </c>
      <c r="AB630" s="35">
        <v>11</v>
      </c>
      <c r="AC630" s="114" t="s">
        <v>1759</v>
      </c>
    </row>
    <row r="631" spans="1:29" s="8" customFormat="1" ht="67.5" customHeight="1">
      <c r="A631" s="18" t="s">
        <v>1767</v>
      </c>
      <c r="B631" s="35" t="s">
        <v>195</v>
      </c>
      <c r="C631" s="123" t="s">
        <v>62</v>
      </c>
      <c r="D631" s="123" t="s">
        <v>1764</v>
      </c>
      <c r="E631" s="124" t="s">
        <v>197</v>
      </c>
      <c r="F631" s="124"/>
      <c r="G631" s="35" t="s">
        <v>1765</v>
      </c>
      <c r="H631" s="124"/>
      <c r="I631" s="123"/>
      <c r="J631" s="123"/>
      <c r="K631" s="35" t="s">
        <v>82</v>
      </c>
      <c r="L631" s="34">
        <v>0</v>
      </c>
      <c r="M631" s="110" t="s">
        <v>67</v>
      </c>
      <c r="N631" s="18" t="s">
        <v>68</v>
      </c>
      <c r="O631" s="18" t="s">
        <v>179</v>
      </c>
      <c r="P631" s="18" t="s">
        <v>68</v>
      </c>
      <c r="Q631" s="35" t="s">
        <v>70</v>
      </c>
      <c r="R631" s="110" t="s">
        <v>84</v>
      </c>
      <c r="S631" s="19" t="s">
        <v>92</v>
      </c>
      <c r="T631" s="110">
        <v>796</v>
      </c>
      <c r="U631" s="35" t="s">
        <v>133</v>
      </c>
      <c r="V631" s="23">
        <v>5</v>
      </c>
      <c r="W631" s="125">
        <v>11607</v>
      </c>
      <c r="X631" s="23">
        <v>0</v>
      </c>
      <c r="Y631" s="23">
        <f t="shared" si="25"/>
        <v>0</v>
      </c>
      <c r="Z631" s="35"/>
      <c r="AA631" s="35" t="s">
        <v>76</v>
      </c>
      <c r="AB631" s="35" t="s">
        <v>127</v>
      </c>
      <c r="AC631" s="114" t="s">
        <v>1759</v>
      </c>
    </row>
    <row r="632" spans="1:29" s="8" customFormat="1" ht="67.5" customHeight="1">
      <c r="A632" s="18" t="s">
        <v>1768</v>
      </c>
      <c r="B632" s="35" t="s">
        <v>195</v>
      </c>
      <c r="C632" s="123" t="s">
        <v>62</v>
      </c>
      <c r="D632" s="123" t="s">
        <v>1764</v>
      </c>
      <c r="E632" s="124" t="s">
        <v>197</v>
      </c>
      <c r="F632" s="124"/>
      <c r="G632" s="35" t="s">
        <v>1765</v>
      </c>
      <c r="H632" s="124"/>
      <c r="I632" s="123"/>
      <c r="J632" s="123"/>
      <c r="K632" s="35" t="s">
        <v>82</v>
      </c>
      <c r="L632" s="34">
        <v>0</v>
      </c>
      <c r="M632" s="110" t="s">
        <v>67</v>
      </c>
      <c r="N632" s="18" t="s">
        <v>68</v>
      </c>
      <c r="O632" s="22" t="s">
        <v>1450</v>
      </c>
      <c r="P632" s="18" t="s">
        <v>68</v>
      </c>
      <c r="Q632" s="35" t="s">
        <v>70</v>
      </c>
      <c r="R632" s="110" t="s">
        <v>84</v>
      </c>
      <c r="S632" s="19" t="s">
        <v>92</v>
      </c>
      <c r="T632" s="110">
        <v>796</v>
      </c>
      <c r="U632" s="35" t="s">
        <v>133</v>
      </c>
      <c r="V632" s="23">
        <v>5</v>
      </c>
      <c r="W632" s="125">
        <v>13929</v>
      </c>
      <c r="X632" s="23">
        <f>W632*V632</f>
        <v>69645</v>
      </c>
      <c r="Y632" s="23">
        <f t="shared" si="25"/>
        <v>78002.40000000001</v>
      </c>
      <c r="Z632" s="35"/>
      <c r="AA632" s="35" t="s">
        <v>76</v>
      </c>
      <c r="AB632" s="35"/>
      <c r="AC632" s="114" t="s">
        <v>1759</v>
      </c>
    </row>
    <row r="633" spans="1:29" s="8" customFormat="1" ht="60" customHeight="1">
      <c r="A633" s="18" t="s">
        <v>1769</v>
      </c>
      <c r="B633" s="35" t="s">
        <v>195</v>
      </c>
      <c r="C633" s="123" t="s">
        <v>62</v>
      </c>
      <c r="D633" s="123" t="s">
        <v>1770</v>
      </c>
      <c r="E633" s="123" t="s">
        <v>197</v>
      </c>
      <c r="F633" s="123"/>
      <c r="G633" s="123" t="s">
        <v>1771</v>
      </c>
      <c r="H633" s="123"/>
      <c r="I633" s="124"/>
      <c r="J633" s="124"/>
      <c r="K633" s="35" t="s">
        <v>82</v>
      </c>
      <c r="L633" s="18">
        <v>90</v>
      </c>
      <c r="M633" s="110" t="s">
        <v>67</v>
      </c>
      <c r="N633" s="18" t="s">
        <v>68</v>
      </c>
      <c r="O633" s="18" t="s">
        <v>170</v>
      </c>
      <c r="P633" s="18" t="s">
        <v>68</v>
      </c>
      <c r="Q633" s="35" t="s">
        <v>70</v>
      </c>
      <c r="R633" s="110" t="s">
        <v>84</v>
      </c>
      <c r="S633" s="35" t="s">
        <v>85</v>
      </c>
      <c r="T633" s="110">
        <v>796</v>
      </c>
      <c r="U633" s="35" t="s">
        <v>133</v>
      </c>
      <c r="V633" s="23">
        <v>5</v>
      </c>
      <c r="W633" s="125">
        <v>16000</v>
      </c>
      <c r="X633" s="23">
        <v>0</v>
      </c>
      <c r="Y633" s="23">
        <f t="shared" si="25"/>
        <v>0</v>
      </c>
      <c r="Z633" s="35" t="s">
        <v>75</v>
      </c>
      <c r="AA633" s="35" t="s">
        <v>76</v>
      </c>
      <c r="AB633" s="35" t="s">
        <v>146</v>
      </c>
      <c r="AC633" s="114" t="s">
        <v>1759</v>
      </c>
    </row>
    <row r="634" spans="1:29" s="8" customFormat="1" ht="60" customHeight="1">
      <c r="A634" s="18" t="s">
        <v>1772</v>
      </c>
      <c r="B634" s="35" t="s">
        <v>195</v>
      </c>
      <c r="C634" s="123" t="s">
        <v>62</v>
      </c>
      <c r="D634" s="123" t="s">
        <v>1770</v>
      </c>
      <c r="E634" s="123" t="s">
        <v>197</v>
      </c>
      <c r="F634" s="123"/>
      <c r="G634" s="123" t="s">
        <v>1771</v>
      </c>
      <c r="H634" s="123"/>
      <c r="I634" s="124"/>
      <c r="J634" s="124"/>
      <c r="K634" s="35" t="s">
        <v>82</v>
      </c>
      <c r="L634" s="18">
        <v>0</v>
      </c>
      <c r="M634" s="110" t="s">
        <v>67</v>
      </c>
      <c r="N634" s="18" t="s">
        <v>68</v>
      </c>
      <c r="O634" s="18" t="s">
        <v>170</v>
      </c>
      <c r="P634" s="18" t="s">
        <v>68</v>
      </c>
      <c r="Q634" s="35" t="s">
        <v>70</v>
      </c>
      <c r="R634" s="110" t="s">
        <v>84</v>
      </c>
      <c r="S634" s="19" t="s">
        <v>92</v>
      </c>
      <c r="T634" s="110">
        <v>796</v>
      </c>
      <c r="U634" s="35" t="s">
        <v>133</v>
      </c>
      <c r="V634" s="23">
        <v>5</v>
      </c>
      <c r="W634" s="125">
        <v>16000</v>
      </c>
      <c r="X634" s="23">
        <v>0</v>
      </c>
      <c r="Y634" s="23">
        <f t="shared" si="25"/>
        <v>0</v>
      </c>
      <c r="Z634" s="35"/>
      <c r="AA634" s="35" t="s">
        <v>76</v>
      </c>
      <c r="AB634" s="35">
        <v>11</v>
      </c>
      <c r="AC634" s="114" t="s">
        <v>1759</v>
      </c>
    </row>
    <row r="635" spans="1:29" s="8" customFormat="1" ht="60" customHeight="1">
      <c r="A635" s="18" t="s">
        <v>1773</v>
      </c>
      <c r="B635" s="35" t="s">
        <v>195</v>
      </c>
      <c r="C635" s="123" t="s">
        <v>62</v>
      </c>
      <c r="D635" s="123" t="s">
        <v>1770</v>
      </c>
      <c r="E635" s="123" t="s">
        <v>197</v>
      </c>
      <c r="F635" s="123"/>
      <c r="G635" s="123" t="s">
        <v>1771</v>
      </c>
      <c r="H635" s="123"/>
      <c r="I635" s="124"/>
      <c r="J635" s="124"/>
      <c r="K635" s="35" t="s">
        <v>82</v>
      </c>
      <c r="L635" s="18">
        <v>0</v>
      </c>
      <c r="M635" s="110" t="s">
        <v>67</v>
      </c>
      <c r="N635" s="18" t="s">
        <v>68</v>
      </c>
      <c r="O635" s="18" t="s">
        <v>179</v>
      </c>
      <c r="P635" s="18" t="s">
        <v>68</v>
      </c>
      <c r="Q635" s="35" t="s">
        <v>70</v>
      </c>
      <c r="R635" s="110" t="s">
        <v>84</v>
      </c>
      <c r="S635" s="19" t="s">
        <v>92</v>
      </c>
      <c r="T635" s="110">
        <v>796</v>
      </c>
      <c r="U635" s="35" t="s">
        <v>133</v>
      </c>
      <c r="V635" s="23">
        <v>5</v>
      </c>
      <c r="W635" s="125">
        <v>16000</v>
      </c>
      <c r="X635" s="23">
        <v>0</v>
      </c>
      <c r="Y635" s="23">
        <f t="shared" si="25"/>
        <v>0</v>
      </c>
      <c r="Z635" s="35"/>
      <c r="AA635" s="35" t="s">
        <v>76</v>
      </c>
      <c r="AB635" s="35" t="s">
        <v>127</v>
      </c>
      <c r="AC635" s="114" t="s">
        <v>1759</v>
      </c>
    </row>
    <row r="636" spans="1:29" s="8" customFormat="1" ht="60" customHeight="1">
      <c r="A636" s="18" t="s">
        <v>1774</v>
      </c>
      <c r="B636" s="35" t="s">
        <v>195</v>
      </c>
      <c r="C636" s="123" t="s">
        <v>62</v>
      </c>
      <c r="D636" s="123" t="s">
        <v>1770</v>
      </c>
      <c r="E636" s="123" t="s">
        <v>197</v>
      </c>
      <c r="F636" s="123"/>
      <c r="G636" s="123" t="s">
        <v>1771</v>
      </c>
      <c r="H636" s="123"/>
      <c r="I636" s="124"/>
      <c r="J636" s="124"/>
      <c r="K636" s="35" t="s">
        <v>82</v>
      </c>
      <c r="L636" s="18">
        <v>0</v>
      </c>
      <c r="M636" s="110" t="s">
        <v>67</v>
      </c>
      <c r="N636" s="18" t="s">
        <v>68</v>
      </c>
      <c r="O636" s="22" t="s">
        <v>1450</v>
      </c>
      <c r="P636" s="18" t="s">
        <v>68</v>
      </c>
      <c r="Q636" s="35" t="s">
        <v>70</v>
      </c>
      <c r="R636" s="110" t="s">
        <v>84</v>
      </c>
      <c r="S636" s="19" t="s">
        <v>92</v>
      </c>
      <c r="T636" s="110">
        <v>796</v>
      </c>
      <c r="U636" s="35" t="s">
        <v>133</v>
      </c>
      <c r="V636" s="23">
        <v>5</v>
      </c>
      <c r="W636" s="125">
        <v>16893</v>
      </c>
      <c r="X636" s="23">
        <f>W636*V636</f>
        <v>84465</v>
      </c>
      <c r="Y636" s="23">
        <f t="shared" si="25"/>
        <v>94600.8</v>
      </c>
      <c r="Z636" s="35"/>
      <c r="AA636" s="35" t="s">
        <v>76</v>
      </c>
      <c r="AB636" s="35"/>
      <c r="AC636" s="114" t="s">
        <v>1759</v>
      </c>
    </row>
    <row r="637" spans="1:29" s="8" customFormat="1" ht="59.25" customHeight="1">
      <c r="A637" s="18" t="s">
        <v>1775</v>
      </c>
      <c r="B637" s="35" t="s">
        <v>195</v>
      </c>
      <c r="C637" s="123" t="s">
        <v>62</v>
      </c>
      <c r="D637" s="123" t="s">
        <v>196</v>
      </c>
      <c r="E637" s="123" t="s">
        <v>197</v>
      </c>
      <c r="F637" s="123"/>
      <c r="G637" s="123" t="s">
        <v>198</v>
      </c>
      <c r="H637" s="123"/>
      <c r="I637" s="124"/>
      <c r="J637" s="124"/>
      <c r="K637" s="35" t="s">
        <v>82</v>
      </c>
      <c r="L637" s="18">
        <v>90</v>
      </c>
      <c r="M637" s="110" t="s">
        <v>67</v>
      </c>
      <c r="N637" s="18" t="s">
        <v>68</v>
      </c>
      <c r="O637" s="18" t="s">
        <v>170</v>
      </c>
      <c r="P637" s="18" t="s">
        <v>68</v>
      </c>
      <c r="Q637" s="35" t="s">
        <v>70</v>
      </c>
      <c r="R637" s="110" t="s">
        <v>84</v>
      </c>
      <c r="S637" s="35" t="s">
        <v>85</v>
      </c>
      <c r="T637" s="110">
        <v>796</v>
      </c>
      <c r="U637" s="35" t="s">
        <v>133</v>
      </c>
      <c r="V637" s="23">
        <v>16</v>
      </c>
      <c r="W637" s="125">
        <v>33000</v>
      </c>
      <c r="X637" s="23">
        <v>0</v>
      </c>
      <c r="Y637" s="23">
        <f t="shared" si="25"/>
        <v>0</v>
      </c>
      <c r="Z637" s="35" t="s">
        <v>75</v>
      </c>
      <c r="AA637" s="35" t="s">
        <v>76</v>
      </c>
      <c r="AB637" s="35" t="s">
        <v>146</v>
      </c>
      <c r="AC637" s="114" t="s">
        <v>1759</v>
      </c>
    </row>
    <row r="638" spans="1:29" s="8" customFormat="1" ht="59.25" customHeight="1">
      <c r="A638" s="18" t="s">
        <v>1776</v>
      </c>
      <c r="B638" s="35" t="s">
        <v>195</v>
      </c>
      <c r="C638" s="123" t="s">
        <v>62</v>
      </c>
      <c r="D638" s="123" t="s">
        <v>196</v>
      </c>
      <c r="E638" s="123" t="s">
        <v>197</v>
      </c>
      <c r="F638" s="123"/>
      <c r="G638" s="123" t="s">
        <v>198</v>
      </c>
      <c r="H638" s="123"/>
      <c r="I638" s="124"/>
      <c r="J638" s="124"/>
      <c r="K638" s="35" t="s">
        <v>82</v>
      </c>
      <c r="L638" s="18">
        <v>0</v>
      </c>
      <c r="M638" s="110" t="s">
        <v>67</v>
      </c>
      <c r="N638" s="18" t="s">
        <v>68</v>
      </c>
      <c r="O638" s="18" t="s">
        <v>170</v>
      </c>
      <c r="P638" s="18" t="s">
        <v>68</v>
      </c>
      <c r="Q638" s="35" t="s">
        <v>70</v>
      </c>
      <c r="R638" s="110" t="s">
        <v>84</v>
      </c>
      <c r="S638" s="19" t="s">
        <v>92</v>
      </c>
      <c r="T638" s="110">
        <v>796</v>
      </c>
      <c r="U638" s="35" t="s">
        <v>133</v>
      </c>
      <c r="V638" s="23">
        <v>16</v>
      </c>
      <c r="W638" s="125">
        <v>33000</v>
      </c>
      <c r="X638" s="23">
        <v>0</v>
      </c>
      <c r="Y638" s="23">
        <f t="shared" si="25"/>
        <v>0</v>
      </c>
      <c r="Z638" s="35"/>
      <c r="AA638" s="35" t="s">
        <v>76</v>
      </c>
      <c r="AB638" s="35">
        <v>11</v>
      </c>
      <c r="AC638" s="114" t="s">
        <v>1759</v>
      </c>
    </row>
    <row r="639" spans="1:29" s="8" customFormat="1" ht="59.25" customHeight="1">
      <c r="A639" s="18" t="s">
        <v>1777</v>
      </c>
      <c r="B639" s="35" t="s">
        <v>195</v>
      </c>
      <c r="C639" s="123" t="s">
        <v>62</v>
      </c>
      <c r="D639" s="123" t="s">
        <v>196</v>
      </c>
      <c r="E639" s="123" t="s">
        <v>197</v>
      </c>
      <c r="F639" s="123"/>
      <c r="G639" s="123" t="s">
        <v>198</v>
      </c>
      <c r="H639" s="123"/>
      <c r="I639" s="124"/>
      <c r="J639" s="124"/>
      <c r="K639" s="35" t="s">
        <v>82</v>
      </c>
      <c r="L639" s="18">
        <v>0</v>
      </c>
      <c r="M639" s="110" t="s">
        <v>67</v>
      </c>
      <c r="N639" s="18" t="s">
        <v>68</v>
      </c>
      <c r="O639" s="18" t="s">
        <v>179</v>
      </c>
      <c r="P639" s="18" t="s">
        <v>68</v>
      </c>
      <c r="Q639" s="35" t="s">
        <v>70</v>
      </c>
      <c r="R639" s="110" t="s">
        <v>84</v>
      </c>
      <c r="S639" s="19" t="s">
        <v>92</v>
      </c>
      <c r="T639" s="110">
        <v>796</v>
      </c>
      <c r="U639" s="35" t="s">
        <v>133</v>
      </c>
      <c r="V639" s="23">
        <v>16</v>
      </c>
      <c r="W639" s="125">
        <v>33000</v>
      </c>
      <c r="X639" s="23">
        <v>0</v>
      </c>
      <c r="Y639" s="23">
        <f>X639*1.12</f>
        <v>0</v>
      </c>
      <c r="Z639" s="35"/>
      <c r="AA639" s="35" t="s">
        <v>76</v>
      </c>
      <c r="AB639" s="35" t="s">
        <v>127</v>
      </c>
      <c r="AC639" s="114" t="s">
        <v>1759</v>
      </c>
    </row>
    <row r="640" spans="1:29" s="8" customFormat="1" ht="59.25" customHeight="1">
      <c r="A640" s="18" t="s">
        <v>1778</v>
      </c>
      <c r="B640" s="35" t="s">
        <v>195</v>
      </c>
      <c r="C640" s="123" t="s">
        <v>62</v>
      </c>
      <c r="D640" s="123" t="s">
        <v>196</v>
      </c>
      <c r="E640" s="123" t="s">
        <v>197</v>
      </c>
      <c r="F640" s="123"/>
      <c r="G640" s="123" t="s">
        <v>198</v>
      </c>
      <c r="H640" s="123"/>
      <c r="I640" s="124"/>
      <c r="J640" s="124"/>
      <c r="K640" s="35" t="s">
        <v>82</v>
      </c>
      <c r="L640" s="18">
        <v>0</v>
      </c>
      <c r="M640" s="110" t="s">
        <v>67</v>
      </c>
      <c r="N640" s="18" t="s">
        <v>68</v>
      </c>
      <c r="O640" s="22" t="s">
        <v>1450</v>
      </c>
      <c r="P640" s="18" t="s">
        <v>68</v>
      </c>
      <c r="Q640" s="35" t="s">
        <v>70</v>
      </c>
      <c r="R640" s="110" t="s">
        <v>84</v>
      </c>
      <c r="S640" s="19" t="s">
        <v>92</v>
      </c>
      <c r="T640" s="110">
        <v>796</v>
      </c>
      <c r="U640" s="35" t="s">
        <v>133</v>
      </c>
      <c r="V640" s="23">
        <v>16</v>
      </c>
      <c r="W640" s="125">
        <v>37967</v>
      </c>
      <c r="X640" s="23">
        <f>W640*V640</f>
        <v>607472</v>
      </c>
      <c r="Y640" s="23">
        <f>X640*1.12</f>
        <v>680368.64</v>
      </c>
      <c r="Z640" s="35"/>
      <c r="AA640" s="35" t="s">
        <v>76</v>
      </c>
      <c r="AB640" s="35"/>
      <c r="AC640" s="114" t="s">
        <v>1759</v>
      </c>
    </row>
    <row r="641" spans="1:29" s="8" customFormat="1" ht="57.75" customHeight="1">
      <c r="A641" s="18" t="s">
        <v>1779</v>
      </c>
      <c r="B641" s="35" t="s">
        <v>195</v>
      </c>
      <c r="C641" s="123" t="s">
        <v>62</v>
      </c>
      <c r="D641" s="123" t="s">
        <v>1780</v>
      </c>
      <c r="E641" s="123" t="s">
        <v>197</v>
      </c>
      <c r="F641" s="123"/>
      <c r="G641" s="123" t="s">
        <v>1781</v>
      </c>
      <c r="H641" s="123"/>
      <c r="I641" s="124"/>
      <c r="J641" s="124"/>
      <c r="K641" s="35" t="s">
        <v>82</v>
      </c>
      <c r="L641" s="18">
        <v>90</v>
      </c>
      <c r="M641" s="110" t="s">
        <v>67</v>
      </c>
      <c r="N641" s="18" t="s">
        <v>68</v>
      </c>
      <c r="O641" s="18" t="s">
        <v>170</v>
      </c>
      <c r="P641" s="18" t="s">
        <v>68</v>
      </c>
      <c r="Q641" s="35" t="s">
        <v>70</v>
      </c>
      <c r="R641" s="110" t="s">
        <v>84</v>
      </c>
      <c r="S641" s="35" t="s">
        <v>85</v>
      </c>
      <c r="T641" s="110">
        <v>796</v>
      </c>
      <c r="U641" s="35" t="s">
        <v>133</v>
      </c>
      <c r="V641" s="23">
        <v>8</v>
      </c>
      <c r="W641" s="125">
        <v>9821</v>
      </c>
      <c r="X641" s="23">
        <v>0</v>
      </c>
      <c r="Y641" s="23">
        <f t="shared" si="25"/>
        <v>0</v>
      </c>
      <c r="Z641" s="35" t="s">
        <v>75</v>
      </c>
      <c r="AA641" s="35" t="s">
        <v>76</v>
      </c>
      <c r="AB641" s="35" t="s">
        <v>146</v>
      </c>
      <c r="AC641" s="114" t="s">
        <v>1759</v>
      </c>
    </row>
    <row r="642" spans="1:29" s="8" customFormat="1" ht="70.5" customHeight="1">
      <c r="A642" s="18" t="s">
        <v>1782</v>
      </c>
      <c r="B642" s="35" t="s">
        <v>195</v>
      </c>
      <c r="C642" s="123" t="s">
        <v>62</v>
      </c>
      <c r="D642" s="123" t="s">
        <v>1780</v>
      </c>
      <c r="E642" s="123" t="s">
        <v>197</v>
      </c>
      <c r="F642" s="123"/>
      <c r="G642" s="123" t="s">
        <v>1781</v>
      </c>
      <c r="H642" s="123"/>
      <c r="I642" s="124"/>
      <c r="J642" s="124"/>
      <c r="K642" s="35" t="s">
        <v>82</v>
      </c>
      <c r="L642" s="18">
        <v>0</v>
      </c>
      <c r="M642" s="110" t="s">
        <v>67</v>
      </c>
      <c r="N642" s="18" t="s">
        <v>68</v>
      </c>
      <c r="O642" s="18" t="s">
        <v>170</v>
      </c>
      <c r="P642" s="18" t="s">
        <v>68</v>
      </c>
      <c r="Q642" s="35" t="s">
        <v>70</v>
      </c>
      <c r="R642" s="110" t="s">
        <v>84</v>
      </c>
      <c r="S642" s="19" t="s">
        <v>92</v>
      </c>
      <c r="T642" s="110">
        <v>796</v>
      </c>
      <c r="U642" s="35" t="s">
        <v>133</v>
      </c>
      <c r="V642" s="23">
        <v>8</v>
      </c>
      <c r="W642" s="125">
        <v>9821</v>
      </c>
      <c r="X642" s="23">
        <v>0</v>
      </c>
      <c r="Y642" s="23">
        <f t="shared" si="25"/>
        <v>0</v>
      </c>
      <c r="Z642" s="35"/>
      <c r="AA642" s="35" t="s">
        <v>76</v>
      </c>
      <c r="AB642" s="35">
        <v>11</v>
      </c>
      <c r="AC642" s="114" t="s">
        <v>1759</v>
      </c>
    </row>
    <row r="643" spans="1:29" s="8" customFormat="1" ht="70.5" customHeight="1">
      <c r="A643" s="18" t="s">
        <v>1783</v>
      </c>
      <c r="B643" s="35" t="s">
        <v>195</v>
      </c>
      <c r="C643" s="123" t="s">
        <v>62</v>
      </c>
      <c r="D643" s="123" t="s">
        <v>1780</v>
      </c>
      <c r="E643" s="123" t="s">
        <v>197</v>
      </c>
      <c r="F643" s="123"/>
      <c r="G643" s="123" t="s">
        <v>1781</v>
      </c>
      <c r="H643" s="123"/>
      <c r="I643" s="124"/>
      <c r="J643" s="124"/>
      <c r="K643" s="35" t="s">
        <v>82</v>
      </c>
      <c r="L643" s="18">
        <v>0</v>
      </c>
      <c r="M643" s="110" t="s">
        <v>67</v>
      </c>
      <c r="N643" s="18" t="s">
        <v>68</v>
      </c>
      <c r="O643" s="18" t="s">
        <v>179</v>
      </c>
      <c r="P643" s="18" t="s">
        <v>68</v>
      </c>
      <c r="Q643" s="35" t="s">
        <v>70</v>
      </c>
      <c r="R643" s="110" t="s">
        <v>84</v>
      </c>
      <c r="S643" s="19" t="s">
        <v>92</v>
      </c>
      <c r="T643" s="110">
        <v>796</v>
      </c>
      <c r="U643" s="35" t="s">
        <v>133</v>
      </c>
      <c r="V643" s="23">
        <v>8</v>
      </c>
      <c r="W643" s="125">
        <v>9821</v>
      </c>
      <c r="X643" s="23">
        <v>0</v>
      </c>
      <c r="Y643" s="23">
        <f t="shared" si="25"/>
        <v>0</v>
      </c>
      <c r="Z643" s="35"/>
      <c r="AA643" s="35" t="s">
        <v>76</v>
      </c>
      <c r="AB643" s="35" t="s">
        <v>127</v>
      </c>
      <c r="AC643" s="114" t="s">
        <v>1759</v>
      </c>
    </row>
    <row r="644" spans="1:29" s="8" customFormat="1" ht="70.5" customHeight="1">
      <c r="A644" s="18" t="s">
        <v>1784</v>
      </c>
      <c r="B644" s="35" t="s">
        <v>195</v>
      </c>
      <c r="C644" s="123" t="s">
        <v>62</v>
      </c>
      <c r="D644" s="123" t="s">
        <v>1780</v>
      </c>
      <c r="E644" s="123" t="s">
        <v>197</v>
      </c>
      <c r="F644" s="123"/>
      <c r="G644" s="123" t="s">
        <v>1781</v>
      </c>
      <c r="H644" s="123"/>
      <c r="I644" s="124"/>
      <c r="J644" s="124"/>
      <c r="K644" s="35" t="s">
        <v>82</v>
      </c>
      <c r="L644" s="18">
        <v>0</v>
      </c>
      <c r="M644" s="110" t="s">
        <v>67</v>
      </c>
      <c r="N644" s="18" t="s">
        <v>68</v>
      </c>
      <c r="O644" s="22" t="s">
        <v>1450</v>
      </c>
      <c r="P644" s="18" t="s">
        <v>68</v>
      </c>
      <c r="Q644" s="35" t="s">
        <v>70</v>
      </c>
      <c r="R644" s="110" t="s">
        <v>84</v>
      </c>
      <c r="S644" s="19" t="s">
        <v>92</v>
      </c>
      <c r="T644" s="110">
        <v>796</v>
      </c>
      <c r="U644" s="35" t="s">
        <v>133</v>
      </c>
      <c r="V644" s="23">
        <v>8</v>
      </c>
      <c r="W644" s="125">
        <v>10937</v>
      </c>
      <c r="X644" s="23">
        <f>W644*V644</f>
        <v>87496</v>
      </c>
      <c r="Y644" s="23">
        <f t="shared" si="25"/>
        <v>97995.52</v>
      </c>
      <c r="Z644" s="35"/>
      <c r="AA644" s="35" t="s">
        <v>76</v>
      </c>
      <c r="AB644" s="35"/>
      <c r="AC644" s="114" t="s">
        <v>1759</v>
      </c>
    </row>
    <row r="645" spans="1:29" s="8" customFormat="1" ht="103.5" customHeight="1">
      <c r="A645" s="18" t="s">
        <v>1785</v>
      </c>
      <c r="B645" s="35" t="s">
        <v>61</v>
      </c>
      <c r="C645" s="123" t="s">
        <v>62</v>
      </c>
      <c r="D645" s="123" t="s">
        <v>1786</v>
      </c>
      <c r="E645" s="123" t="s">
        <v>1787</v>
      </c>
      <c r="F645" s="123"/>
      <c r="G645" s="123" t="s">
        <v>1788</v>
      </c>
      <c r="H645" s="123"/>
      <c r="I645" s="124" t="s">
        <v>1789</v>
      </c>
      <c r="J645" s="124"/>
      <c r="K645" s="35" t="s">
        <v>82</v>
      </c>
      <c r="L645" s="18">
        <v>0</v>
      </c>
      <c r="M645" s="110" t="s">
        <v>67</v>
      </c>
      <c r="N645" s="18" t="s">
        <v>68</v>
      </c>
      <c r="O645" s="18" t="s">
        <v>255</v>
      </c>
      <c r="P645" s="18" t="s">
        <v>68</v>
      </c>
      <c r="Q645" s="35" t="s">
        <v>70</v>
      </c>
      <c r="R645" s="110" t="s">
        <v>1389</v>
      </c>
      <c r="S645" s="35" t="s">
        <v>92</v>
      </c>
      <c r="T645" s="110">
        <v>796</v>
      </c>
      <c r="U645" s="35" t="s">
        <v>133</v>
      </c>
      <c r="V645" s="23">
        <v>1</v>
      </c>
      <c r="W645" s="125">
        <v>380000</v>
      </c>
      <c r="X645" s="23">
        <v>0</v>
      </c>
      <c r="Y645" s="23">
        <f t="shared" si="25"/>
        <v>0</v>
      </c>
      <c r="Z645" s="35"/>
      <c r="AA645" s="35" t="s">
        <v>76</v>
      </c>
      <c r="AB645" s="35" t="s">
        <v>106</v>
      </c>
      <c r="AC645" s="114" t="s">
        <v>1759</v>
      </c>
    </row>
    <row r="646" spans="1:29" s="8" customFormat="1" ht="103.5" customHeight="1">
      <c r="A646" s="18" t="s">
        <v>1790</v>
      </c>
      <c r="B646" s="35" t="s">
        <v>61</v>
      </c>
      <c r="C646" s="123" t="s">
        <v>62</v>
      </c>
      <c r="D646" s="123" t="s">
        <v>1786</v>
      </c>
      <c r="E646" s="123" t="s">
        <v>1787</v>
      </c>
      <c r="F646" s="123"/>
      <c r="G646" s="123" t="s">
        <v>1788</v>
      </c>
      <c r="H646" s="123"/>
      <c r="I646" s="124" t="s">
        <v>1789</v>
      </c>
      <c r="J646" s="124"/>
      <c r="K646" s="35" t="s">
        <v>82</v>
      </c>
      <c r="L646" s="18">
        <v>0</v>
      </c>
      <c r="M646" s="110" t="s">
        <v>67</v>
      </c>
      <c r="N646" s="18" t="s">
        <v>68</v>
      </c>
      <c r="O646" s="18" t="s">
        <v>255</v>
      </c>
      <c r="P646" s="18" t="s">
        <v>68</v>
      </c>
      <c r="Q646" s="35" t="s">
        <v>70</v>
      </c>
      <c r="R646" s="110" t="s">
        <v>1389</v>
      </c>
      <c r="S646" s="35" t="s">
        <v>92</v>
      </c>
      <c r="T646" s="110">
        <v>796</v>
      </c>
      <c r="U646" s="35" t="s">
        <v>133</v>
      </c>
      <c r="V646" s="23">
        <v>1</v>
      </c>
      <c r="W646" s="125">
        <v>380000</v>
      </c>
      <c r="X646" s="23">
        <v>0</v>
      </c>
      <c r="Y646" s="23">
        <f t="shared" si="25"/>
        <v>0</v>
      </c>
      <c r="Z646" s="35"/>
      <c r="AA646" s="35" t="s">
        <v>76</v>
      </c>
      <c r="AB646" s="35"/>
      <c r="AC646" s="114" t="s">
        <v>1759</v>
      </c>
    </row>
    <row r="647" spans="1:29" s="8" customFormat="1" ht="103.5" customHeight="1">
      <c r="A647" s="18" t="s">
        <v>1791</v>
      </c>
      <c r="B647" s="35" t="s">
        <v>61</v>
      </c>
      <c r="C647" s="123" t="s">
        <v>62</v>
      </c>
      <c r="D647" s="123" t="s">
        <v>1792</v>
      </c>
      <c r="E647" s="123" t="s">
        <v>1793</v>
      </c>
      <c r="F647" s="123"/>
      <c r="G647" s="123" t="s">
        <v>1794</v>
      </c>
      <c r="H647" s="123"/>
      <c r="I647" s="124" t="s">
        <v>1795</v>
      </c>
      <c r="J647" s="124"/>
      <c r="K647" s="35" t="s">
        <v>82</v>
      </c>
      <c r="L647" s="18">
        <v>0</v>
      </c>
      <c r="M647" s="110" t="s">
        <v>67</v>
      </c>
      <c r="N647" s="18" t="s">
        <v>68</v>
      </c>
      <c r="O647" s="18" t="s">
        <v>255</v>
      </c>
      <c r="P647" s="18" t="s">
        <v>68</v>
      </c>
      <c r="Q647" s="35" t="s">
        <v>70</v>
      </c>
      <c r="R647" s="110" t="s">
        <v>1389</v>
      </c>
      <c r="S647" s="35" t="s">
        <v>92</v>
      </c>
      <c r="T647" s="110">
        <v>796</v>
      </c>
      <c r="U647" s="35" t="s">
        <v>133</v>
      </c>
      <c r="V647" s="23">
        <v>1</v>
      </c>
      <c r="W647" s="125">
        <v>560000</v>
      </c>
      <c r="X647" s="23">
        <v>0</v>
      </c>
      <c r="Y647" s="23">
        <f t="shared" si="25"/>
        <v>0</v>
      </c>
      <c r="Z647" s="35"/>
      <c r="AA647" s="35" t="s">
        <v>76</v>
      </c>
      <c r="AB647" s="35" t="s">
        <v>106</v>
      </c>
      <c r="AC647" s="114" t="s">
        <v>1759</v>
      </c>
    </row>
    <row r="648" spans="1:29" s="8" customFormat="1" ht="103.5" customHeight="1">
      <c r="A648" s="18" t="s">
        <v>1796</v>
      </c>
      <c r="B648" s="35" t="s">
        <v>61</v>
      </c>
      <c r="C648" s="123" t="s">
        <v>62</v>
      </c>
      <c r="D648" s="123" t="s">
        <v>1792</v>
      </c>
      <c r="E648" s="123" t="s">
        <v>1793</v>
      </c>
      <c r="F648" s="123"/>
      <c r="G648" s="123" t="s">
        <v>1794</v>
      </c>
      <c r="H648" s="123"/>
      <c r="I648" s="124" t="s">
        <v>1795</v>
      </c>
      <c r="J648" s="124"/>
      <c r="K648" s="35" t="s">
        <v>82</v>
      </c>
      <c r="L648" s="18">
        <v>0</v>
      </c>
      <c r="M648" s="110" t="s">
        <v>67</v>
      </c>
      <c r="N648" s="18" t="s">
        <v>68</v>
      </c>
      <c r="O648" s="18" t="s">
        <v>255</v>
      </c>
      <c r="P648" s="18" t="s">
        <v>68</v>
      </c>
      <c r="Q648" s="35" t="s">
        <v>70</v>
      </c>
      <c r="R648" s="110" t="s">
        <v>1389</v>
      </c>
      <c r="S648" s="35" t="s">
        <v>92</v>
      </c>
      <c r="T648" s="110">
        <v>796</v>
      </c>
      <c r="U648" s="35" t="s">
        <v>133</v>
      </c>
      <c r="V648" s="23">
        <v>1</v>
      </c>
      <c r="W648" s="125">
        <v>560000</v>
      </c>
      <c r="X648" s="23">
        <v>0</v>
      </c>
      <c r="Y648" s="23">
        <f t="shared" si="25"/>
        <v>0</v>
      </c>
      <c r="Z648" s="35"/>
      <c r="AA648" s="35" t="s">
        <v>76</v>
      </c>
      <c r="AB648" s="35"/>
      <c r="AC648" s="114" t="s">
        <v>1759</v>
      </c>
    </row>
    <row r="649" spans="1:29" s="8" customFormat="1" ht="103.5" customHeight="1">
      <c r="A649" s="18" t="s">
        <v>1797</v>
      </c>
      <c r="B649" s="35" t="s">
        <v>61</v>
      </c>
      <c r="C649" s="123" t="s">
        <v>62</v>
      </c>
      <c r="D649" s="123" t="s">
        <v>1798</v>
      </c>
      <c r="E649" s="123" t="s">
        <v>1799</v>
      </c>
      <c r="F649" s="123"/>
      <c r="G649" s="123" t="s">
        <v>1800</v>
      </c>
      <c r="H649" s="123"/>
      <c r="I649" s="124" t="s">
        <v>1801</v>
      </c>
      <c r="J649" s="124"/>
      <c r="K649" s="35" t="s">
        <v>82</v>
      </c>
      <c r="L649" s="18">
        <v>0</v>
      </c>
      <c r="M649" s="110" t="s">
        <v>67</v>
      </c>
      <c r="N649" s="18" t="s">
        <v>68</v>
      </c>
      <c r="O649" s="18" t="s">
        <v>255</v>
      </c>
      <c r="P649" s="18" t="s">
        <v>68</v>
      </c>
      <c r="Q649" s="35" t="s">
        <v>70</v>
      </c>
      <c r="R649" s="110" t="s">
        <v>84</v>
      </c>
      <c r="S649" s="35" t="s">
        <v>92</v>
      </c>
      <c r="T649" s="110" t="s">
        <v>308</v>
      </c>
      <c r="U649" s="35" t="s">
        <v>1626</v>
      </c>
      <c r="V649" s="23">
        <v>1</v>
      </c>
      <c r="W649" s="125">
        <v>25999.999999999996</v>
      </c>
      <c r="X649" s="23">
        <f>W649*V649</f>
        <v>25999.999999999996</v>
      </c>
      <c r="Y649" s="23">
        <f t="shared" si="25"/>
        <v>29120</v>
      </c>
      <c r="Z649" s="35"/>
      <c r="AA649" s="35" t="s">
        <v>76</v>
      </c>
      <c r="AB649" s="35"/>
      <c r="AC649" s="114" t="s">
        <v>1759</v>
      </c>
    </row>
    <row r="650" spans="1:29" s="8" customFormat="1" ht="103.5" customHeight="1">
      <c r="A650" s="18" t="s">
        <v>1802</v>
      </c>
      <c r="B650" s="35" t="s">
        <v>61</v>
      </c>
      <c r="C650" s="123" t="s">
        <v>62</v>
      </c>
      <c r="D650" s="123" t="s">
        <v>1803</v>
      </c>
      <c r="E650" s="123" t="s">
        <v>1804</v>
      </c>
      <c r="F650" s="123"/>
      <c r="G650" s="123" t="s">
        <v>1805</v>
      </c>
      <c r="H650" s="123"/>
      <c r="I650" s="124" t="s">
        <v>1806</v>
      </c>
      <c r="J650" s="124"/>
      <c r="K650" s="35" t="s">
        <v>82</v>
      </c>
      <c r="L650" s="18">
        <v>0</v>
      </c>
      <c r="M650" s="110" t="s">
        <v>67</v>
      </c>
      <c r="N650" s="18" t="s">
        <v>68</v>
      </c>
      <c r="O650" s="18" t="s">
        <v>255</v>
      </c>
      <c r="P650" s="18" t="s">
        <v>68</v>
      </c>
      <c r="Q650" s="35" t="s">
        <v>70</v>
      </c>
      <c r="R650" s="110" t="s">
        <v>84</v>
      </c>
      <c r="S650" s="35" t="s">
        <v>92</v>
      </c>
      <c r="T650" s="110">
        <v>796</v>
      </c>
      <c r="U650" s="35" t="s">
        <v>133</v>
      </c>
      <c r="V650" s="23">
        <v>4</v>
      </c>
      <c r="W650" s="125">
        <v>6000</v>
      </c>
      <c r="X650" s="23">
        <f>W650*V650</f>
        <v>24000</v>
      </c>
      <c r="Y650" s="23">
        <f t="shared" si="25"/>
        <v>26880.000000000004</v>
      </c>
      <c r="Z650" s="35"/>
      <c r="AA650" s="35" t="s">
        <v>76</v>
      </c>
      <c r="AB650" s="35"/>
      <c r="AC650" s="114" t="s">
        <v>1759</v>
      </c>
    </row>
    <row r="651" spans="1:29" s="8" customFormat="1" ht="103.5" customHeight="1">
      <c r="A651" s="18" t="s">
        <v>1807</v>
      </c>
      <c r="B651" s="35" t="s">
        <v>61</v>
      </c>
      <c r="C651" s="123" t="s">
        <v>62</v>
      </c>
      <c r="D651" s="123" t="s">
        <v>1808</v>
      </c>
      <c r="E651" s="123" t="s">
        <v>1809</v>
      </c>
      <c r="F651" s="123"/>
      <c r="G651" s="123" t="s">
        <v>1810</v>
      </c>
      <c r="H651" s="123"/>
      <c r="I651" s="124" t="s">
        <v>1811</v>
      </c>
      <c r="J651" s="124"/>
      <c r="K651" s="35" t="s">
        <v>82</v>
      </c>
      <c r="L651" s="18">
        <v>0</v>
      </c>
      <c r="M651" s="110" t="s">
        <v>67</v>
      </c>
      <c r="N651" s="18" t="s">
        <v>68</v>
      </c>
      <c r="O651" s="18" t="s">
        <v>255</v>
      </c>
      <c r="P651" s="18" t="s">
        <v>68</v>
      </c>
      <c r="Q651" s="35" t="s">
        <v>70</v>
      </c>
      <c r="R651" s="110" t="s">
        <v>84</v>
      </c>
      <c r="S651" s="35" t="s">
        <v>92</v>
      </c>
      <c r="T651" s="110" t="s">
        <v>308</v>
      </c>
      <c r="U651" s="35" t="s">
        <v>1626</v>
      </c>
      <c r="V651" s="23">
        <v>1</v>
      </c>
      <c r="W651" s="125">
        <v>45000</v>
      </c>
      <c r="X651" s="23">
        <f>W651*V651</f>
        <v>45000</v>
      </c>
      <c r="Y651" s="23">
        <f t="shared" si="25"/>
        <v>50400.00000000001</v>
      </c>
      <c r="Z651" s="35"/>
      <c r="AA651" s="35" t="s">
        <v>76</v>
      </c>
      <c r="AB651" s="35"/>
      <c r="AC651" s="114" t="s">
        <v>1759</v>
      </c>
    </row>
    <row r="652" spans="1:29" s="8" customFormat="1" ht="103.5" customHeight="1">
      <c r="A652" s="18" t="s">
        <v>1812</v>
      </c>
      <c r="B652" s="35" t="s">
        <v>61</v>
      </c>
      <c r="C652" s="123" t="s">
        <v>62</v>
      </c>
      <c r="D652" s="123" t="s">
        <v>1813</v>
      </c>
      <c r="E652" s="123" t="s">
        <v>1814</v>
      </c>
      <c r="F652" s="123"/>
      <c r="G652" s="123" t="s">
        <v>1815</v>
      </c>
      <c r="H652" s="123"/>
      <c r="I652" s="124" t="s">
        <v>1816</v>
      </c>
      <c r="J652" s="124"/>
      <c r="K652" s="35" t="s">
        <v>82</v>
      </c>
      <c r="L652" s="18">
        <v>0</v>
      </c>
      <c r="M652" s="110" t="s">
        <v>67</v>
      </c>
      <c r="N652" s="18" t="s">
        <v>68</v>
      </c>
      <c r="O652" s="18" t="s">
        <v>255</v>
      </c>
      <c r="P652" s="18" t="s">
        <v>68</v>
      </c>
      <c r="Q652" s="35" t="s">
        <v>70</v>
      </c>
      <c r="R652" s="110" t="s">
        <v>84</v>
      </c>
      <c r="S652" s="35" t="s">
        <v>92</v>
      </c>
      <c r="T652" s="110">
        <v>796</v>
      </c>
      <c r="U652" s="35" t="s">
        <v>133</v>
      </c>
      <c r="V652" s="23">
        <v>2</v>
      </c>
      <c r="W652" s="125">
        <v>133929.01785714284</v>
      </c>
      <c r="X652" s="23">
        <v>0</v>
      </c>
      <c r="Y652" s="23">
        <f t="shared" si="25"/>
        <v>0</v>
      </c>
      <c r="Z652" s="35"/>
      <c r="AA652" s="35" t="s">
        <v>76</v>
      </c>
      <c r="AB652" s="35" t="s">
        <v>222</v>
      </c>
      <c r="AC652" s="114" t="s">
        <v>1759</v>
      </c>
    </row>
    <row r="653" spans="1:29" s="8" customFormat="1" ht="89.25" customHeight="1">
      <c r="A653" s="18" t="s">
        <v>1817</v>
      </c>
      <c r="B653" s="35" t="s">
        <v>61</v>
      </c>
      <c r="C653" s="123" t="s">
        <v>62</v>
      </c>
      <c r="D653" s="123" t="s">
        <v>1813</v>
      </c>
      <c r="E653" s="123" t="s">
        <v>1814</v>
      </c>
      <c r="F653" s="123"/>
      <c r="G653" s="123" t="s">
        <v>1815</v>
      </c>
      <c r="H653" s="123"/>
      <c r="I653" s="124" t="s">
        <v>1816</v>
      </c>
      <c r="J653" s="124"/>
      <c r="K653" s="35" t="s">
        <v>82</v>
      </c>
      <c r="L653" s="18">
        <v>0</v>
      </c>
      <c r="M653" s="110" t="s">
        <v>67</v>
      </c>
      <c r="N653" s="18" t="s">
        <v>68</v>
      </c>
      <c r="O653" s="18" t="s">
        <v>317</v>
      </c>
      <c r="P653" s="18" t="s">
        <v>68</v>
      </c>
      <c r="Q653" s="35" t="s">
        <v>70</v>
      </c>
      <c r="R653" s="110" t="s">
        <v>84</v>
      </c>
      <c r="S653" s="35" t="s">
        <v>92</v>
      </c>
      <c r="T653" s="110">
        <v>796</v>
      </c>
      <c r="U653" s="35" t="s">
        <v>133</v>
      </c>
      <c r="V653" s="23">
        <v>1</v>
      </c>
      <c r="W653" s="125">
        <v>267858</v>
      </c>
      <c r="X653" s="23">
        <v>0</v>
      </c>
      <c r="Y653" s="23">
        <f t="shared" si="25"/>
        <v>0</v>
      </c>
      <c r="Z653" s="35"/>
      <c r="AA653" s="35" t="s">
        <v>76</v>
      </c>
      <c r="AB653" s="35">
        <v>7.11</v>
      </c>
      <c r="AC653" s="114" t="s">
        <v>1759</v>
      </c>
    </row>
    <row r="654" spans="1:29" s="8" customFormat="1" ht="89.25" customHeight="1">
      <c r="A654" s="18" t="s">
        <v>1818</v>
      </c>
      <c r="B654" s="35" t="s">
        <v>61</v>
      </c>
      <c r="C654" s="123" t="s">
        <v>62</v>
      </c>
      <c r="D654" s="123" t="s">
        <v>1813</v>
      </c>
      <c r="E654" s="123" t="s">
        <v>1814</v>
      </c>
      <c r="F654" s="123"/>
      <c r="G654" s="123" t="s">
        <v>1815</v>
      </c>
      <c r="H654" s="123"/>
      <c r="I654" s="124" t="s">
        <v>1816</v>
      </c>
      <c r="J654" s="124"/>
      <c r="K654" s="35" t="s">
        <v>66</v>
      </c>
      <c r="L654" s="18">
        <v>0</v>
      </c>
      <c r="M654" s="110" t="s">
        <v>67</v>
      </c>
      <c r="N654" s="18" t="s">
        <v>68</v>
      </c>
      <c r="O654" s="18" t="s">
        <v>383</v>
      </c>
      <c r="P654" s="18" t="s">
        <v>68</v>
      </c>
      <c r="Q654" s="35" t="s">
        <v>70</v>
      </c>
      <c r="R654" s="110" t="s">
        <v>84</v>
      </c>
      <c r="S654" s="35" t="s">
        <v>92</v>
      </c>
      <c r="T654" s="110">
        <v>796</v>
      </c>
      <c r="U654" s="35" t="s">
        <v>133</v>
      </c>
      <c r="V654" s="23">
        <v>1</v>
      </c>
      <c r="W654" s="125">
        <v>267858</v>
      </c>
      <c r="X654" s="23">
        <f>W654*V654</f>
        <v>267858</v>
      </c>
      <c r="Y654" s="23">
        <f t="shared" si="25"/>
        <v>300000.96</v>
      </c>
      <c r="Z654" s="35"/>
      <c r="AA654" s="35" t="s">
        <v>76</v>
      </c>
      <c r="AB654" s="35"/>
      <c r="AC654" s="114" t="s">
        <v>1759</v>
      </c>
    </row>
    <row r="655" spans="1:29" s="8" customFormat="1" ht="102" customHeight="1">
      <c r="A655" s="18" t="s">
        <v>1819</v>
      </c>
      <c r="B655" s="35" t="s">
        <v>61</v>
      </c>
      <c r="C655" s="123" t="s">
        <v>62</v>
      </c>
      <c r="D655" s="123" t="s">
        <v>1820</v>
      </c>
      <c r="E655" s="123" t="s">
        <v>1821</v>
      </c>
      <c r="F655" s="123"/>
      <c r="G655" s="123" t="s">
        <v>1822</v>
      </c>
      <c r="H655" s="123"/>
      <c r="I655" s="124" t="s">
        <v>1823</v>
      </c>
      <c r="J655" s="124"/>
      <c r="K655" s="35" t="s">
        <v>82</v>
      </c>
      <c r="L655" s="18">
        <v>0</v>
      </c>
      <c r="M655" s="110" t="s">
        <v>67</v>
      </c>
      <c r="N655" s="18" t="s">
        <v>68</v>
      </c>
      <c r="O655" s="18" t="s">
        <v>383</v>
      </c>
      <c r="P655" s="18" t="s">
        <v>68</v>
      </c>
      <c r="Q655" s="35" t="s">
        <v>70</v>
      </c>
      <c r="R655" s="110" t="s">
        <v>84</v>
      </c>
      <c r="S655" s="35" t="s">
        <v>92</v>
      </c>
      <c r="T655" s="110">
        <v>796</v>
      </c>
      <c r="U655" s="35" t="s">
        <v>133</v>
      </c>
      <c r="V655" s="23">
        <v>3</v>
      </c>
      <c r="W655" s="125">
        <v>4999.999999999999</v>
      </c>
      <c r="X655" s="23">
        <f>W655*V655</f>
        <v>14999.999999999996</v>
      </c>
      <c r="Y655" s="23">
        <f t="shared" si="25"/>
        <v>16799.999999999996</v>
      </c>
      <c r="Z655" s="35"/>
      <c r="AA655" s="35" t="s">
        <v>76</v>
      </c>
      <c r="AB655" s="35"/>
      <c r="AC655" s="114" t="s">
        <v>1759</v>
      </c>
    </row>
    <row r="656" spans="1:29" s="8" customFormat="1" ht="89.25" customHeight="1">
      <c r="A656" s="18" t="s">
        <v>1824</v>
      </c>
      <c r="B656" s="18" t="s">
        <v>61</v>
      </c>
      <c r="C656" s="18" t="s">
        <v>62</v>
      </c>
      <c r="D656" s="18" t="s">
        <v>1825</v>
      </c>
      <c r="E656" s="18" t="s">
        <v>1826</v>
      </c>
      <c r="F656" s="18"/>
      <c r="G656" s="18" t="s">
        <v>1827</v>
      </c>
      <c r="H656" s="18"/>
      <c r="I656" s="18"/>
      <c r="J656" s="18"/>
      <c r="K656" s="35" t="s">
        <v>82</v>
      </c>
      <c r="L656" s="35">
        <v>0</v>
      </c>
      <c r="M656" s="110" t="s">
        <v>67</v>
      </c>
      <c r="N656" s="35" t="s">
        <v>68</v>
      </c>
      <c r="O656" s="35" t="s">
        <v>383</v>
      </c>
      <c r="P656" s="35" t="s">
        <v>68</v>
      </c>
      <c r="Q656" s="35" t="s">
        <v>70</v>
      </c>
      <c r="R656" s="35" t="s">
        <v>84</v>
      </c>
      <c r="S656" s="35" t="s">
        <v>92</v>
      </c>
      <c r="T656" s="35">
        <v>796</v>
      </c>
      <c r="U656" s="35" t="s">
        <v>133</v>
      </c>
      <c r="V656" s="125">
        <v>2</v>
      </c>
      <c r="W656" s="125">
        <v>6135</v>
      </c>
      <c r="X656" s="23">
        <v>0</v>
      </c>
      <c r="Y656" s="23">
        <f t="shared" si="25"/>
        <v>0</v>
      </c>
      <c r="Z656" s="35"/>
      <c r="AA656" s="35" t="s">
        <v>76</v>
      </c>
      <c r="AB656" s="35" t="s">
        <v>1828</v>
      </c>
      <c r="AC656" s="114" t="s">
        <v>1759</v>
      </c>
    </row>
    <row r="657" spans="1:29" s="8" customFormat="1" ht="89.25" customHeight="1">
      <c r="A657" s="18" t="s">
        <v>1829</v>
      </c>
      <c r="B657" s="18" t="s">
        <v>61</v>
      </c>
      <c r="C657" s="18" t="s">
        <v>62</v>
      </c>
      <c r="D657" s="18" t="s">
        <v>1825</v>
      </c>
      <c r="E657" s="18" t="s">
        <v>1826</v>
      </c>
      <c r="F657" s="18"/>
      <c r="G657" s="18" t="s">
        <v>1827</v>
      </c>
      <c r="H657" s="18"/>
      <c r="I657" s="18" t="s">
        <v>1830</v>
      </c>
      <c r="J657" s="18"/>
      <c r="K657" s="35" t="s">
        <v>66</v>
      </c>
      <c r="L657" s="35">
        <v>0</v>
      </c>
      <c r="M657" s="110" t="s">
        <v>67</v>
      </c>
      <c r="N657" s="35" t="s">
        <v>68</v>
      </c>
      <c r="O657" s="35" t="s">
        <v>417</v>
      </c>
      <c r="P657" s="35" t="s">
        <v>68</v>
      </c>
      <c r="Q657" s="35" t="s">
        <v>70</v>
      </c>
      <c r="R657" s="35" t="s">
        <v>84</v>
      </c>
      <c r="S657" s="35" t="s">
        <v>92</v>
      </c>
      <c r="T657" s="35">
        <v>796</v>
      </c>
      <c r="U657" s="35" t="s">
        <v>133</v>
      </c>
      <c r="V657" s="125">
        <v>2</v>
      </c>
      <c r="W657" s="125">
        <v>2500</v>
      </c>
      <c r="X657" s="23">
        <f>W657*V657</f>
        <v>5000</v>
      </c>
      <c r="Y657" s="23">
        <f t="shared" si="25"/>
        <v>5600.000000000001</v>
      </c>
      <c r="Z657" s="35"/>
      <c r="AA657" s="35" t="s">
        <v>76</v>
      </c>
      <c r="AB657" s="35"/>
      <c r="AC657" s="114" t="s">
        <v>1759</v>
      </c>
    </row>
    <row r="658" spans="1:29" s="8" customFormat="1" ht="114.75" customHeight="1">
      <c r="A658" s="18" t="s">
        <v>1831</v>
      </c>
      <c r="B658" s="18" t="s">
        <v>61</v>
      </c>
      <c r="C658" s="18" t="s">
        <v>62</v>
      </c>
      <c r="D658" s="18" t="s">
        <v>1820</v>
      </c>
      <c r="E658" s="18" t="s">
        <v>1821</v>
      </c>
      <c r="F658" s="18"/>
      <c r="G658" s="18" t="s">
        <v>1822</v>
      </c>
      <c r="H658" s="18"/>
      <c r="I658" s="18" t="s">
        <v>1832</v>
      </c>
      <c r="J658" s="18"/>
      <c r="K658" s="35" t="s">
        <v>82</v>
      </c>
      <c r="L658" s="35">
        <v>0</v>
      </c>
      <c r="M658" s="110" t="s">
        <v>67</v>
      </c>
      <c r="N658" s="35" t="s">
        <v>68</v>
      </c>
      <c r="O658" s="35" t="s">
        <v>383</v>
      </c>
      <c r="P658" s="35" t="s">
        <v>68</v>
      </c>
      <c r="Q658" s="35" t="s">
        <v>70</v>
      </c>
      <c r="R658" s="35" t="s">
        <v>84</v>
      </c>
      <c r="S658" s="35" t="s">
        <v>92</v>
      </c>
      <c r="T658" s="35">
        <v>796</v>
      </c>
      <c r="U658" s="35" t="s">
        <v>133</v>
      </c>
      <c r="V658" s="125">
        <v>4</v>
      </c>
      <c r="W658" s="125">
        <v>5392.857142857142</v>
      </c>
      <c r="X658" s="23">
        <f>W658*V658</f>
        <v>21571.42857142857</v>
      </c>
      <c r="Y658" s="23">
        <f t="shared" si="25"/>
        <v>24160</v>
      </c>
      <c r="Z658" s="35"/>
      <c r="AA658" s="35" t="s">
        <v>76</v>
      </c>
      <c r="AB658" s="35"/>
      <c r="AC658" s="114" t="s">
        <v>1759</v>
      </c>
    </row>
    <row r="659" spans="1:29" s="8" customFormat="1" ht="89.25" customHeight="1">
      <c r="A659" s="18" t="s">
        <v>1833</v>
      </c>
      <c r="B659" s="18" t="s">
        <v>61</v>
      </c>
      <c r="C659" s="18" t="s">
        <v>62</v>
      </c>
      <c r="D659" s="18" t="s">
        <v>1834</v>
      </c>
      <c r="E659" s="18" t="s">
        <v>1835</v>
      </c>
      <c r="F659" s="18"/>
      <c r="G659" s="18" t="s">
        <v>1836</v>
      </c>
      <c r="H659" s="18"/>
      <c r="I659" s="18" t="s">
        <v>1837</v>
      </c>
      <c r="J659" s="18"/>
      <c r="K659" s="35" t="s">
        <v>82</v>
      </c>
      <c r="L659" s="35">
        <v>0</v>
      </c>
      <c r="M659" s="110" t="s">
        <v>67</v>
      </c>
      <c r="N659" s="35" t="s">
        <v>68</v>
      </c>
      <c r="O659" s="35" t="s">
        <v>383</v>
      </c>
      <c r="P659" s="35" t="s">
        <v>68</v>
      </c>
      <c r="Q659" s="35" t="s">
        <v>70</v>
      </c>
      <c r="R659" s="35" t="s">
        <v>84</v>
      </c>
      <c r="S659" s="35" t="s">
        <v>92</v>
      </c>
      <c r="T659" s="35">
        <v>796</v>
      </c>
      <c r="U659" s="35" t="s">
        <v>133</v>
      </c>
      <c r="V659" s="125">
        <v>4</v>
      </c>
      <c r="W659" s="125">
        <v>1999.9999999999998</v>
      </c>
      <c r="X659" s="23">
        <f>W659*V659</f>
        <v>7999.999999999999</v>
      </c>
      <c r="Y659" s="23">
        <f t="shared" si="25"/>
        <v>8960</v>
      </c>
      <c r="Z659" s="35"/>
      <c r="AA659" s="35" t="s">
        <v>76</v>
      </c>
      <c r="AB659" s="35"/>
      <c r="AC659" s="114" t="s">
        <v>1759</v>
      </c>
    </row>
    <row r="660" spans="1:29" s="8" customFormat="1" ht="89.25" customHeight="1">
      <c r="A660" s="18" t="s">
        <v>1838</v>
      </c>
      <c r="B660" s="18" t="s">
        <v>61</v>
      </c>
      <c r="C660" s="18" t="s">
        <v>62</v>
      </c>
      <c r="D660" s="18" t="s">
        <v>1839</v>
      </c>
      <c r="E660" s="18" t="s">
        <v>1840</v>
      </c>
      <c r="F660" s="18"/>
      <c r="G660" s="18" t="s">
        <v>1841</v>
      </c>
      <c r="H660" s="18"/>
      <c r="I660" s="18" t="s">
        <v>1842</v>
      </c>
      <c r="J660" s="18"/>
      <c r="K660" s="35" t="s">
        <v>82</v>
      </c>
      <c r="L660" s="35">
        <v>0</v>
      </c>
      <c r="M660" s="110" t="s">
        <v>67</v>
      </c>
      <c r="N660" s="35" t="s">
        <v>68</v>
      </c>
      <c r="O660" s="35" t="s">
        <v>383</v>
      </c>
      <c r="P660" s="35" t="s">
        <v>68</v>
      </c>
      <c r="Q660" s="35" t="s">
        <v>70</v>
      </c>
      <c r="R660" s="35" t="s">
        <v>84</v>
      </c>
      <c r="S660" s="35" t="s">
        <v>92</v>
      </c>
      <c r="T660" s="35">
        <v>796</v>
      </c>
      <c r="U660" s="35" t="s">
        <v>133</v>
      </c>
      <c r="V660" s="125">
        <v>1</v>
      </c>
      <c r="W660" s="125">
        <v>20000</v>
      </c>
      <c r="X660" s="23">
        <f>W660*V660</f>
        <v>20000</v>
      </c>
      <c r="Y660" s="23">
        <f t="shared" si="25"/>
        <v>22400.000000000004</v>
      </c>
      <c r="Z660" s="35"/>
      <c r="AA660" s="35" t="s">
        <v>76</v>
      </c>
      <c r="AB660" s="35"/>
      <c r="AC660" s="114" t="s">
        <v>1759</v>
      </c>
    </row>
    <row r="661" spans="1:29" s="8" customFormat="1" ht="89.25" customHeight="1">
      <c r="A661" s="18" t="s">
        <v>1843</v>
      </c>
      <c r="B661" s="18" t="s">
        <v>61</v>
      </c>
      <c r="C661" s="18" t="s">
        <v>62</v>
      </c>
      <c r="D661" s="18" t="s">
        <v>1844</v>
      </c>
      <c r="E661" s="18" t="s">
        <v>1840</v>
      </c>
      <c r="F661" s="18"/>
      <c r="G661" s="18" t="s">
        <v>1845</v>
      </c>
      <c r="H661" s="18"/>
      <c r="I661" s="18" t="s">
        <v>1846</v>
      </c>
      <c r="J661" s="18"/>
      <c r="K661" s="35" t="s">
        <v>82</v>
      </c>
      <c r="L661" s="35">
        <v>0</v>
      </c>
      <c r="M661" s="110" t="s">
        <v>67</v>
      </c>
      <c r="N661" s="35" t="s">
        <v>68</v>
      </c>
      <c r="O661" s="35" t="s">
        <v>383</v>
      </c>
      <c r="P661" s="35" t="s">
        <v>68</v>
      </c>
      <c r="Q661" s="35" t="s">
        <v>70</v>
      </c>
      <c r="R661" s="35" t="s">
        <v>84</v>
      </c>
      <c r="S661" s="35" t="s">
        <v>92</v>
      </c>
      <c r="T661" s="35">
        <v>796</v>
      </c>
      <c r="U661" s="35" t="s">
        <v>133</v>
      </c>
      <c r="V661" s="125">
        <v>1</v>
      </c>
      <c r="W661" s="125">
        <v>118000</v>
      </c>
      <c r="X661" s="23">
        <f>W661*V661</f>
        <v>118000</v>
      </c>
      <c r="Y661" s="23">
        <f t="shared" si="25"/>
        <v>132160</v>
      </c>
      <c r="Z661" s="35"/>
      <c r="AA661" s="35" t="s">
        <v>76</v>
      </c>
      <c r="AB661" s="35"/>
      <c r="AC661" s="114" t="s">
        <v>1759</v>
      </c>
    </row>
    <row r="662" spans="1:29" s="8" customFormat="1" ht="102" customHeight="1">
      <c r="A662" s="18" t="s">
        <v>1847</v>
      </c>
      <c r="B662" s="18" t="s">
        <v>61</v>
      </c>
      <c r="C662" s="18" t="s">
        <v>62</v>
      </c>
      <c r="D662" s="18" t="s">
        <v>1844</v>
      </c>
      <c r="E662" s="18" t="s">
        <v>1840</v>
      </c>
      <c r="F662" s="18"/>
      <c r="G662" s="18" t="s">
        <v>1845</v>
      </c>
      <c r="H662" s="18"/>
      <c r="I662" s="18" t="s">
        <v>1848</v>
      </c>
      <c r="J662" s="18"/>
      <c r="K662" s="35" t="s">
        <v>82</v>
      </c>
      <c r="L662" s="35">
        <v>0</v>
      </c>
      <c r="M662" s="110" t="s">
        <v>67</v>
      </c>
      <c r="N662" s="35" t="s">
        <v>68</v>
      </c>
      <c r="O662" s="35" t="s">
        <v>383</v>
      </c>
      <c r="P662" s="35" t="s">
        <v>68</v>
      </c>
      <c r="Q662" s="35" t="s">
        <v>70</v>
      </c>
      <c r="R662" s="35" t="s">
        <v>84</v>
      </c>
      <c r="S662" s="35" t="s">
        <v>92</v>
      </c>
      <c r="T662" s="35">
        <v>796</v>
      </c>
      <c r="U662" s="35" t="s">
        <v>133</v>
      </c>
      <c r="V662" s="125">
        <v>1</v>
      </c>
      <c r="W662" s="125">
        <v>85000</v>
      </c>
      <c r="X662" s="23">
        <v>0</v>
      </c>
      <c r="Y662" s="23">
        <f t="shared" si="25"/>
        <v>0</v>
      </c>
      <c r="Z662" s="35"/>
      <c r="AA662" s="35" t="s">
        <v>76</v>
      </c>
      <c r="AB662" s="35" t="s">
        <v>1090</v>
      </c>
      <c r="AC662" s="114" t="s">
        <v>1759</v>
      </c>
    </row>
    <row r="663" spans="1:29" s="8" customFormat="1" ht="102" customHeight="1">
      <c r="A663" s="18" t="s">
        <v>1849</v>
      </c>
      <c r="B663" s="18" t="s">
        <v>61</v>
      </c>
      <c r="C663" s="18" t="s">
        <v>62</v>
      </c>
      <c r="D663" s="18" t="s">
        <v>1844</v>
      </c>
      <c r="E663" s="18" t="s">
        <v>1840</v>
      </c>
      <c r="F663" s="18"/>
      <c r="G663" s="18" t="s">
        <v>1845</v>
      </c>
      <c r="H663" s="18"/>
      <c r="I663" s="18" t="s">
        <v>1848</v>
      </c>
      <c r="J663" s="18"/>
      <c r="K663" s="35" t="s">
        <v>66</v>
      </c>
      <c r="L663" s="35">
        <v>0</v>
      </c>
      <c r="M663" s="110" t="s">
        <v>67</v>
      </c>
      <c r="N663" s="35" t="s">
        <v>68</v>
      </c>
      <c r="O663" s="35" t="s">
        <v>69</v>
      </c>
      <c r="P663" s="35" t="s">
        <v>68</v>
      </c>
      <c r="Q663" s="35" t="s">
        <v>70</v>
      </c>
      <c r="R663" s="35" t="s">
        <v>84</v>
      </c>
      <c r="S663" s="35" t="s">
        <v>92</v>
      </c>
      <c r="T663" s="35">
        <v>796</v>
      </c>
      <c r="U663" s="35" t="s">
        <v>133</v>
      </c>
      <c r="V663" s="125">
        <v>1</v>
      </c>
      <c r="W663" s="125">
        <v>122080</v>
      </c>
      <c r="X663" s="23">
        <f>W663*V663</f>
        <v>122080</v>
      </c>
      <c r="Y663" s="23">
        <f t="shared" si="25"/>
        <v>136729.6</v>
      </c>
      <c r="Z663" s="35"/>
      <c r="AA663" s="35" t="s">
        <v>76</v>
      </c>
      <c r="AB663" s="35"/>
      <c r="AC663" s="114" t="s">
        <v>1759</v>
      </c>
    </row>
    <row r="664" spans="1:29" s="8" customFormat="1" ht="89.25" customHeight="1">
      <c r="A664" s="18" t="s">
        <v>1850</v>
      </c>
      <c r="B664" s="18" t="s">
        <v>61</v>
      </c>
      <c r="C664" s="18" t="s">
        <v>62</v>
      </c>
      <c r="D664" s="18" t="s">
        <v>1844</v>
      </c>
      <c r="E664" s="18" t="s">
        <v>1840</v>
      </c>
      <c r="F664" s="18"/>
      <c r="G664" s="18" t="s">
        <v>1845</v>
      </c>
      <c r="H664" s="18"/>
      <c r="I664" s="18" t="s">
        <v>1851</v>
      </c>
      <c r="J664" s="18"/>
      <c r="K664" s="35" t="s">
        <v>82</v>
      </c>
      <c r="L664" s="35">
        <v>0</v>
      </c>
      <c r="M664" s="110" t="s">
        <v>67</v>
      </c>
      <c r="N664" s="35" t="s">
        <v>68</v>
      </c>
      <c r="O664" s="35" t="s">
        <v>383</v>
      </c>
      <c r="P664" s="35" t="s">
        <v>68</v>
      </c>
      <c r="Q664" s="35" t="s">
        <v>70</v>
      </c>
      <c r="R664" s="35" t="s">
        <v>84</v>
      </c>
      <c r="S664" s="35" t="s">
        <v>92</v>
      </c>
      <c r="T664" s="35">
        <v>796</v>
      </c>
      <c r="U664" s="35" t="s">
        <v>133</v>
      </c>
      <c r="V664" s="125">
        <v>1</v>
      </c>
      <c r="W664" s="125">
        <v>90000</v>
      </c>
      <c r="X664" s="23">
        <f>W664*V664</f>
        <v>90000</v>
      </c>
      <c r="Y664" s="23">
        <f t="shared" si="25"/>
        <v>100800.00000000001</v>
      </c>
      <c r="Z664" s="35"/>
      <c r="AA664" s="35" t="s">
        <v>76</v>
      </c>
      <c r="AB664" s="35"/>
      <c r="AC664" s="114" t="s">
        <v>1759</v>
      </c>
    </row>
    <row r="665" spans="1:29" s="8" customFormat="1" ht="114.75" customHeight="1">
      <c r="A665" s="18" t="s">
        <v>1852</v>
      </c>
      <c r="B665" s="18" t="s">
        <v>61</v>
      </c>
      <c r="C665" s="18" t="s">
        <v>62</v>
      </c>
      <c r="D665" s="18" t="s">
        <v>1853</v>
      </c>
      <c r="E665" s="18" t="s">
        <v>1854</v>
      </c>
      <c r="F665" s="18"/>
      <c r="G665" s="18" t="s">
        <v>1855</v>
      </c>
      <c r="H665" s="18"/>
      <c r="I665" s="18" t="s">
        <v>1856</v>
      </c>
      <c r="J665" s="18"/>
      <c r="K665" s="35" t="s">
        <v>82</v>
      </c>
      <c r="L665" s="35">
        <v>0</v>
      </c>
      <c r="M665" s="110" t="s">
        <v>67</v>
      </c>
      <c r="N665" s="35" t="s">
        <v>68</v>
      </c>
      <c r="O665" s="35" t="s">
        <v>1450</v>
      </c>
      <c r="P665" s="35" t="s">
        <v>68</v>
      </c>
      <c r="Q665" s="35" t="s">
        <v>70</v>
      </c>
      <c r="R665" s="35" t="s">
        <v>84</v>
      </c>
      <c r="S665" s="35" t="s">
        <v>92</v>
      </c>
      <c r="T665" s="35">
        <v>796</v>
      </c>
      <c r="U665" s="35" t="s">
        <v>133</v>
      </c>
      <c r="V665" s="125">
        <v>2</v>
      </c>
      <c r="W665" s="125">
        <v>11999.999999999998</v>
      </c>
      <c r="X665" s="23">
        <f>W665*V665</f>
        <v>23999.999999999996</v>
      </c>
      <c r="Y665" s="23">
        <f t="shared" si="25"/>
        <v>26880</v>
      </c>
      <c r="Z665" s="35"/>
      <c r="AA665" s="35" t="s">
        <v>76</v>
      </c>
      <c r="AB665" s="35"/>
      <c r="AC665" s="114" t="s">
        <v>1759</v>
      </c>
    </row>
    <row r="666" spans="1:29" s="8" customFormat="1" ht="89.25" customHeight="1">
      <c r="A666" s="18" t="s">
        <v>1857</v>
      </c>
      <c r="B666" s="18" t="s">
        <v>61</v>
      </c>
      <c r="C666" s="18" t="s">
        <v>62</v>
      </c>
      <c r="D666" s="18" t="s">
        <v>1858</v>
      </c>
      <c r="E666" s="18" t="s">
        <v>471</v>
      </c>
      <c r="F666" s="18"/>
      <c r="G666" s="18" t="s">
        <v>1859</v>
      </c>
      <c r="H666" s="18"/>
      <c r="I666" s="18" t="s">
        <v>1860</v>
      </c>
      <c r="J666" s="18"/>
      <c r="K666" s="35" t="s">
        <v>82</v>
      </c>
      <c r="L666" s="35">
        <v>0</v>
      </c>
      <c r="M666" s="110" t="s">
        <v>67</v>
      </c>
      <c r="N666" s="35" t="s">
        <v>68</v>
      </c>
      <c r="O666" s="35" t="s">
        <v>1450</v>
      </c>
      <c r="P666" s="35" t="s">
        <v>68</v>
      </c>
      <c r="Q666" s="35" t="s">
        <v>70</v>
      </c>
      <c r="R666" s="35" t="s">
        <v>84</v>
      </c>
      <c r="S666" s="35" t="s">
        <v>92</v>
      </c>
      <c r="T666" s="35">
        <v>796</v>
      </c>
      <c r="U666" s="35" t="s">
        <v>133</v>
      </c>
      <c r="V666" s="125">
        <v>1</v>
      </c>
      <c r="W666" s="125">
        <v>25000</v>
      </c>
      <c r="X666" s="23">
        <v>0</v>
      </c>
      <c r="Y666" s="23">
        <f t="shared" si="25"/>
        <v>0</v>
      </c>
      <c r="Z666" s="35"/>
      <c r="AA666" s="35" t="s">
        <v>76</v>
      </c>
      <c r="AB666" s="35" t="s">
        <v>1861</v>
      </c>
      <c r="AC666" s="114" t="s">
        <v>1759</v>
      </c>
    </row>
    <row r="667" spans="1:29" s="8" customFormat="1" ht="114.75" customHeight="1">
      <c r="A667" s="18" t="s">
        <v>1862</v>
      </c>
      <c r="B667" s="18" t="s">
        <v>61</v>
      </c>
      <c r="C667" s="18" t="s">
        <v>62</v>
      </c>
      <c r="D667" s="18" t="s">
        <v>1858</v>
      </c>
      <c r="E667" s="18" t="s">
        <v>471</v>
      </c>
      <c r="F667" s="18"/>
      <c r="G667" s="18" t="s">
        <v>1859</v>
      </c>
      <c r="H667" s="18"/>
      <c r="I667" s="18" t="s">
        <v>1863</v>
      </c>
      <c r="J667" s="18"/>
      <c r="K667" s="35" t="s">
        <v>66</v>
      </c>
      <c r="L667" s="35">
        <v>0</v>
      </c>
      <c r="M667" s="110" t="s">
        <v>67</v>
      </c>
      <c r="N667" s="35" t="s">
        <v>68</v>
      </c>
      <c r="O667" s="126" t="s">
        <v>417</v>
      </c>
      <c r="P667" s="35" t="s">
        <v>68</v>
      </c>
      <c r="Q667" s="35" t="s">
        <v>70</v>
      </c>
      <c r="R667" s="35" t="s">
        <v>84</v>
      </c>
      <c r="S667" s="35" t="s">
        <v>92</v>
      </c>
      <c r="T667" s="35">
        <v>796</v>
      </c>
      <c r="U667" s="35" t="s">
        <v>133</v>
      </c>
      <c r="V667" s="125">
        <v>1</v>
      </c>
      <c r="W667" s="125">
        <v>25000</v>
      </c>
      <c r="X667" s="23">
        <f>W667*V667</f>
        <v>25000</v>
      </c>
      <c r="Y667" s="23">
        <f t="shared" si="25"/>
        <v>28000.000000000004</v>
      </c>
      <c r="Z667" s="35"/>
      <c r="AA667" s="35" t="s">
        <v>76</v>
      </c>
      <c r="AB667" s="35"/>
      <c r="AC667" s="114" t="s">
        <v>1759</v>
      </c>
    </row>
    <row r="668" spans="1:29" s="129" customFormat="1" ht="107.25" customHeight="1">
      <c r="A668" s="41" t="s">
        <v>1864</v>
      </c>
      <c r="B668" s="41" t="s">
        <v>61</v>
      </c>
      <c r="C668" s="41" t="s">
        <v>62</v>
      </c>
      <c r="D668" s="41" t="s">
        <v>1865</v>
      </c>
      <c r="E668" s="41" t="s">
        <v>471</v>
      </c>
      <c r="F668" s="41"/>
      <c r="G668" s="41" t="s">
        <v>1866</v>
      </c>
      <c r="H668" s="41"/>
      <c r="I668" s="41" t="s">
        <v>1867</v>
      </c>
      <c r="J668" s="41"/>
      <c r="K668" s="126" t="s">
        <v>82</v>
      </c>
      <c r="L668" s="126">
        <v>0</v>
      </c>
      <c r="M668" s="127" t="s">
        <v>67</v>
      </c>
      <c r="N668" s="126" t="s">
        <v>68</v>
      </c>
      <c r="O668" s="126" t="s">
        <v>1450</v>
      </c>
      <c r="P668" s="126" t="s">
        <v>68</v>
      </c>
      <c r="Q668" s="126" t="s">
        <v>70</v>
      </c>
      <c r="R668" s="126" t="s">
        <v>84</v>
      </c>
      <c r="S668" s="126" t="s">
        <v>92</v>
      </c>
      <c r="T668" s="126">
        <v>796</v>
      </c>
      <c r="U668" s="126" t="s">
        <v>133</v>
      </c>
      <c r="V668" s="128">
        <v>1</v>
      </c>
      <c r="W668" s="128">
        <v>25000</v>
      </c>
      <c r="X668" s="112">
        <v>0</v>
      </c>
      <c r="Y668" s="112">
        <f t="shared" si="25"/>
        <v>0</v>
      </c>
      <c r="Z668" s="126"/>
      <c r="AA668" s="126" t="s">
        <v>76</v>
      </c>
      <c r="AB668" s="35" t="s">
        <v>1861</v>
      </c>
      <c r="AC668" s="114" t="s">
        <v>1759</v>
      </c>
    </row>
    <row r="669" spans="1:29" s="129" customFormat="1" ht="84" customHeight="1">
      <c r="A669" s="41" t="s">
        <v>1868</v>
      </c>
      <c r="B669" s="41" t="s">
        <v>61</v>
      </c>
      <c r="C669" s="41" t="s">
        <v>62</v>
      </c>
      <c r="D669" s="41" t="s">
        <v>1865</v>
      </c>
      <c r="E669" s="41" t="s">
        <v>471</v>
      </c>
      <c r="F669" s="41"/>
      <c r="G669" s="41" t="s">
        <v>1866</v>
      </c>
      <c r="H669" s="41"/>
      <c r="I669" s="41" t="s">
        <v>1869</v>
      </c>
      <c r="J669" s="41"/>
      <c r="K669" s="126" t="s">
        <v>66</v>
      </c>
      <c r="L669" s="126">
        <v>0</v>
      </c>
      <c r="M669" s="127" t="s">
        <v>67</v>
      </c>
      <c r="N669" s="126" t="s">
        <v>68</v>
      </c>
      <c r="O669" s="126" t="s">
        <v>417</v>
      </c>
      <c r="P669" s="126" t="s">
        <v>68</v>
      </c>
      <c r="Q669" s="126" t="s">
        <v>70</v>
      </c>
      <c r="R669" s="126" t="s">
        <v>84</v>
      </c>
      <c r="S669" s="126" t="s">
        <v>92</v>
      </c>
      <c r="T669" s="126">
        <v>796</v>
      </c>
      <c r="U669" s="126" t="s">
        <v>133</v>
      </c>
      <c r="V669" s="128">
        <v>1</v>
      </c>
      <c r="W669" s="128">
        <v>25000</v>
      </c>
      <c r="X669" s="112">
        <f>W669*V669</f>
        <v>25000</v>
      </c>
      <c r="Y669" s="112">
        <f t="shared" si="25"/>
        <v>28000.000000000004</v>
      </c>
      <c r="Z669" s="126"/>
      <c r="AA669" s="126" t="s">
        <v>76</v>
      </c>
      <c r="AB669" s="126"/>
      <c r="AC669" s="114" t="s">
        <v>1759</v>
      </c>
    </row>
    <row r="670" spans="1:29" s="8" customFormat="1" ht="89.25" customHeight="1">
      <c r="A670" s="18" t="s">
        <v>1870</v>
      </c>
      <c r="B670" s="18" t="s">
        <v>61</v>
      </c>
      <c r="C670" s="18" t="s">
        <v>62</v>
      </c>
      <c r="D670" s="18" t="s">
        <v>1865</v>
      </c>
      <c r="E670" s="18" t="s">
        <v>471</v>
      </c>
      <c r="F670" s="18"/>
      <c r="G670" s="18" t="s">
        <v>1866</v>
      </c>
      <c r="H670" s="18"/>
      <c r="I670" s="18" t="s">
        <v>1871</v>
      </c>
      <c r="J670" s="18"/>
      <c r="K670" s="35" t="s">
        <v>82</v>
      </c>
      <c r="L670" s="35">
        <v>0</v>
      </c>
      <c r="M670" s="110" t="s">
        <v>67</v>
      </c>
      <c r="N670" s="35" t="s">
        <v>68</v>
      </c>
      <c r="O670" s="35" t="s">
        <v>1450</v>
      </c>
      <c r="P670" s="35" t="s">
        <v>68</v>
      </c>
      <c r="Q670" s="35" t="s">
        <v>70</v>
      </c>
      <c r="R670" s="35" t="s">
        <v>84</v>
      </c>
      <c r="S670" s="35" t="s">
        <v>92</v>
      </c>
      <c r="T670" s="35">
        <v>796</v>
      </c>
      <c r="U670" s="35" t="s">
        <v>133</v>
      </c>
      <c r="V670" s="125">
        <v>1</v>
      </c>
      <c r="W670" s="125">
        <v>61999.99999999999</v>
      </c>
      <c r="X670" s="23">
        <f>W670*V670</f>
        <v>61999.99999999999</v>
      </c>
      <c r="Y670" s="23">
        <f t="shared" si="25"/>
        <v>69440</v>
      </c>
      <c r="Z670" s="35"/>
      <c r="AA670" s="35" t="s">
        <v>76</v>
      </c>
      <c r="AB670" s="35"/>
      <c r="AC670" s="114" t="s">
        <v>1759</v>
      </c>
    </row>
    <row r="671" spans="1:29" s="8" customFormat="1" ht="89.25" customHeight="1">
      <c r="A671" s="18" t="s">
        <v>1872</v>
      </c>
      <c r="B671" s="18" t="s">
        <v>61</v>
      </c>
      <c r="C671" s="18" t="s">
        <v>62</v>
      </c>
      <c r="D671" s="18" t="s">
        <v>1865</v>
      </c>
      <c r="E671" s="18" t="s">
        <v>471</v>
      </c>
      <c r="F671" s="18"/>
      <c r="G671" s="18" t="s">
        <v>1866</v>
      </c>
      <c r="H671" s="18"/>
      <c r="I671" s="18" t="s">
        <v>1873</v>
      </c>
      <c r="J671" s="18"/>
      <c r="K671" s="35" t="s">
        <v>82</v>
      </c>
      <c r="L671" s="35">
        <v>0</v>
      </c>
      <c r="M671" s="110" t="s">
        <v>67</v>
      </c>
      <c r="N671" s="35" t="s">
        <v>68</v>
      </c>
      <c r="O671" s="35" t="s">
        <v>1450</v>
      </c>
      <c r="P671" s="35" t="s">
        <v>68</v>
      </c>
      <c r="Q671" s="35" t="s">
        <v>70</v>
      </c>
      <c r="R671" s="35" t="s">
        <v>84</v>
      </c>
      <c r="S671" s="35" t="s">
        <v>92</v>
      </c>
      <c r="T671" s="35">
        <v>796</v>
      </c>
      <c r="U671" s="35" t="s">
        <v>133</v>
      </c>
      <c r="V671" s="125">
        <v>1</v>
      </c>
      <c r="W671" s="125">
        <v>57000</v>
      </c>
      <c r="X671" s="23">
        <v>0</v>
      </c>
      <c r="Y671" s="23">
        <f t="shared" si="25"/>
        <v>0</v>
      </c>
      <c r="Z671" s="35"/>
      <c r="AA671" s="35" t="s">
        <v>76</v>
      </c>
      <c r="AB671" s="35" t="s">
        <v>1828</v>
      </c>
      <c r="AC671" s="114" t="s">
        <v>1759</v>
      </c>
    </row>
    <row r="672" spans="1:29" s="8" customFormat="1" ht="89.25" customHeight="1">
      <c r="A672" s="18" t="s">
        <v>1874</v>
      </c>
      <c r="B672" s="18" t="s">
        <v>61</v>
      </c>
      <c r="C672" s="18" t="s">
        <v>62</v>
      </c>
      <c r="D672" s="18" t="s">
        <v>1865</v>
      </c>
      <c r="E672" s="18" t="s">
        <v>471</v>
      </c>
      <c r="F672" s="18"/>
      <c r="G672" s="18" t="s">
        <v>1866</v>
      </c>
      <c r="H672" s="18"/>
      <c r="I672" s="18" t="s">
        <v>1875</v>
      </c>
      <c r="J672" s="18"/>
      <c r="K672" s="35" t="s">
        <v>66</v>
      </c>
      <c r="L672" s="35">
        <v>0</v>
      </c>
      <c r="M672" s="110" t="s">
        <v>67</v>
      </c>
      <c r="N672" s="35" t="s">
        <v>68</v>
      </c>
      <c r="O672" s="35" t="s">
        <v>417</v>
      </c>
      <c r="P672" s="35" t="s">
        <v>68</v>
      </c>
      <c r="Q672" s="35" t="s">
        <v>70</v>
      </c>
      <c r="R672" s="35" t="s">
        <v>84</v>
      </c>
      <c r="S672" s="35" t="s">
        <v>92</v>
      </c>
      <c r="T672" s="35">
        <v>796</v>
      </c>
      <c r="U672" s="35" t="s">
        <v>133</v>
      </c>
      <c r="V672" s="125">
        <v>1</v>
      </c>
      <c r="W672" s="125">
        <f>77300/1.12</f>
        <v>69017.85714285713</v>
      </c>
      <c r="X672" s="23">
        <f>W672*V672</f>
        <v>69017.85714285713</v>
      </c>
      <c r="Y672" s="23">
        <f t="shared" si="25"/>
        <v>77300</v>
      </c>
      <c r="Z672" s="35"/>
      <c r="AA672" s="35" t="s">
        <v>76</v>
      </c>
      <c r="AB672" s="35"/>
      <c r="AC672" s="114" t="s">
        <v>1759</v>
      </c>
    </row>
    <row r="673" spans="1:29" s="8" customFormat="1" ht="89.25" customHeight="1">
      <c r="A673" s="18" t="s">
        <v>1876</v>
      </c>
      <c r="B673" s="18" t="s">
        <v>61</v>
      </c>
      <c r="C673" s="18" t="s">
        <v>62</v>
      </c>
      <c r="D673" s="18" t="s">
        <v>1877</v>
      </c>
      <c r="E673" s="18" t="s">
        <v>1878</v>
      </c>
      <c r="F673" s="18"/>
      <c r="G673" s="18" t="s">
        <v>1879</v>
      </c>
      <c r="H673" s="18"/>
      <c r="I673" s="18" t="s">
        <v>1880</v>
      </c>
      <c r="J673" s="18"/>
      <c r="K673" s="35" t="s">
        <v>82</v>
      </c>
      <c r="L673" s="35">
        <v>0</v>
      </c>
      <c r="M673" s="110" t="s">
        <v>67</v>
      </c>
      <c r="N673" s="35" t="s">
        <v>68</v>
      </c>
      <c r="O673" s="35" t="s">
        <v>1450</v>
      </c>
      <c r="P673" s="35" t="s">
        <v>68</v>
      </c>
      <c r="Q673" s="35" t="s">
        <v>70</v>
      </c>
      <c r="R673" s="35" t="s">
        <v>84</v>
      </c>
      <c r="S673" s="35" t="s">
        <v>92</v>
      </c>
      <c r="T673" s="35">
        <v>796</v>
      </c>
      <c r="U673" s="35" t="s">
        <v>133</v>
      </c>
      <c r="V673" s="125">
        <v>1</v>
      </c>
      <c r="W673" s="125">
        <v>190000</v>
      </c>
      <c r="X673" s="23">
        <v>0</v>
      </c>
      <c r="Y673" s="23">
        <f t="shared" si="25"/>
        <v>0</v>
      </c>
      <c r="Z673" s="35"/>
      <c r="AA673" s="35" t="s">
        <v>76</v>
      </c>
      <c r="AB673" s="35" t="s">
        <v>106</v>
      </c>
      <c r="AC673" s="114" t="s">
        <v>1759</v>
      </c>
    </row>
    <row r="674" spans="1:29" s="8" customFormat="1" ht="89.25" customHeight="1">
      <c r="A674" s="18" t="s">
        <v>1881</v>
      </c>
      <c r="B674" s="18" t="s">
        <v>61</v>
      </c>
      <c r="C674" s="18" t="s">
        <v>62</v>
      </c>
      <c r="D674" s="18" t="s">
        <v>1877</v>
      </c>
      <c r="E674" s="18" t="s">
        <v>1878</v>
      </c>
      <c r="F674" s="18"/>
      <c r="G674" s="18" t="s">
        <v>1879</v>
      </c>
      <c r="H674" s="18"/>
      <c r="I674" s="18" t="s">
        <v>1880</v>
      </c>
      <c r="J674" s="18"/>
      <c r="K674" s="35" t="s">
        <v>82</v>
      </c>
      <c r="L674" s="35">
        <v>0</v>
      </c>
      <c r="M674" s="110" t="s">
        <v>67</v>
      </c>
      <c r="N674" s="35" t="s">
        <v>68</v>
      </c>
      <c r="O674" s="35" t="s">
        <v>1450</v>
      </c>
      <c r="P674" s="35" t="s">
        <v>68</v>
      </c>
      <c r="Q674" s="35" t="s">
        <v>70</v>
      </c>
      <c r="R674" s="35" t="s">
        <v>84</v>
      </c>
      <c r="S674" s="35" t="s">
        <v>92</v>
      </c>
      <c r="T674" s="35">
        <v>796</v>
      </c>
      <c r="U674" s="35" t="s">
        <v>133</v>
      </c>
      <c r="V674" s="125">
        <v>1</v>
      </c>
      <c r="W674" s="125">
        <v>190000</v>
      </c>
      <c r="X674" s="23">
        <v>0</v>
      </c>
      <c r="Y674" s="23">
        <f t="shared" si="25"/>
        <v>0</v>
      </c>
      <c r="Z674" s="35"/>
      <c r="AA674" s="35" t="s">
        <v>76</v>
      </c>
      <c r="AB674" s="35"/>
      <c r="AC674" s="114" t="s">
        <v>1759</v>
      </c>
    </row>
    <row r="675" spans="1:29" s="8" customFormat="1" ht="89.25" customHeight="1">
      <c r="A675" s="18" t="s">
        <v>1882</v>
      </c>
      <c r="B675" s="18" t="s">
        <v>61</v>
      </c>
      <c r="C675" s="18" t="s">
        <v>62</v>
      </c>
      <c r="D675" s="18" t="s">
        <v>1883</v>
      </c>
      <c r="E675" s="18" t="s">
        <v>1884</v>
      </c>
      <c r="F675" s="18"/>
      <c r="G675" s="18" t="s">
        <v>1885</v>
      </c>
      <c r="H675" s="18"/>
      <c r="I675" s="18" t="s">
        <v>1886</v>
      </c>
      <c r="J675" s="18"/>
      <c r="K675" s="35" t="s">
        <v>82</v>
      </c>
      <c r="L675" s="35">
        <v>0</v>
      </c>
      <c r="M675" s="110" t="s">
        <v>67</v>
      </c>
      <c r="N675" s="35" t="s">
        <v>68</v>
      </c>
      <c r="O675" s="35" t="s">
        <v>1450</v>
      </c>
      <c r="P675" s="35" t="s">
        <v>68</v>
      </c>
      <c r="Q675" s="35" t="s">
        <v>70</v>
      </c>
      <c r="R675" s="35" t="s">
        <v>84</v>
      </c>
      <c r="S675" s="35" t="s">
        <v>92</v>
      </c>
      <c r="T675" s="35">
        <v>796</v>
      </c>
      <c r="U675" s="35" t="s">
        <v>133</v>
      </c>
      <c r="V675" s="125">
        <v>1</v>
      </c>
      <c r="W675" s="125">
        <v>120000</v>
      </c>
      <c r="X675" s="23">
        <v>0</v>
      </c>
      <c r="Y675" s="23">
        <f t="shared" si="25"/>
        <v>0</v>
      </c>
      <c r="Z675" s="35"/>
      <c r="AA675" s="35" t="s">
        <v>76</v>
      </c>
      <c r="AB675" s="35" t="s">
        <v>106</v>
      </c>
      <c r="AC675" s="114" t="s">
        <v>1759</v>
      </c>
    </row>
    <row r="676" spans="1:29" s="8" customFormat="1" ht="89.25" customHeight="1">
      <c r="A676" s="18" t="s">
        <v>1887</v>
      </c>
      <c r="B676" s="18" t="s">
        <v>61</v>
      </c>
      <c r="C676" s="18" t="s">
        <v>62</v>
      </c>
      <c r="D676" s="18" t="s">
        <v>1883</v>
      </c>
      <c r="E676" s="18" t="s">
        <v>1884</v>
      </c>
      <c r="F676" s="18"/>
      <c r="G676" s="18" t="s">
        <v>1885</v>
      </c>
      <c r="H676" s="18"/>
      <c r="I676" s="18" t="s">
        <v>1886</v>
      </c>
      <c r="J676" s="18"/>
      <c r="K676" s="35" t="s">
        <v>82</v>
      </c>
      <c r="L676" s="35">
        <v>0</v>
      </c>
      <c r="M676" s="110" t="s">
        <v>67</v>
      </c>
      <c r="N676" s="35" t="s">
        <v>68</v>
      </c>
      <c r="O676" s="35" t="s">
        <v>1450</v>
      </c>
      <c r="P676" s="35" t="s">
        <v>68</v>
      </c>
      <c r="Q676" s="35" t="s">
        <v>70</v>
      </c>
      <c r="R676" s="35" t="s">
        <v>84</v>
      </c>
      <c r="S676" s="35" t="s">
        <v>92</v>
      </c>
      <c r="T676" s="35">
        <v>796</v>
      </c>
      <c r="U676" s="35" t="s">
        <v>133</v>
      </c>
      <c r="V676" s="125">
        <v>1</v>
      </c>
      <c r="W676" s="125">
        <v>120000</v>
      </c>
      <c r="X676" s="23">
        <v>0</v>
      </c>
      <c r="Y676" s="23">
        <f t="shared" si="25"/>
        <v>0</v>
      </c>
      <c r="Z676" s="35"/>
      <c r="AA676" s="35" t="s">
        <v>76</v>
      </c>
      <c r="AB676" s="35"/>
      <c r="AC676" s="114" t="s">
        <v>1759</v>
      </c>
    </row>
    <row r="677" spans="1:29" s="8" customFormat="1" ht="141.75" customHeight="1">
      <c r="A677" s="18" t="s">
        <v>1888</v>
      </c>
      <c r="B677" s="18" t="s">
        <v>61</v>
      </c>
      <c r="C677" s="18" t="s">
        <v>62</v>
      </c>
      <c r="D677" s="18" t="s">
        <v>1889</v>
      </c>
      <c r="E677" s="18" t="s">
        <v>1890</v>
      </c>
      <c r="F677" s="18"/>
      <c r="G677" s="18" t="s">
        <v>1891</v>
      </c>
      <c r="H677" s="18"/>
      <c r="I677" s="18" t="s">
        <v>1892</v>
      </c>
      <c r="J677" s="18"/>
      <c r="K677" s="35" t="s">
        <v>82</v>
      </c>
      <c r="L677" s="35">
        <v>0</v>
      </c>
      <c r="M677" s="110" t="s">
        <v>67</v>
      </c>
      <c r="N677" s="35" t="s">
        <v>68</v>
      </c>
      <c r="O677" s="35" t="s">
        <v>1450</v>
      </c>
      <c r="P677" s="35" t="s">
        <v>68</v>
      </c>
      <c r="Q677" s="35" t="s">
        <v>70</v>
      </c>
      <c r="R677" s="35" t="s">
        <v>84</v>
      </c>
      <c r="S677" s="35" t="s">
        <v>92</v>
      </c>
      <c r="T677" s="35">
        <v>796</v>
      </c>
      <c r="U677" s="35" t="s">
        <v>133</v>
      </c>
      <c r="V677" s="125">
        <v>1</v>
      </c>
      <c r="W677" s="125">
        <v>199999.99999999997</v>
      </c>
      <c r="X677" s="23">
        <v>0</v>
      </c>
      <c r="Y677" s="23">
        <f t="shared" si="25"/>
        <v>0</v>
      </c>
      <c r="Z677" s="35"/>
      <c r="AA677" s="35" t="s">
        <v>76</v>
      </c>
      <c r="AB677" s="35" t="s">
        <v>106</v>
      </c>
      <c r="AC677" s="114" t="s">
        <v>1759</v>
      </c>
    </row>
    <row r="678" spans="1:29" s="8" customFormat="1" ht="89.25" customHeight="1">
      <c r="A678" s="18" t="s">
        <v>1893</v>
      </c>
      <c r="B678" s="18" t="s">
        <v>61</v>
      </c>
      <c r="C678" s="18" t="s">
        <v>62</v>
      </c>
      <c r="D678" s="18" t="s">
        <v>1894</v>
      </c>
      <c r="E678" s="18" t="s">
        <v>1799</v>
      </c>
      <c r="F678" s="18"/>
      <c r="G678" s="18" t="s">
        <v>1895</v>
      </c>
      <c r="H678" s="18"/>
      <c r="I678" s="18" t="s">
        <v>1896</v>
      </c>
      <c r="J678" s="18"/>
      <c r="K678" s="35" t="s">
        <v>82</v>
      </c>
      <c r="L678" s="35">
        <v>0</v>
      </c>
      <c r="M678" s="110" t="s">
        <v>67</v>
      </c>
      <c r="N678" s="35" t="s">
        <v>68</v>
      </c>
      <c r="O678" s="35" t="s">
        <v>1450</v>
      </c>
      <c r="P678" s="35" t="s">
        <v>68</v>
      </c>
      <c r="Q678" s="35" t="s">
        <v>70</v>
      </c>
      <c r="R678" s="35" t="s">
        <v>84</v>
      </c>
      <c r="S678" s="35" t="s">
        <v>92</v>
      </c>
      <c r="T678" s="35" t="s">
        <v>308</v>
      </c>
      <c r="U678" s="35" t="s">
        <v>309</v>
      </c>
      <c r="V678" s="125">
        <v>6</v>
      </c>
      <c r="W678" s="125">
        <v>20000</v>
      </c>
      <c r="X678" s="23">
        <v>0</v>
      </c>
      <c r="Y678" s="23">
        <f t="shared" si="25"/>
        <v>0</v>
      </c>
      <c r="Z678" s="35"/>
      <c r="AA678" s="35" t="s">
        <v>76</v>
      </c>
      <c r="AB678" s="35" t="s">
        <v>106</v>
      </c>
      <c r="AC678" s="114" t="s">
        <v>1759</v>
      </c>
    </row>
    <row r="679" spans="1:29" s="8" customFormat="1" ht="89.25" customHeight="1">
      <c r="A679" s="18" t="s">
        <v>1897</v>
      </c>
      <c r="B679" s="18" t="s">
        <v>61</v>
      </c>
      <c r="C679" s="18" t="s">
        <v>62</v>
      </c>
      <c r="D679" s="18" t="s">
        <v>1894</v>
      </c>
      <c r="E679" s="18" t="s">
        <v>1799</v>
      </c>
      <c r="F679" s="18"/>
      <c r="G679" s="18" t="s">
        <v>1895</v>
      </c>
      <c r="H679" s="18"/>
      <c r="I679" s="18" t="s">
        <v>1896</v>
      </c>
      <c r="J679" s="18"/>
      <c r="K679" s="35" t="s">
        <v>82</v>
      </c>
      <c r="L679" s="35">
        <v>0</v>
      </c>
      <c r="M679" s="110" t="s">
        <v>67</v>
      </c>
      <c r="N679" s="35" t="s">
        <v>68</v>
      </c>
      <c r="O679" s="35" t="s">
        <v>1450</v>
      </c>
      <c r="P679" s="35" t="s">
        <v>68</v>
      </c>
      <c r="Q679" s="35" t="s">
        <v>70</v>
      </c>
      <c r="R679" s="35" t="s">
        <v>84</v>
      </c>
      <c r="S679" s="35" t="s">
        <v>92</v>
      </c>
      <c r="T679" s="35" t="s">
        <v>308</v>
      </c>
      <c r="U679" s="35" t="s">
        <v>309</v>
      </c>
      <c r="V679" s="125">
        <v>6</v>
      </c>
      <c r="W679" s="125">
        <v>20000</v>
      </c>
      <c r="X679" s="23">
        <v>0</v>
      </c>
      <c r="Y679" s="23">
        <f t="shared" si="25"/>
        <v>0</v>
      </c>
      <c r="Z679" s="35"/>
      <c r="AA679" s="35" t="s">
        <v>76</v>
      </c>
      <c r="AB679" s="35"/>
      <c r="AC679" s="114" t="s">
        <v>1759</v>
      </c>
    </row>
    <row r="680" spans="1:29" s="8" customFormat="1" ht="102" customHeight="1">
      <c r="A680" s="18" t="s">
        <v>1898</v>
      </c>
      <c r="B680" s="18" t="s">
        <v>61</v>
      </c>
      <c r="C680" s="18" t="s">
        <v>62</v>
      </c>
      <c r="D680" s="18" t="s">
        <v>1899</v>
      </c>
      <c r="E680" s="18" t="s">
        <v>387</v>
      </c>
      <c r="F680" s="18"/>
      <c r="G680" s="18" t="s">
        <v>1900</v>
      </c>
      <c r="H680" s="18"/>
      <c r="I680" s="18" t="s">
        <v>1901</v>
      </c>
      <c r="J680" s="18"/>
      <c r="K680" s="35" t="s">
        <v>82</v>
      </c>
      <c r="L680" s="35">
        <v>0</v>
      </c>
      <c r="M680" s="110" t="s">
        <v>67</v>
      </c>
      <c r="N680" s="35" t="s">
        <v>68</v>
      </c>
      <c r="O680" s="35" t="s">
        <v>191</v>
      </c>
      <c r="P680" s="35" t="s">
        <v>68</v>
      </c>
      <c r="Q680" s="35" t="s">
        <v>70</v>
      </c>
      <c r="R680" s="35" t="s">
        <v>84</v>
      </c>
      <c r="S680" s="35" t="s">
        <v>92</v>
      </c>
      <c r="T680" s="35">
        <v>796</v>
      </c>
      <c r="U680" s="35" t="s">
        <v>133</v>
      </c>
      <c r="V680" s="125">
        <v>1</v>
      </c>
      <c r="W680" s="125">
        <v>25999.999999999996</v>
      </c>
      <c r="X680" s="23">
        <f>W680*V680</f>
        <v>25999.999999999996</v>
      </c>
      <c r="Y680" s="23">
        <f t="shared" si="25"/>
        <v>29120</v>
      </c>
      <c r="Z680" s="35"/>
      <c r="AA680" s="35" t="s">
        <v>76</v>
      </c>
      <c r="AB680" s="35"/>
      <c r="AC680" s="114" t="s">
        <v>1759</v>
      </c>
    </row>
    <row r="681" spans="1:29" s="8" customFormat="1" ht="89.25" customHeight="1">
      <c r="A681" s="18" t="s">
        <v>1902</v>
      </c>
      <c r="B681" s="18" t="s">
        <v>61</v>
      </c>
      <c r="C681" s="18" t="s">
        <v>62</v>
      </c>
      <c r="D681" s="18" t="s">
        <v>1903</v>
      </c>
      <c r="E681" s="18" t="s">
        <v>1904</v>
      </c>
      <c r="F681" s="18"/>
      <c r="G681" s="18" t="s">
        <v>1905</v>
      </c>
      <c r="H681" s="18"/>
      <c r="I681" s="18" t="s">
        <v>1906</v>
      </c>
      <c r="J681" s="18"/>
      <c r="K681" s="35" t="s">
        <v>82</v>
      </c>
      <c r="L681" s="35">
        <v>0</v>
      </c>
      <c r="M681" s="110" t="s">
        <v>67</v>
      </c>
      <c r="N681" s="35" t="s">
        <v>68</v>
      </c>
      <c r="O681" s="35" t="s">
        <v>191</v>
      </c>
      <c r="P681" s="35" t="s">
        <v>68</v>
      </c>
      <c r="Q681" s="35" t="s">
        <v>70</v>
      </c>
      <c r="R681" s="35" t="s">
        <v>84</v>
      </c>
      <c r="S681" s="35" t="s">
        <v>92</v>
      </c>
      <c r="T681" s="35">
        <v>796</v>
      </c>
      <c r="U681" s="35" t="s">
        <v>133</v>
      </c>
      <c r="V681" s="125">
        <v>1</v>
      </c>
      <c r="W681" s="125">
        <v>23999.999999999996</v>
      </c>
      <c r="X681" s="23">
        <v>0</v>
      </c>
      <c r="Y681" s="23">
        <f t="shared" si="25"/>
        <v>0</v>
      </c>
      <c r="Z681" s="35"/>
      <c r="AA681" s="35" t="s">
        <v>76</v>
      </c>
      <c r="AB681" s="35" t="s">
        <v>1907</v>
      </c>
      <c r="AC681" s="114" t="s">
        <v>1759</v>
      </c>
    </row>
    <row r="682" spans="1:29" s="8" customFormat="1" ht="89.25" customHeight="1">
      <c r="A682" s="18" t="s">
        <v>1908</v>
      </c>
      <c r="B682" s="18" t="s">
        <v>61</v>
      </c>
      <c r="C682" s="18" t="s">
        <v>62</v>
      </c>
      <c r="D682" s="18" t="s">
        <v>1909</v>
      </c>
      <c r="E682" s="18" t="s">
        <v>1910</v>
      </c>
      <c r="F682" s="18"/>
      <c r="G682" s="18" t="s">
        <v>1911</v>
      </c>
      <c r="H682" s="18"/>
      <c r="I682" s="18" t="s">
        <v>1912</v>
      </c>
      <c r="J682" s="18"/>
      <c r="K682" s="35" t="s">
        <v>82</v>
      </c>
      <c r="L682" s="35">
        <v>0</v>
      </c>
      <c r="M682" s="110" t="s">
        <v>67</v>
      </c>
      <c r="N682" s="35" t="s">
        <v>68</v>
      </c>
      <c r="O682" s="35" t="s">
        <v>191</v>
      </c>
      <c r="P682" s="35" t="s">
        <v>68</v>
      </c>
      <c r="Q682" s="35" t="s">
        <v>70</v>
      </c>
      <c r="R682" s="35" t="s">
        <v>84</v>
      </c>
      <c r="S682" s="35" t="s">
        <v>92</v>
      </c>
      <c r="T682" s="35">
        <v>796</v>
      </c>
      <c r="U682" s="35" t="s">
        <v>133</v>
      </c>
      <c r="V682" s="125">
        <v>1</v>
      </c>
      <c r="W682" s="125">
        <v>72000</v>
      </c>
      <c r="X682" s="23">
        <f aca="true" t="shared" si="26" ref="X682:X694">W682*V682</f>
        <v>72000</v>
      </c>
      <c r="Y682" s="23">
        <f t="shared" si="25"/>
        <v>80640.00000000001</v>
      </c>
      <c r="Z682" s="35"/>
      <c r="AA682" s="35" t="s">
        <v>76</v>
      </c>
      <c r="AB682" s="35"/>
      <c r="AC682" s="114" t="s">
        <v>1759</v>
      </c>
    </row>
    <row r="683" spans="1:29" s="8" customFormat="1" ht="89.25" customHeight="1">
      <c r="A683" s="18" t="s">
        <v>1913</v>
      </c>
      <c r="B683" s="18" t="s">
        <v>61</v>
      </c>
      <c r="C683" s="18" t="s">
        <v>62</v>
      </c>
      <c r="D683" s="18" t="s">
        <v>1914</v>
      </c>
      <c r="E683" s="18" t="s">
        <v>1915</v>
      </c>
      <c r="F683" s="18"/>
      <c r="G683" s="18" t="s">
        <v>1916</v>
      </c>
      <c r="H683" s="18"/>
      <c r="I683" s="18" t="s">
        <v>1917</v>
      </c>
      <c r="J683" s="18"/>
      <c r="K683" s="35" t="s">
        <v>82</v>
      </c>
      <c r="L683" s="35">
        <v>0</v>
      </c>
      <c r="M683" s="110" t="s">
        <v>67</v>
      </c>
      <c r="N683" s="35" t="s">
        <v>68</v>
      </c>
      <c r="O683" s="35" t="s">
        <v>112</v>
      </c>
      <c r="P683" s="35" t="s">
        <v>68</v>
      </c>
      <c r="Q683" s="35" t="s">
        <v>70</v>
      </c>
      <c r="R683" s="35" t="s">
        <v>84</v>
      </c>
      <c r="S683" s="35" t="s">
        <v>92</v>
      </c>
      <c r="T683" s="35">
        <v>796</v>
      </c>
      <c r="U683" s="35" t="s">
        <v>133</v>
      </c>
      <c r="V683" s="125">
        <v>2</v>
      </c>
      <c r="W683" s="125">
        <v>20999.999999999996</v>
      </c>
      <c r="X683" s="23">
        <f t="shared" si="26"/>
        <v>41999.99999999999</v>
      </c>
      <c r="Y683" s="23">
        <f t="shared" si="25"/>
        <v>47039.99999999999</v>
      </c>
      <c r="Z683" s="35"/>
      <c r="AA683" s="35" t="s">
        <v>76</v>
      </c>
      <c r="AB683" s="35"/>
      <c r="AC683" s="114" t="s">
        <v>1759</v>
      </c>
    </row>
    <row r="684" spans="1:29" s="8" customFormat="1" ht="102" customHeight="1">
      <c r="A684" s="18" t="s">
        <v>1918</v>
      </c>
      <c r="B684" s="18" t="s">
        <v>61</v>
      </c>
      <c r="C684" s="18" t="s">
        <v>62</v>
      </c>
      <c r="D684" s="18" t="s">
        <v>1914</v>
      </c>
      <c r="E684" s="18" t="s">
        <v>1915</v>
      </c>
      <c r="F684" s="18"/>
      <c r="G684" s="18" t="s">
        <v>1916</v>
      </c>
      <c r="H684" s="18"/>
      <c r="I684" s="18" t="s">
        <v>1919</v>
      </c>
      <c r="J684" s="18"/>
      <c r="K684" s="35" t="s">
        <v>82</v>
      </c>
      <c r="L684" s="35">
        <v>0</v>
      </c>
      <c r="M684" s="110" t="s">
        <v>67</v>
      </c>
      <c r="N684" s="35" t="s">
        <v>68</v>
      </c>
      <c r="O684" s="35" t="s">
        <v>112</v>
      </c>
      <c r="P684" s="35" t="s">
        <v>68</v>
      </c>
      <c r="Q684" s="35" t="s">
        <v>70</v>
      </c>
      <c r="R684" s="35" t="s">
        <v>84</v>
      </c>
      <c r="S684" s="35" t="s">
        <v>92</v>
      </c>
      <c r="T684" s="35">
        <v>796</v>
      </c>
      <c r="U684" s="35" t="s">
        <v>133</v>
      </c>
      <c r="V684" s="125">
        <v>1</v>
      </c>
      <c r="W684" s="125">
        <v>20999.999999999996</v>
      </c>
      <c r="X684" s="23">
        <f t="shared" si="26"/>
        <v>20999.999999999996</v>
      </c>
      <c r="Y684" s="23">
        <f t="shared" si="25"/>
        <v>23519.999999999996</v>
      </c>
      <c r="Z684" s="35"/>
      <c r="AA684" s="35" t="s">
        <v>76</v>
      </c>
      <c r="AB684" s="35"/>
      <c r="AC684" s="114" t="s">
        <v>1759</v>
      </c>
    </row>
    <row r="685" spans="1:29" s="8" customFormat="1" ht="89.25" customHeight="1">
      <c r="A685" s="18" t="s">
        <v>1920</v>
      </c>
      <c r="B685" s="18" t="s">
        <v>61</v>
      </c>
      <c r="C685" s="18" t="s">
        <v>62</v>
      </c>
      <c r="D685" s="18" t="s">
        <v>1914</v>
      </c>
      <c r="E685" s="18" t="s">
        <v>1915</v>
      </c>
      <c r="F685" s="18"/>
      <c r="G685" s="18" t="s">
        <v>1916</v>
      </c>
      <c r="H685" s="18"/>
      <c r="I685" s="18" t="s">
        <v>1921</v>
      </c>
      <c r="J685" s="18"/>
      <c r="K685" s="35" t="s">
        <v>82</v>
      </c>
      <c r="L685" s="35">
        <v>0</v>
      </c>
      <c r="M685" s="110" t="s">
        <v>67</v>
      </c>
      <c r="N685" s="35" t="s">
        <v>68</v>
      </c>
      <c r="O685" s="35" t="s">
        <v>112</v>
      </c>
      <c r="P685" s="35" t="s">
        <v>68</v>
      </c>
      <c r="Q685" s="35" t="s">
        <v>70</v>
      </c>
      <c r="R685" s="35" t="s">
        <v>84</v>
      </c>
      <c r="S685" s="35" t="s">
        <v>92</v>
      </c>
      <c r="T685" s="35">
        <v>796</v>
      </c>
      <c r="U685" s="35" t="s">
        <v>133</v>
      </c>
      <c r="V685" s="125">
        <v>1</v>
      </c>
      <c r="W685" s="125">
        <v>37000</v>
      </c>
      <c r="X685" s="23">
        <v>0</v>
      </c>
      <c r="Y685" s="23">
        <f t="shared" si="25"/>
        <v>0</v>
      </c>
      <c r="Z685" s="35"/>
      <c r="AA685" s="35" t="s">
        <v>76</v>
      </c>
      <c r="AB685" s="35" t="s">
        <v>106</v>
      </c>
      <c r="AC685" s="114" t="s">
        <v>1759</v>
      </c>
    </row>
    <row r="686" spans="1:29" s="8" customFormat="1" ht="89.25" customHeight="1">
      <c r="A686" s="18" t="s">
        <v>1922</v>
      </c>
      <c r="B686" s="18" t="s">
        <v>61</v>
      </c>
      <c r="C686" s="18" t="s">
        <v>62</v>
      </c>
      <c r="D686" s="18" t="s">
        <v>1914</v>
      </c>
      <c r="E686" s="18" t="s">
        <v>1915</v>
      </c>
      <c r="F686" s="18"/>
      <c r="G686" s="18" t="s">
        <v>1916</v>
      </c>
      <c r="H686" s="18"/>
      <c r="I686" s="18" t="s">
        <v>1921</v>
      </c>
      <c r="J686" s="18"/>
      <c r="K686" s="35" t="s">
        <v>82</v>
      </c>
      <c r="L686" s="35">
        <v>0</v>
      </c>
      <c r="M686" s="110" t="s">
        <v>67</v>
      </c>
      <c r="N686" s="35" t="s">
        <v>68</v>
      </c>
      <c r="O686" s="35" t="s">
        <v>112</v>
      </c>
      <c r="P686" s="35" t="s">
        <v>68</v>
      </c>
      <c r="Q686" s="35" t="s">
        <v>70</v>
      </c>
      <c r="R686" s="35" t="s">
        <v>84</v>
      </c>
      <c r="S686" s="35" t="s">
        <v>92</v>
      </c>
      <c r="T686" s="35">
        <v>796</v>
      </c>
      <c r="U686" s="35" t="s">
        <v>133</v>
      </c>
      <c r="V686" s="125">
        <v>1</v>
      </c>
      <c r="W686" s="125">
        <v>37000</v>
      </c>
      <c r="X686" s="23">
        <v>0</v>
      </c>
      <c r="Y686" s="23">
        <f t="shared" si="25"/>
        <v>0</v>
      </c>
      <c r="Z686" s="35"/>
      <c r="AA686" s="35" t="s">
        <v>76</v>
      </c>
      <c r="AB686" s="35"/>
      <c r="AC686" s="114" t="s">
        <v>1759</v>
      </c>
    </row>
    <row r="687" spans="1:29" s="8" customFormat="1" ht="89.25" customHeight="1">
      <c r="A687" s="18" t="s">
        <v>1923</v>
      </c>
      <c r="B687" s="18" t="s">
        <v>61</v>
      </c>
      <c r="C687" s="18" t="s">
        <v>62</v>
      </c>
      <c r="D687" s="18" t="s">
        <v>1924</v>
      </c>
      <c r="E687" s="18" t="s">
        <v>1925</v>
      </c>
      <c r="F687" s="18"/>
      <c r="G687" s="18" t="s">
        <v>1926</v>
      </c>
      <c r="H687" s="18"/>
      <c r="I687" s="18" t="s">
        <v>1927</v>
      </c>
      <c r="J687" s="18"/>
      <c r="K687" s="35" t="s">
        <v>82</v>
      </c>
      <c r="L687" s="35">
        <v>0</v>
      </c>
      <c r="M687" s="110" t="s">
        <v>67</v>
      </c>
      <c r="N687" s="35" t="s">
        <v>68</v>
      </c>
      <c r="O687" s="35" t="s">
        <v>112</v>
      </c>
      <c r="P687" s="35" t="s">
        <v>68</v>
      </c>
      <c r="Q687" s="35" t="s">
        <v>70</v>
      </c>
      <c r="R687" s="35" t="s">
        <v>84</v>
      </c>
      <c r="S687" s="35" t="s">
        <v>92</v>
      </c>
      <c r="T687" s="35">
        <v>796</v>
      </c>
      <c r="U687" s="35" t="s">
        <v>133</v>
      </c>
      <c r="V687" s="125">
        <v>1</v>
      </c>
      <c r="W687" s="125">
        <v>27000</v>
      </c>
      <c r="X687" s="23">
        <f t="shared" si="26"/>
        <v>27000</v>
      </c>
      <c r="Y687" s="23">
        <f t="shared" si="25"/>
        <v>30240.000000000004</v>
      </c>
      <c r="Z687" s="35"/>
      <c r="AA687" s="35" t="s">
        <v>76</v>
      </c>
      <c r="AB687" s="35"/>
      <c r="AC687" s="114" t="s">
        <v>1759</v>
      </c>
    </row>
    <row r="688" spans="1:29" s="8" customFormat="1" ht="89.25" customHeight="1">
      <c r="A688" s="18" t="s">
        <v>1928</v>
      </c>
      <c r="B688" s="18" t="s">
        <v>61</v>
      </c>
      <c r="C688" s="18" t="s">
        <v>62</v>
      </c>
      <c r="D688" s="18" t="s">
        <v>1924</v>
      </c>
      <c r="E688" s="18" t="s">
        <v>1925</v>
      </c>
      <c r="F688" s="18"/>
      <c r="G688" s="18" t="s">
        <v>1926</v>
      </c>
      <c r="H688" s="18"/>
      <c r="I688" s="18" t="s">
        <v>1929</v>
      </c>
      <c r="J688" s="18"/>
      <c r="K688" s="35" t="s">
        <v>82</v>
      </c>
      <c r="L688" s="35">
        <v>0</v>
      </c>
      <c r="M688" s="110" t="s">
        <v>67</v>
      </c>
      <c r="N688" s="35" t="s">
        <v>68</v>
      </c>
      <c r="O688" s="35" t="s">
        <v>112</v>
      </c>
      <c r="P688" s="35" t="s">
        <v>68</v>
      </c>
      <c r="Q688" s="35" t="s">
        <v>70</v>
      </c>
      <c r="R688" s="35" t="s">
        <v>84</v>
      </c>
      <c r="S688" s="35" t="s">
        <v>92</v>
      </c>
      <c r="T688" s="35">
        <v>796</v>
      </c>
      <c r="U688" s="35" t="s">
        <v>133</v>
      </c>
      <c r="V688" s="125">
        <v>1</v>
      </c>
      <c r="W688" s="125">
        <v>18000</v>
      </c>
      <c r="X688" s="23">
        <v>0</v>
      </c>
      <c r="Y688" s="23">
        <f t="shared" si="25"/>
        <v>0</v>
      </c>
      <c r="Z688" s="35"/>
      <c r="AA688" s="35" t="s">
        <v>76</v>
      </c>
      <c r="AB688" s="35" t="s">
        <v>106</v>
      </c>
      <c r="AC688" s="114" t="s">
        <v>1759</v>
      </c>
    </row>
    <row r="689" spans="1:29" s="8" customFormat="1" ht="89.25" customHeight="1">
      <c r="A689" s="18" t="s">
        <v>1930</v>
      </c>
      <c r="B689" s="18" t="s">
        <v>61</v>
      </c>
      <c r="C689" s="18" t="s">
        <v>62</v>
      </c>
      <c r="D689" s="18" t="s">
        <v>1924</v>
      </c>
      <c r="E689" s="18" t="s">
        <v>1925</v>
      </c>
      <c r="F689" s="18"/>
      <c r="G689" s="18" t="s">
        <v>1926</v>
      </c>
      <c r="H689" s="18"/>
      <c r="I689" s="18" t="s">
        <v>1929</v>
      </c>
      <c r="J689" s="18"/>
      <c r="K689" s="35" t="s">
        <v>82</v>
      </c>
      <c r="L689" s="35">
        <v>0</v>
      </c>
      <c r="M689" s="110" t="s">
        <v>67</v>
      </c>
      <c r="N689" s="35" t="s">
        <v>68</v>
      </c>
      <c r="O689" s="35" t="s">
        <v>112</v>
      </c>
      <c r="P689" s="35" t="s">
        <v>68</v>
      </c>
      <c r="Q689" s="35" t="s">
        <v>70</v>
      </c>
      <c r="R689" s="35" t="s">
        <v>84</v>
      </c>
      <c r="S689" s="35" t="s">
        <v>92</v>
      </c>
      <c r="T689" s="35">
        <v>796</v>
      </c>
      <c r="U689" s="35" t="s">
        <v>133</v>
      </c>
      <c r="V689" s="125">
        <v>1</v>
      </c>
      <c r="W689" s="125">
        <v>18000</v>
      </c>
      <c r="X689" s="23">
        <v>0</v>
      </c>
      <c r="Y689" s="23">
        <f aca="true" t="shared" si="27" ref="Y689:Y753">X689*1.12</f>
        <v>0</v>
      </c>
      <c r="Z689" s="35"/>
      <c r="AA689" s="35" t="s">
        <v>76</v>
      </c>
      <c r="AB689" s="35"/>
      <c r="AC689" s="114" t="s">
        <v>1759</v>
      </c>
    </row>
    <row r="690" spans="1:29" s="8" customFormat="1" ht="89.25" customHeight="1">
      <c r="A690" s="18" t="s">
        <v>1931</v>
      </c>
      <c r="B690" s="18" t="s">
        <v>61</v>
      </c>
      <c r="C690" s="18" t="s">
        <v>62</v>
      </c>
      <c r="D690" s="18" t="s">
        <v>1932</v>
      </c>
      <c r="E690" s="18" t="s">
        <v>265</v>
      </c>
      <c r="F690" s="18"/>
      <c r="G690" s="18" t="s">
        <v>1933</v>
      </c>
      <c r="H690" s="18"/>
      <c r="I690" s="18" t="s">
        <v>1934</v>
      </c>
      <c r="J690" s="18"/>
      <c r="K690" s="35" t="s">
        <v>82</v>
      </c>
      <c r="L690" s="35">
        <v>0</v>
      </c>
      <c r="M690" s="110" t="s">
        <v>67</v>
      </c>
      <c r="N690" s="35" t="s">
        <v>68</v>
      </c>
      <c r="O690" s="35" t="s">
        <v>112</v>
      </c>
      <c r="P690" s="35" t="s">
        <v>68</v>
      </c>
      <c r="Q690" s="35" t="s">
        <v>70</v>
      </c>
      <c r="R690" s="35" t="s">
        <v>84</v>
      </c>
      <c r="S690" s="35" t="s">
        <v>92</v>
      </c>
      <c r="T690" s="35" t="s">
        <v>157</v>
      </c>
      <c r="U690" s="35" t="s">
        <v>133</v>
      </c>
      <c r="V690" s="125">
        <v>6</v>
      </c>
      <c r="W690" s="125">
        <v>22990</v>
      </c>
      <c r="X690" s="23">
        <f t="shared" si="26"/>
        <v>137940</v>
      </c>
      <c r="Y690" s="23">
        <f t="shared" si="27"/>
        <v>154492.80000000002</v>
      </c>
      <c r="Z690" s="35"/>
      <c r="AA690" s="35" t="s">
        <v>76</v>
      </c>
      <c r="AB690" s="35"/>
      <c r="AC690" s="114" t="s">
        <v>1759</v>
      </c>
    </row>
    <row r="691" spans="1:29" s="8" customFormat="1" ht="129" customHeight="1">
      <c r="A691" s="18" t="s">
        <v>1935</v>
      </c>
      <c r="B691" s="18" t="s">
        <v>61</v>
      </c>
      <c r="C691" s="18" t="s">
        <v>62</v>
      </c>
      <c r="D691" s="18" t="s">
        <v>1936</v>
      </c>
      <c r="E691" s="18" t="s">
        <v>1937</v>
      </c>
      <c r="F691" s="18"/>
      <c r="G691" s="18" t="s">
        <v>1938</v>
      </c>
      <c r="H691" s="18"/>
      <c r="I691" s="18" t="s">
        <v>1939</v>
      </c>
      <c r="J691" s="18"/>
      <c r="K691" s="35" t="s">
        <v>82</v>
      </c>
      <c r="L691" s="35">
        <v>0</v>
      </c>
      <c r="M691" s="110" t="s">
        <v>67</v>
      </c>
      <c r="N691" s="35" t="s">
        <v>68</v>
      </c>
      <c r="O691" s="35" t="s">
        <v>69</v>
      </c>
      <c r="P691" s="35" t="s">
        <v>68</v>
      </c>
      <c r="Q691" s="35" t="s">
        <v>70</v>
      </c>
      <c r="R691" s="35" t="s">
        <v>84</v>
      </c>
      <c r="S691" s="35" t="s">
        <v>92</v>
      </c>
      <c r="T691" s="35">
        <v>796</v>
      </c>
      <c r="U691" s="35" t="s">
        <v>133</v>
      </c>
      <c r="V691" s="125">
        <v>31</v>
      </c>
      <c r="W691" s="125">
        <v>4600</v>
      </c>
      <c r="X691" s="23">
        <v>0</v>
      </c>
      <c r="Y691" s="23">
        <f t="shared" si="27"/>
        <v>0</v>
      </c>
      <c r="Z691" s="35"/>
      <c r="AA691" s="35" t="s">
        <v>76</v>
      </c>
      <c r="AB691" s="35" t="s">
        <v>1940</v>
      </c>
      <c r="AC691" s="114" t="s">
        <v>1759</v>
      </c>
    </row>
    <row r="692" spans="1:29" s="8" customFormat="1" ht="129" customHeight="1">
      <c r="A692" s="18" t="s">
        <v>1941</v>
      </c>
      <c r="B692" s="18" t="s">
        <v>61</v>
      </c>
      <c r="C692" s="18" t="s">
        <v>62</v>
      </c>
      <c r="D692" s="18" t="s">
        <v>1942</v>
      </c>
      <c r="E692" s="18" t="s">
        <v>1943</v>
      </c>
      <c r="F692" s="18"/>
      <c r="G692" s="18" t="s">
        <v>1944</v>
      </c>
      <c r="H692" s="18"/>
      <c r="I692" s="18" t="s">
        <v>1945</v>
      </c>
      <c r="J692" s="18"/>
      <c r="K692" s="35" t="s">
        <v>82</v>
      </c>
      <c r="L692" s="35">
        <v>0</v>
      </c>
      <c r="M692" s="110" t="s">
        <v>67</v>
      </c>
      <c r="N692" s="35" t="s">
        <v>68</v>
      </c>
      <c r="O692" s="35" t="s">
        <v>1450</v>
      </c>
      <c r="P692" s="35" t="s">
        <v>68</v>
      </c>
      <c r="Q692" s="35" t="s">
        <v>70</v>
      </c>
      <c r="R692" s="35" t="s">
        <v>84</v>
      </c>
      <c r="S692" s="35" t="s">
        <v>92</v>
      </c>
      <c r="T692" s="35" t="s">
        <v>379</v>
      </c>
      <c r="U692" s="35" t="s">
        <v>600</v>
      </c>
      <c r="V692" s="125">
        <v>31</v>
      </c>
      <c r="W692" s="125">
        <v>13632</v>
      </c>
      <c r="X692" s="23">
        <f>W692*V692</f>
        <v>422592</v>
      </c>
      <c r="Y692" s="23">
        <f t="shared" si="27"/>
        <v>473303.04000000004</v>
      </c>
      <c r="Z692" s="35"/>
      <c r="AA692" s="35" t="s">
        <v>76</v>
      </c>
      <c r="AB692" s="35"/>
      <c r="AC692" s="114" t="s">
        <v>1759</v>
      </c>
    </row>
    <row r="693" spans="1:29" s="8" customFormat="1" ht="89.25" customHeight="1">
      <c r="A693" s="18" t="s">
        <v>1946</v>
      </c>
      <c r="B693" s="18" t="s">
        <v>61</v>
      </c>
      <c r="C693" s="18" t="s">
        <v>62</v>
      </c>
      <c r="D693" s="18" t="s">
        <v>1947</v>
      </c>
      <c r="E693" s="18" t="s">
        <v>1915</v>
      </c>
      <c r="F693" s="18"/>
      <c r="G693" s="18" t="s">
        <v>1948</v>
      </c>
      <c r="H693" s="18"/>
      <c r="I693" s="18" t="s">
        <v>1949</v>
      </c>
      <c r="J693" s="18"/>
      <c r="K693" s="35" t="s">
        <v>82</v>
      </c>
      <c r="L693" s="35">
        <v>0</v>
      </c>
      <c r="M693" s="110" t="s">
        <v>67</v>
      </c>
      <c r="N693" s="35" t="s">
        <v>68</v>
      </c>
      <c r="O693" s="35" t="s">
        <v>69</v>
      </c>
      <c r="P693" s="35" t="s">
        <v>68</v>
      </c>
      <c r="Q693" s="35" t="s">
        <v>70</v>
      </c>
      <c r="R693" s="35" t="s">
        <v>84</v>
      </c>
      <c r="S693" s="35" t="s">
        <v>92</v>
      </c>
      <c r="T693" s="35">
        <v>796</v>
      </c>
      <c r="U693" s="35" t="s">
        <v>133</v>
      </c>
      <c r="V693" s="125">
        <v>300</v>
      </c>
      <c r="W693" s="125">
        <v>747</v>
      </c>
      <c r="X693" s="23">
        <f t="shared" si="26"/>
        <v>224100</v>
      </c>
      <c r="Y693" s="23">
        <f t="shared" si="27"/>
        <v>250992.00000000003</v>
      </c>
      <c r="Z693" s="35"/>
      <c r="AA693" s="35" t="s">
        <v>76</v>
      </c>
      <c r="AB693" s="35"/>
      <c r="AC693" s="114" t="s">
        <v>1759</v>
      </c>
    </row>
    <row r="694" spans="1:29" s="8" customFormat="1" ht="114.75" customHeight="1">
      <c r="A694" s="18" t="s">
        <v>1950</v>
      </c>
      <c r="B694" s="18" t="s">
        <v>61</v>
      </c>
      <c r="C694" s="18" t="s">
        <v>62</v>
      </c>
      <c r="D694" s="18" t="s">
        <v>1947</v>
      </c>
      <c r="E694" s="18" t="s">
        <v>1915</v>
      </c>
      <c r="F694" s="18"/>
      <c r="G694" s="18" t="s">
        <v>1948</v>
      </c>
      <c r="H694" s="18"/>
      <c r="I694" s="18" t="s">
        <v>1951</v>
      </c>
      <c r="J694" s="18"/>
      <c r="K694" s="35" t="s">
        <v>82</v>
      </c>
      <c r="L694" s="35">
        <v>0</v>
      </c>
      <c r="M694" s="110" t="s">
        <v>67</v>
      </c>
      <c r="N694" s="35" t="s">
        <v>68</v>
      </c>
      <c r="O694" s="35" t="s">
        <v>69</v>
      </c>
      <c r="P694" s="35" t="s">
        <v>68</v>
      </c>
      <c r="Q694" s="35" t="s">
        <v>70</v>
      </c>
      <c r="R694" s="35" t="s">
        <v>84</v>
      </c>
      <c r="S694" s="35" t="s">
        <v>92</v>
      </c>
      <c r="T694" s="35">
        <v>796</v>
      </c>
      <c r="U694" s="35" t="s">
        <v>133</v>
      </c>
      <c r="V694" s="125">
        <v>400</v>
      </c>
      <c r="W694" s="125">
        <v>1875</v>
      </c>
      <c r="X694" s="23">
        <f t="shared" si="26"/>
        <v>750000</v>
      </c>
      <c r="Y694" s="23">
        <f t="shared" si="27"/>
        <v>840000.0000000001</v>
      </c>
      <c r="Z694" s="35"/>
      <c r="AA694" s="35" t="s">
        <v>76</v>
      </c>
      <c r="AB694" s="35"/>
      <c r="AC694" s="114" t="s">
        <v>1759</v>
      </c>
    </row>
    <row r="695" spans="1:29" s="8" customFormat="1" ht="46.5" customHeight="1">
      <c r="A695" s="18" t="s">
        <v>1952</v>
      </c>
      <c r="B695" s="18" t="s">
        <v>61</v>
      </c>
      <c r="C695" s="18" t="s">
        <v>62</v>
      </c>
      <c r="D695" s="18" t="s">
        <v>1953</v>
      </c>
      <c r="E695" s="18" t="s">
        <v>1954</v>
      </c>
      <c r="F695" s="18"/>
      <c r="G695" s="18" t="s">
        <v>1955</v>
      </c>
      <c r="H695" s="18"/>
      <c r="I695" s="18"/>
      <c r="J695" s="18"/>
      <c r="K695" s="35" t="s">
        <v>82</v>
      </c>
      <c r="L695" s="35">
        <v>30</v>
      </c>
      <c r="M695" s="110" t="s">
        <v>67</v>
      </c>
      <c r="N695" s="35" t="s">
        <v>68</v>
      </c>
      <c r="O695" s="35" t="s">
        <v>91</v>
      </c>
      <c r="P695" s="35" t="s">
        <v>68</v>
      </c>
      <c r="Q695" s="35" t="s">
        <v>70</v>
      </c>
      <c r="R695" s="35" t="s">
        <v>401</v>
      </c>
      <c r="S695" s="19" t="s">
        <v>85</v>
      </c>
      <c r="T695" s="35">
        <v>112</v>
      </c>
      <c r="U695" s="35" t="s">
        <v>1358</v>
      </c>
      <c r="V695" s="125">
        <v>100</v>
      </c>
      <c r="W695" s="125">
        <v>974.9999999999998</v>
      </c>
      <c r="X695" s="23">
        <v>0</v>
      </c>
      <c r="Y695" s="23">
        <f t="shared" si="27"/>
        <v>0</v>
      </c>
      <c r="Z695" s="35" t="s">
        <v>75</v>
      </c>
      <c r="AA695" s="35" t="s">
        <v>76</v>
      </c>
      <c r="AB695" s="35" t="s">
        <v>1559</v>
      </c>
      <c r="AC695" s="114" t="s">
        <v>1759</v>
      </c>
    </row>
    <row r="696" spans="1:29" s="8" customFormat="1" ht="46.5" customHeight="1">
      <c r="A696" s="18" t="s">
        <v>1956</v>
      </c>
      <c r="B696" s="18" t="s">
        <v>61</v>
      </c>
      <c r="C696" s="18" t="s">
        <v>62</v>
      </c>
      <c r="D696" s="18" t="s">
        <v>1953</v>
      </c>
      <c r="E696" s="18" t="s">
        <v>1954</v>
      </c>
      <c r="F696" s="18"/>
      <c r="G696" s="18" t="s">
        <v>1955</v>
      </c>
      <c r="H696" s="18"/>
      <c r="I696" s="18"/>
      <c r="J696" s="18"/>
      <c r="K696" s="35" t="s">
        <v>82</v>
      </c>
      <c r="L696" s="35">
        <v>0</v>
      </c>
      <c r="M696" s="110" t="s">
        <v>67</v>
      </c>
      <c r="N696" s="35" t="s">
        <v>68</v>
      </c>
      <c r="O696" s="35" t="s">
        <v>91</v>
      </c>
      <c r="P696" s="35" t="s">
        <v>68</v>
      </c>
      <c r="Q696" s="35" t="s">
        <v>70</v>
      </c>
      <c r="R696" s="116" t="s">
        <v>84</v>
      </c>
      <c r="S696" s="19" t="s">
        <v>92</v>
      </c>
      <c r="T696" s="35">
        <v>112</v>
      </c>
      <c r="U696" s="35" t="s">
        <v>1358</v>
      </c>
      <c r="V696" s="125">
        <v>100</v>
      </c>
      <c r="W696" s="125">
        <v>974.9999999999998</v>
      </c>
      <c r="X696" s="23">
        <v>0</v>
      </c>
      <c r="Y696" s="23">
        <f t="shared" si="27"/>
        <v>0</v>
      </c>
      <c r="Z696" s="35"/>
      <c r="AA696" s="35" t="s">
        <v>76</v>
      </c>
      <c r="AB696" s="35">
        <v>11</v>
      </c>
      <c r="AC696" s="114" t="s">
        <v>1759</v>
      </c>
    </row>
    <row r="697" spans="1:29" s="8" customFormat="1" ht="46.5" customHeight="1">
      <c r="A697" s="18" t="s">
        <v>1957</v>
      </c>
      <c r="B697" s="18" t="s">
        <v>61</v>
      </c>
      <c r="C697" s="18" t="s">
        <v>62</v>
      </c>
      <c r="D697" s="18" t="s">
        <v>1953</v>
      </c>
      <c r="E697" s="18" t="s">
        <v>1954</v>
      </c>
      <c r="F697" s="18"/>
      <c r="G697" s="18" t="s">
        <v>1955</v>
      </c>
      <c r="H697" s="18"/>
      <c r="I697" s="18"/>
      <c r="J697" s="18"/>
      <c r="K697" s="35" t="s">
        <v>82</v>
      </c>
      <c r="L697" s="35">
        <v>0</v>
      </c>
      <c r="M697" s="110" t="s">
        <v>67</v>
      </c>
      <c r="N697" s="35" t="s">
        <v>68</v>
      </c>
      <c r="O697" s="18" t="s">
        <v>179</v>
      </c>
      <c r="P697" s="35" t="s">
        <v>68</v>
      </c>
      <c r="Q697" s="35" t="s">
        <v>70</v>
      </c>
      <c r="R697" s="116" t="s">
        <v>84</v>
      </c>
      <c r="S697" s="19" t="s">
        <v>92</v>
      </c>
      <c r="T697" s="35">
        <v>112</v>
      </c>
      <c r="U697" s="35" t="s">
        <v>1358</v>
      </c>
      <c r="V697" s="125">
        <v>100</v>
      </c>
      <c r="W697" s="125">
        <v>974.9999999999998</v>
      </c>
      <c r="X697" s="23">
        <f>W697*V697</f>
        <v>97499.99999999997</v>
      </c>
      <c r="Y697" s="23">
        <f t="shared" si="27"/>
        <v>109199.99999999997</v>
      </c>
      <c r="Z697" s="35"/>
      <c r="AA697" s="35" t="s">
        <v>76</v>
      </c>
      <c r="AB697" s="35"/>
      <c r="AC697" s="114" t="s">
        <v>1759</v>
      </c>
    </row>
    <row r="698" spans="1:29" s="8" customFormat="1" ht="44.25" customHeight="1">
      <c r="A698" s="18" t="s">
        <v>1958</v>
      </c>
      <c r="B698" s="18" t="s">
        <v>61</v>
      </c>
      <c r="C698" s="18" t="s">
        <v>62</v>
      </c>
      <c r="D698" s="18" t="s">
        <v>1959</v>
      </c>
      <c r="E698" s="18" t="s">
        <v>1954</v>
      </c>
      <c r="F698" s="18"/>
      <c r="G698" s="18" t="s">
        <v>1960</v>
      </c>
      <c r="H698" s="18"/>
      <c r="I698" s="18"/>
      <c r="J698" s="18"/>
      <c r="K698" s="35" t="s">
        <v>82</v>
      </c>
      <c r="L698" s="35">
        <v>30</v>
      </c>
      <c r="M698" s="110" t="s">
        <v>67</v>
      </c>
      <c r="N698" s="35" t="s">
        <v>68</v>
      </c>
      <c r="O698" s="35" t="s">
        <v>91</v>
      </c>
      <c r="P698" s="35" t="s">
        <v>68</v>
      </c>
      <c r="Q698" s="35" t="s">
        <v>70</v>
      </c>
      <c r="R698" s="35" t="s">
        <v>401</v>
      </c>
      <c r="S698" s="19" t="s">
        <v>85</v>
      </c>
      <c r="T698" s="35">
        <v>112</v>
      </c>
      <c r="U698" s="35" t="s">
        <v>1358</v>
      </c>
      <c r="V698" s="125">
        <v>150</v>
      </c>
      <c r="W698" s="125">
        <v>974.9999999999999</v>
      </c>
      <c r="X698" s="23">
        <v>0</v>
      </c>
      <c r="Y698" s="23">
        <f t="shared" si="27"/>
        <v>0</v>
      </c>
      <c r="Z698" s="35" t="s">
        <v>75</v>
      </c>
      <c r="AA698" s="35" t="s">
        <v>76</v>
      </c>
      <c r="AB698" s="35" t="s">
        <v>1559</v>
      </c>
      <c r="AC698" s="114" t="s">
        <v>1759</v>
      </c>
    </row>
    <row r="699" spans="1:29" s="8" customFormat="1" ht="44.25" customHeight="1">
      <c r="A699" s="18" t="s">
        <v>1961</v>
      </c>
      <c r="B699" s="18" t="s">
        <v>61</v>
      </c>
      <c r="C699" s="18" t="s">
        <v>62</v>
      </c>
      <c r="D699" s="18" t="s">
        <v>1959</v>
      </c>
      <c r="E699" s="18" t="s">
        <v>1954</v>
      </c>
      <c r="F699" s="18"/>
      <c r="G699" s="18" t="s">
        <v>1960</v>
      </c>
      <c r="H699" s="18"/>
      <c r="I699" s="18"/>
      <c r="J699" s="18"/>
      <c r="K699" s="35" t="s">
        <v>82</v>
      </c>
      <c r="L699" s="35">
        <v>0</v>
      </c>
      <c r="M699" s="110" t="s">
        <v>67</v>
      </c>
      <c r="N699" s="35" t="s">
        <v>68</v>
      </c>
      <c r="O699" s="35" t="s">
        <v>91</v>
      </c>
      <c r="P699" s="35" t="s">
        <v>68</v>
      </c>
      <c r="Q699" s="35" t="s">
        <v>70</v>
      </c>
      <c r="R699" s="116" t="s">
        <v>84</v>
      </c>
      <c r="S699" s="19" t="s">
        <v>92</v>
      </c>
      <c r="T699" s="35">
        <v>112</v>
      </c>
      <c r="U699" s="35" t="s">
        <v>1358</v>
      </c>
      <c r="V699" s="125">
        <v>150</v>
      </c>
      <c r="W699" s="125">
        <v>974.9999999999999</v>
      </c>
      <c r="X699" s="23">
        <v>0</v>
      </c>
      <c r="Y699" s="23">
        <f t="shared" si="27"/>
        <v>0</v>
      </c>
      <c r="Z699" s="35"/>
      <c r="AA699" s="35" t="s">
        <v>76</v>
      </c>
      <c r="AB699" s="35">
        <v>11</v>
      </c>
      <c r="AC699" s="114" t="s">
        <v>1759</v>
      </c>
    </row>
    <row r="700" spans="1:29" s="8" customFormat="1" ht="44.25" customHeight="1">
      <c r="A700" s="18" t="s">
        <v>1962</v>
      </c>
      <c r="B700" s="18" t="s">
        <v>61</v>
      </c>
      <c r="C700" s="18" t="s">
        <v>62</v>
      </c>
      <c r="D700" s="18" t="s">
        <v>1959</v>
      </c>
      <c r="E700" s="18" t="s">
        <v>1954</v>
      </c>
      <c r="F700" s="18"/>
      <c r="G700" s="18" t="s">
        <v>1960</v>
      </c>
      <c r="H700" s="18"/>
      <c r="I700" s="18"/>
      <c r="J700" s="18"/>
      <c r="K700" s="35" t="s">
        <v>82</v>
      </c>
      <c r="L700" s="35">
        <v>0</v>
      </c>
      <c r="M700" s="110" t="s">
        <v>67</v>
      </c>
      <c r="N700" s="35" t="s">
        <v>68</v>
      </c>
      <c r="O700" s="18" t="s">
        <v>179</v>
      </c>
      <c r="P700" s="35" t="s">
        <v>68</v>
      </c>
      <c r="Q700" s="35" t="s">
        <v>70</v>
      </c>
      <c r="R700" s="116" t="s">
        <v>84</v>
      </c>
      <c r="S700" s="19" t="s">
        <v>92</v>
      </c>
      <c r="T700" s="35">
        <v>112</v>
      </c>
      <c r="U700" s="35" t="s">
        <v>1358</v>
      </c>
      <c r="V700" s="125">
        <v>150</v>
      </c>
      <c r="W700" s="125">
        <v>974.9999999999999</v>
      </c>
      <c r="X700" s="23">
        <f>W700*V700</f>
        <v>146249.99999999997</v>
      </c>
      <c r="Y700" s="23">
        <f t="shared" si="27"/>
        <v>163799.99999999997</v>
      </c>
      <c r="Z700" s="35"/>
      <c r="AA700" s="35" t="s">
        <v>76</v>
      </c>
      <c r="AB700" s="35"/>
      <c r="AC700" s="114" t="s">
        <v>1759</v>
      </c>
    </row>
    <row r="701" spans="1:29" s="8" customFormat="1" ht="39.75" customHeight="1">
      <c r="A701" s="18" t="s">
        <v>1963</v>
      </c>
      <c r="B701" s="18" t="s">
        <v>61</v>
      </c>
      <c r="C701" s="18" t="s">
        <v>62</v>
      </c>
      <c r="D701" s="18" t="s">
        <v>1964</v>
      </c>
      <c r="E701" s="18" t="s">
        <v>1954</v>
      </c>
      <c r="F701" s="18"/>
      <c r="G701" s="18" t="s">
        <v>1965</v>
      </c>
      <c r="H701" s="18"/>
      <c r="I701" s="18" t="s">
        <v>1966</v>
      </c>
      <c r="J701" s="18"/>
      <c r="K701" s="35" t="s">
        <v>82</v>
      </c>
      <c r="L701" s="35">
        <v>30</v>
      </c>
      <c r="M701" s="110" t="s">
        <v>67</v>
      </c>
      <c r="N701" s="35" t="s">
        <v>68</v>
      </c>
      <c r="O701" s="35" t="s">
        <v>91</v>
      </c>
      <c r="P701" s="35" t="s">
        <v>68</v>
      </c>
      <c r="Q701" s="35" t="s">
        <v>70</v>
      </c>
      <c r="R701" s="35" t="s">
        <v>401</v>
      </c>
      <c r="S701" s="19" t="s">
        <v>85</v>
      </c>
      <c r="T701" s="35">
        <v>112</v>
      </c>
      <c r="U701" s="35" t="s">
        <v>1358</v>
      </c>
      <c r="V701" s="125">
        <v>1500</v>
      </c>
      <c r="W701" s="125">
        <v>300</v>
      </c>
      <c r="X701" s="23">
        <v>0</v>
      </c>
      <c r="Y701" s="23">
        <f t="shared" si="27"/>
        <v>0</v>
      </c>
      <c r="Z701" s="35" t="s">
        <v>75</v>
      </c>
      <c r="AA701" s="35" t="s">
        <v>76</v>
      </c>
      <c r="AB701" s="35" t="s">
        <v>1559</v>
      </c>
      <c r="AC701" s="114" t="s">
        <v>1759</v>
      </c>
    </row>
    <row r="702" spans="1:29" s="8" customFormat="1" ht="54.75" customHeight="1">
      <c r="A702" s="18" t="s">
        <v>1967</v>
      </c>
      <c r="B702" s="18" t="s">
        <v>61</v>
      </c>
      <c r="C702" s="18" t="s">
        <v>62</v>
      </c>
      <c r="D702" s="18" t="s">
        <v>1964</v>
      </c>
      <c r="E702" s="18" t="s">
        <v>1954</v>
      </c>
      <c r="F702" s="18"/>
      <c r="G702" s="18" t="s">
        <v>1965</v>
      </c>
      <c r="H702" s="18"/>
      <c r="I702" s="18" t="s">
        <v>1966</v>
      </c>
      <c r="J702" s="18"/>
      <c r="K702" s="35" t="s">
        <v>82</v>
      </c>
      <c r="L702" s="35">
        <v>0</v>
      </c>
      <c r="M702" s="110" t="s">
        <v>67</v>
      </c>
      <c r="N702" s="35" t="s">
        <v>68</v>
      </c>
      <c r="O702" s="35" t="s">
        <v>91</v>
      </c>
      <c r="P702" s="35" t="s">
        <v>68</v>
      </c>
      <c r="Q702" s="35" t="s">
        <v>70</v>
      </c>
      <c r="R702" s="116" t="s">
        <v>84</v>
      </c>
      <c r="S702" s="19" t="s">
        <v>92</v>
      </c>
      <c r="T702" s="35">
        <v>112</v>
      </c>
      <c r="U702" s="35" t="s">
        <v>1358</v>
      </c>
      <c r="V702" s="125">
        <v>1500</v>
      </c>
      <c r="W702" s="125">
        <v>300</v>
      </c>
      <c r="X702" s="23">
        <v>0</v>
      </c>
      <c r="Y702" s="23">
        <f t="shared" si="27"/>
        <v>0</v>
      </c>
      <c r="Z702" s="35"/>
      <c r="AA702" s="35" t="s">
        <v>76</v>
      </c>
      <c r="AB702" s="35">
        <v>11</v>
      </c>
      <c r="AC702" s="114" t="s">
        <v>1759</v>
      </c>
    </row>
    <row r="703" spans="1:29" s="8" customFormat="1" ht="54.75" customHeight="1">
      <c r="A703" s="18" t="s">
        <v>1968</v>
      </c>
      <c r="B703" s="18" t="s">
        <v>61</v>
      </c>
      <c r="C703" s="18" t="s">
        <v>62</v>
      </c>
      <c r="D703" s="18" t="s">
        <v>1964</v>
      </c>
      <c r="E703" s="18" t="s">
        <v>1954</v>
      </c>
      <c r="F703" s="18"/>
      <c r="G703" s="18" t="s">
        <v>1965</v>
      </c>
      <c r="H703" s="18"/>
      <c r="I703" s="18" t="s">
        <v>1966</v>
      </c>
      <c r="J703" s="18"/>
      <c r="K703" s="35" t="s">
        <v>82</v>
      </c>
      <c r="L703" s="35">
        <v>0</v>
      </c>
      <c r="M703" s="110" t="s">
        <v>67</v>
      </c>
      <c r="N703" s="35" t="s">
        <v>68</v>
      </c>
      <c r="O703" s="18" t="s">
        <v>179</v>
      </c>
      <c r="P703" s="35" t="s">
        <v>68</v>
      </c>
      <c r="Q703" s="35" t="s">
        <v>70</v>
      </c>
      <c r="R703" s="116" t="s">
        <v>84</v>
      </c>
      <c r="S703" s="19" t="s">
        <v>92</v>
      </c>
      <c r="T703" s="35">
        <v>112</v>
      </c>
      <c r="U703" s="35" t="s">
        <v>1358</v>
      </c>
      <c r="V703" s="125">
        <v>1500</v>
      </c>
      <c r="W703" s="125">
        <v>300</v>
      </c>
      <c r="X703" s="23">
        <f>W703*V703</f>
        <v>450000</v>
      </c>
      <c r="Y703" s="23">
        <f t="shared" si="27"/>
        <v>504000.00000000006</v>
      </c>
      <c r="Z703" s="35"/>
      <c r="AA703" s="35" t="s">
        <v>76</v>
      </c>
      <c r="AB703" s="35"/>
      <c r="AC703" s="114" t="s">
        <v>1759</v>
      </c>
    </row>
    <row r="704" spans="1:29" s="8" customFormat="1" ht="60" customHeight="1">
      <c r="A704" s="18" t="s">
        <v>1969</v>
      </c>
      <c r="B704" s="18" t="s">
        <v>61</v>
      </c>
      <c r="C704" s="18" t="s">
        <v>62</v>
      </c>
      <c r="D704" s="18" t="s">
        <v>1970</v>
      </c>
      <c r="E704" s="18" t="s">
        <v>1954</v>
      </c>
      <c r="F704" s="18"/>
      <c r="G704" s="18" t="s">
        <v>1971</v>
      </c>
      <c r="H704" s="18"/>
      <c r="I704" s="18" t="s">
        <v>1972</v>
      </c>
      <c r="J704" s="18"/>
      <c r="K704" s="35" t="s">
        <v>82</v>
      </c>
      <c r="L704" s="35">
        <v>30</v>
      </c>
      <c r="M704" s="110" t="s">
        <v>67</v>
      </c>
      <c r="N704" s="35" t="s">
        <v>68</v>
      </c>
      <c r="O704" s="35" t="s">
        <v>91</v>
      </c>
      <c r="P704" s="35" t="s">
        <v>68</v>
      </c>
      <c r="Q704" s="35" t="s">
        <v>70</v>
      </c>
      <c r="R704" s="35" t="s">
        <v>401</v>
      </c>
      <c r="S704" s="19" t="s">
        <v>85</v>
      </c>
      <c r="T704" s="35">
        <v>112</v>
      </c>
      <c r="U704" s="35" t="s">
        <v>1358</v>
      </c>
      <c r="V704" s="125">
        <v>1000</v>
      </c>
      <c r="W704" s="125">
        <v>399.99999999999994</v>
      </c>
      <c r="X704" s="23">
        <v>0</v>
      </c>
      <c r="Y704" s="23">
        <f t="shared" si="27"/>
        <v>0</v>
      </c>
      <c r="Z704" s="35" t="s">
        <v>75</v>
      </c>
      <c r="AA704" s="35" t="s">
        <v>76</v>
      </c>
      <c r="AB704" s="35" t="s">
        <v>1559</v>
      </c>
      <c r="AC704" s="114" t="s">
        <v>1759</v>
      </c>
    </row>
    <row r="705" spans="1:29" s="8" customFormat="1" ht="60" customHeight="1">
      <c r="A705" s="18" t="s">
        <v>1973</v>
      </c>
      <c r="B705" s="18" t="s">
        <v>61</v>
      </c>
      <c r="C705" s="18" t="s">
        <v>62</v>
      </c>
      <c r="D705" s="18" t="s">
        <v>1970</v>
      </c>
      <c r="E705" s="18" t="s">
        <v>1954</v>
      </c>
      <c r="F705" s="18"/>
      <c r="G705" s="18" t="s">
        <v>1971</v>
      </c>
      <c r="H705" s="18"/>
      <c r="I705" s="18" t="s">
        <v>1972</v>
      </c>
      <c r="J705" s="18"/>
      <c r="K705" s="35" t="s">
        <v>82</v>
      </c>
      <c r="L705" s="35">
        <v>0</v>
      </c>
      <c r="M705" s="110" t="s">
        <v>67</v>
      </c>
      <c r="N705" s="35" t="s">
        <v>68</v>
      </c>
      <c r="O705" s="35" t="s">
        <v>91</v>
      </c>
      <c r="P705" s="35" t="s">
        <v>68</v>
      </c>
      <c r="Q705" s="35" t="s">
        <v>70</v>
      </c>
      <c r="R705" s="116" t="s">
        <v>84</v>
      </c>
      <c r="S705" s="19" t="s">
        <v>92</v>
      </c>
      <c r="T705" s="35">
        <v>112</v>
      </c>
      <c r="U705" s="35" t="s">
        <v>1358</v>
      </c>
      <c r="V705" s="125">
        <v>1000</v>
      </c>
      <c r="W705" s="125">
        <v>399.99999999999994</v>
      </c>
      <c r="X705" s="23">
        <v>0</v>
      </c>
      <c r="Y705" s="23">
        <f t="shared" si="27"/>
        <v>0</v>
      </c>
      <c r="Z705" s="35"/>
      <c r="AA705" s="35" t="s">
        <v>76</v>
      </c>
      <c r="AB705" s="35">
        <v>11</v>
      </c>
      <c r="AC705" s="114" t="s">
        <v>1759</v>
      </c>
    </row>
    <row r="706" spans="1:29" s="8" customFormat="1" ht="60" customHeight="1">
      <c r="A706" s="18" t="s">
        <v>1974</v>
      </c>
      <c r="B706" s="18" t="s">
        <v>61</v>
      </c>
      <c r="C706" s="18" t="s">
        <v>62</v>
      </c>
      <c r="D706" s="18" t="s">
        <v>1970</v>
      </c>
      <c r="E706" s="18" t="s">
        <v>1954</v>
      </c>
      <c r="F706" s="18"/>
      <c r="G706" s="18" t="s">
        <v>1971</v>
      </c>
      <c r="H706" s="18"/>
      <c r="I706" s="18" t="s">
        <v>1972</v>
      </c>
      <c r="J706" s="18"/>
      <c r="K706" s="35" t="s">
        <v>82</v>
      </c>
      <c r="L706" s="35">
        <v>0</v>
      </c>
      <c r="M706" s="110" t="s">
        <v>67</v>
      </c>
      <c r="N706" s="35" t="s">
        <v>68</v>
      </c>
      <c r="O706" s="18" t="s">
        <v>179</v>
      </c>
      <c r="P706" s="35" t="s">
        <v>68</v>
      </c>
      <c r="Q706" s="35" t="s">
        <v>70</v>
      </c>
      <c r="R706" s="116" t="s">
        <v>84</v>
      </c>
      <c r="S706" s="19" t="s">
        <v>92</v>
      </c>
      <c r="T706" s="35">
        <v>112</v>
      </c>
      <c r="U706" s="35" t="s">
        <v>1358</v>
      </c>
      <c r="V706" s="125">
        <v>1000</v>
      </c>
      <c r="W706" s="125">
        <v>399.99999999999994</v>
      </c>
      <c r="X706" s="23">
        <f>W706*V706</f>
        <v>399999.99999999994</v>
      </c>
      <c r="Y706" s="23">
        <f t="shared" si="27"/>
        <v>448000</v>
      </c>
      <c r="Z706" s="35"/>
      <c r="AA706" s="35" t="s">
        <v>76</v>
      </c>
      <c r="AB706" s="35"/>
      <c r="AC706" s="114" t="s">
        <v>1759</v>
      </c>
    </row>
    <row r="707" spans="1:29" s="8" customFormat="1" ht="45.75" customHeight="1">
      <c r="A707" s="18" t="s">
        <v>1975</v>
      </c>
      <c r="B707" s="18" t="s">
        <v>61</v>
      </c>
      <c r="C707" s="18" t="s">
        <v>62</v>
      </c>
      <c r="D707" s="18" t="s">
        <v>1976</v>
      </c>
      <c r="E707" s="18" t="s">
        <v>1954</v>
      </c>
      <c r="F707" s="18"/>
      <c r="G707" s="18" t="s">
        <v>1977</v>
      </c>
      <c r="H707" s="18"/>
      <c r="I707" s="18"/>
      <c r="J707" s="18"/>
      <c r="K707" s="35" t="s">
        <v>82</v>
      </c>
      <c r="L707" s="35">
        <v>30</v>
      </c>
      <c r="M707" s="110" t="s">
        <v>67</v>
      </c>
      <c r="N707" s="35" t="s">
        <v>68</v>
      </c>
      <c r="O707" s="35" t="s">
        <v>91</v>
      </c>
      <c r="P707" s="35" t="s">
        <v>68</v>
      </c>
      <c r="Q707" s="35" t="s">
        <v>70</v>
      </c>
      <c r="R707" s="35" t="s">
        <v>401</v>
      </c>
      <c r="S707" s="19" t="s">
        <v>85</v>
      </c>
      <c r="T707" s="35">
        <v>112</v>
      </c>
      <c r="U707" s="35" t="s">
        <v>1358</v>
      </c>
      <c r="V707" s="125">
        <v>600</v>
      </c>
      <c r="W707" s="125">
        <v>749.9999999999999</v>
      </c>
      <c r="X707" s="23">
        <v>0</v>
      </c>
      <c r="Y707" s="23">
        <f t="shared" si="27"/>
        <v>0</v>
      </c>
      <c r="Z707" s="35" t="s">
        <v>75</v>
      </c>
      <c r="AA707" s="35" t="s">
        <v>76</v>
      </c>
      <c r="AB707" s="35" t="s">
        <v>1559</v>
      </c>
      <c r="AC707" s="114" t="s">
        <v>1759</v>
      </c>
    </row>
    <row r="708" spans="1:29" s="8" customFormat="1" ht="45.75" customHeight="1">
      <c r="A708" s="18" t="s">
        <v>1978</v>
      </c>
      <c r="B708" s="18" t="s">
        <v>61</v>
      </c>
      <c r="C708" s="18" t="s">
        <v>62</v>
      </c>
      <c r="D708" s="18" t="s">
        <v>1976</v>
      </c>
      <c r="E708" s="18" t="s">
        <v>1954</v>
      </c>
      <c r="F708" s="18"/>
      <c r="G708" s="18" t="s">
        <v>1977</v>
      </c>
      <c r="H708" s="18"/>
      <c r="I708" s="18"/>
      <c r="J708" s="18"/>
      <c r="K708" s="35" t="s">
        <v>82</v>
      </c>
      <c r="L708" s="35">
        <v>0</v>
      </c>
      <c r="M708" s="110" t="s">
        <v>67</v>
      </c>
      <c r="N708" s="35" t="s">
        <v>68</v>
      </c>
      <c r="O708" s="35" t="s">
        <v>91</v>
      </c>
      <c r="P708" s="35" t="s">
        <v>68</v>
      </c>
      <c r="Q708" s="35" t="s">
        <v>70</v>
      </c>
      <c r="R708" s="116" t="s">
        <v>84</v>
      </c>
      <c r="S708" s="19" t="s">
        <v>92</v>
      </c>
      <c r="T708" s="35">
        <v>112</v>
      </c>
      <c r="U708" s="35" t="s">
        <v>1358</v>
      </c>
      <c r="V708" s="125">
        <v>600</v>
      </c>
      <c r="W708" s="125">
        <v>749.9999999999999</v>
      </c>
      <c r="X708" s="23">
        <v>0</v>
      </c>
      <c r="Y708" s="23">
        <f t="shared" si="27"/>
        <v>0</v>
      </c>
      <c r="Z708" s="35"/>
      <c r="AA708" s="35" t="s">
        <v>76</v>
      </c>
      <c r="AB708" s="35">
        <v>11</v>
      </c>
      <c r="AC708" s="114" t="s">
        <v>1759</v>
      </c>
    </row>
    <row r="709" spans="1:29" s="8" customFormat="1" ht="45.75" customHeight="1">
      <c r="A709" s="18" t="s">
        <v>1979</v>
      </c>
      <c r="B709" s="18" t="s">
        <v>61</v>
      </c>
      <c r="C709" s="18" t="s">
        <v>62</v>
      </c>
      <c r="D709" s="18" t="s">
        <v>1976</v>
      </c>
      <c r="E709" s="18" t="s">
        <v>1954</v>
      </c>
      <c r="F709" s="18"/>
      <c r="G709" s="18" t="s">
        <v>1977</v>
      </c>
      <c r="H709" s="18"/>
      <c r="I709" s="18"/>
      <c r="J709" s="18"/>
      <c r="K709" s="35" t="s">
        <v>82</v>
      </c>
      <c r="L709" s="35">
        <v>0</v>
      </c>
      <c r="M709" s="110" t="s">
        <v>67</v>
      </c>
      <c r="N709" s="35" t="s">
        <v>68</v>
      </c>
      <c r="O709" s="18" t="s">
        <v>179</v>
      </c>
      <c r="P709" s="35" t="s">
        <v>68</v>
      </c>
      <c r="Q709" s="35" t="s">
        <v>70</v>
      </c>
      <c r="R709" s="116" t="s">
        <v>84</v>
      </c>
      <c r="S709" s="19" t="s">
        <v>92</v>
      </c>
      <c r="T709" s="35">
        <v>112</v>
      </c>
      <c r="U709" s="35" t="s">
        <v>1358</v>
      </c>
      <c r="V709" s="125">
        <v>600</v>
      </c>
      <c r="W709" s="125">
        <v>749.9999999999999</v>
      </c>
      <c r="X709" s="23">
        <f>W709*V709</f>
        <v>449999.99999999994</v>
      </c>
      <c r="Y709" s="23">
        <f t="shared" si="27"/>
        <v>504000</v>
      </c>
      <c r="Z709" s="35"/>
      <c r="AA709" s="35" t="s">
        <v>76</v>
      </c>
      <c r="AB709" s="35"/>
      <c r="AC709" s="114" t="s">
        <v>1759</v>
      </c>
    </row>
    <row r="710" spans="1:29" s="8" customFormat="1" ht="43.5" customHeight="1">
      <c r="A710" s="18" t="s">
        <v>1980</v>
      </c>
      <c r="B710" s="18" t="s">
        <v>61</v>
      </c>
      <c r="C710" s="18" t="s">
        <v>62</v>
      </c>
      <c r="D710" s="18" t="s">
        <v>1981</v>
      </c>
      <c r="E710" s="18" t="s">
        <v>1954</v>
      </c>
      <c r="F710" s="18"/>
      <c r="G710" s="18" t="s">
        <v>1982</v>
      </c>
      <c r="H710" s="18"/>
      <c r="I710" s="18" t="s">
        <v>1983</v>
      </c>
      <c r="J710" s="18"/>
      <c r="K710" s="35" t="s">
        <v>82</v>
      </c>
      <c r="L710" s="35">
        <v>30</v>
      </c>
      <c r="M710" s="110" t="s">
        <v>67</v>
      </c>
      <c r="N710" s="35" t="s">
        <v>68</v>
      </c>
      <c r="O710" s="35" t="s">
        <v>91</v>
      </c>
      <c r="P710" s="35" t="s">
        <v>68</v>
      </c>
      <c r="Q710" s="35" t="s">
        <v>70</v>
      </c>
      <c r="R710" s="35" t="s">
        <v>401</v>
      </c>
      <c r="S710" s="19" t="s">
        <v>85</v>
      </c>
      <c r="T710" s="35">
        <v>112</v>
      </c>
      <c r="U710" s="35" t="s">
        <v>1358</v>
      </c>
      <c r="V710" s="125">
        <v>500</v>
      </c>
      <c r="W710" s="125">
        <v>340</v>
      </c>
      <c r="X710" s="23">
        <v>0</v>
      </c>
      <c r="Y710" s="23">
        <f t="shared" si="27"/>
        <v>0</v>
      </c>
      <c r="Z710" s="35" t="s">
        <v>75</v>
      </c>
      <c r="AA710" s="35" t="s">
        <v>76</v>
      </c>
      <c r="AB710" s="35" t="s">
        <v>1559</v>
      </c>
      <c r="AC710" s="114" t="s">
        <v>1759</v>
      </c>
    </row>
    <row r="711" spans="1:29" s="8" customFormat="1" ht="43.5" customHeight="1">
      <c r="A711" s="18" t="s">
        <v>1984</v>
      </c>
      <c r="B711" s="18" t="s">
        <v>61</v>
      </c>
      <c r="C711" s="18" t="s">
        <v>62</v>
      </c>
      <c r="D711" s="18" t="s">
        <v>1981</v>
      </c>
      <c r="E711" s="18" t="s">
        <v>1954</v>
      </c>
      <c r="F711" s="18"/>
      <c r="G711" s="18" t="s">
        <v>1982</v>
      </c>
      <c r="H711" s="18"/>
      <c r="I711" s="18" t="s">
        <v>1983</v>
      </c>
      <c r="J711" s="18"/>
      <c r="K711" s="35" t="s">
        <v>82</v>
      </c>
      <c r="L711" s="35">
        <v>0</v>
      </c>
      <c r="M711" s="110" t="s">
        <v>67</v>
      </c>
      <c r="N711" s="35" t="s">
        <v>68</v>
      </c>
      <c r="O711" s="35" t="s">
        <v>91</v>
      </c>
      <c r="P711" s="35" t="s">
        <v>68</v>
      </c>
      <c r="Q711" s="35" t="s">
        <v>70</v>
      </c>
      <c r="R711" s="116" t="s">
        <v>84</v>
      </c>
      <c r="S711" s="19" t="s">
        <v>92</v>
      </c>
      <c r="T711" s="35">
        <v>112</v>
      </c>
      <c r="U711" s="35" t="s">
        <v>1358</v>
      </c>
      <c r="V711" s="125">
        <v>500</v>
      </c>
      <c r="W711" s="125">
        <v>340</v>
      </c>
      <c r="X711" s="23">
        <v>0</v>
      </c>
      <c r="Y711" s="23">
        <f t="shared" si="27"/>
        <v>0</v>
      </c>
      <c r="Z711" s="35"/>
      <c r="AA711" s="35" t="s">
        <v>76</v>
      </c>
      <c r="AB711" s="35">
        <v>11</v>
      </c>
      <c r="AC711" s="114" t="s">
        <v>1759</v>
      </c>
    </row>
    <row r="712" spans="1:29" s="8" customFormat="1" ht="43.5" customHeight="1">
      <c r="A712" s="18" t="s">
        <v>1985</v>
      </c>
      <c r="B712" s="18" t="s">
        <v>61</v>
      </c>
      <c r="C712" s="18" t="s">
        <v>62</v>
      </c>
      <c r="D712" s="18" t="s">
        <v>1981</v>
      </c>
      <c r="E712" s="18" t="s">
        <v>1954</v>
      </c>
      <c r="F712" s="18"/>
      <c r="G712" s="18" t="s">
        <v>1982</v>
      </c>
      <c r="H712" s="18"/>
      <c r="I712" s="18" t="s">
        <v>1983</v>
      </c>
      <c r="J712" s="18"/>
      <c r="K712" s="35" t="s">
        <v>82</v>
      </c>
      <c r="L712" s="35">
        <v>0</v>
      </c>
      <c r="M712" s="110" t="s">
        <v>67</v>
      </c>
      <c r="N712" s="35" t="s">
        <v>68</v>
      </c>
      <c r="O712" s="18" t="s">
        <v>179</v>
      </c>
      <c r="P712" s="35" t="s">
        <v>68</v>
      </c>
      <c r="Q712" s="35" t="s">
        <v>70</v>
      </c>
      <c r="R712" s="116" t="s">
        <v>84</v>
      </c>
      <c r="S712" s="19" t="s">
        <v>92</v>
      </c>
      <c r="T712" s="35">
        <v>112</v>
      </c>
      <c r="U712" s="35" t="s">
        <v>1358</v>
      </c>
      <c r="V712" s="125">
        <v>500</v>
      </c>
      <c r="W712" s="125">
        <v>340</v>
      </c>
      <c r="X712" s="23">
        <f>W712*V712</f>
        <v>170000</v>
      </c>
      <c r="Y712" s="23">
        <f t="shared" si="27"/>
        <v>190400.00000000003</v>
      </c>
      <c r="Z712" s="35"/>
      <c r="AA712" s="35" t="s">
        <v>76</v>
      </c>
      <c r="AB712" s="35"/>
      <c r="AC712" s="114" t="s">
        <v>1759</v>
      </c>
    </row>
    <row r="713" spans="1:29" s="8" customFormat="1" ht="36" customHeight="1">
      <c r="A713" s="18" t="s">
        <v>1986</v>
      </c>
      <c r="B713" s="18" t="s">
        <v>61</v>
      </c>
      <c r="C713" s="18" t="s">
        <v>62</v>
      </c>
      <c r="D713" s="18" t="s">
        <v>1987</v>
      </c>
      <c r="E713" s="18" t="s">
        <v>1954</v>
      </c>
      <c r="F713" s="18"/>
      <c r="G713" s="18" t="s">
        <v>1988</v>
      </c>
      <c r="H713" s="18"/>
      <c r="I713" s="18"/>
      <c r="J713" s="18"/>
      <c r="K713" s="35" t="s">
        <v>82</v>
      </c>
      <c r="L713" s="35">
        <v>30</v>
      </c>
      <c r="M713" s="110" t="s">
        <v>67</v>
      </c>
      <c r="N713" s="35" t="s">
        <v>68</v>
      </c>
      <c r="O713" s="35" t="s">
        <v>91</v>
      </c>
      <c r="P713" s="35" t="s">
        <v>68</v>
      </c>
      <c r="Q713" s="35" t="s">
        <v>70</v>
      </c>
      <c r="R713" s="35" t="s">
        <v>401</v>
      </c>
      <c r="S713" s="19" t="s">
        <v>85</v>
      </c>
      <c r="T713" s="35">
        <v>112</v>
      </c>
      <c r="U713" s="35" t="s">
        <v>1358</v>
      </c>
      <c r="V713" s="125">
        <v>1500</v>
      </c>
      <c r="W713" s="125">
        <v>300</v>
      </c>
      <c r="X713" s="23">
        <v>0</v>
      </c>
      <c r="Y713" s="23">
        <f t="shared" si="27"/>
        <v>0</v>
      </c>
      <c r="Z713" s="35" t="s">
        <v>75</v>
      </c>
      <c r="AA713" s="35" t="s">
        <v>76</v>
      </c>
      <c r="AB713" s="35" t="s">
        <v>1559</v>
      </c>
      <c r="AC713" s="114" t="s">
        <v>1759</v>
      </c>
    </row>
    <row r="714" spans="1:29" s="8" customFormat="1" ht="36" customHeight="1">
      <c r="A714" s="18" t="s">
        <v>1989</v>
      </c>
      <c r="B714" s="18" t="s">
        <v>61</v>
      </c>
      <c r="C714" s="18" t="s">
        <v>62</v>
      </c>
      <c r="D714" s="18" t="s">
        <v>1987</v>
      </c>
      <c r="E714" s="18" t="s">
        <v>1954</v>
      </c>
      <c r="F714" s="18"/>
      <c r="G714" s="18" t="s">
        <v>1988</v>
      </c>
      <c r="H714" s="18"/>
      <c r="I714" s="18"/>
      <c r="J714" s="18"/>
      <c r="K714" s="35" t="s">
        <v>82</v>
      </c>
      <c r="L714" s="35">
        <v>0</v>
      </c>
      <c r="M714" s="110" t="s">
        <v>67</v>
      </c>
      <c r="N714" s="35" t="s">
        <v>68</v>
      </c>
      <c r="O714" s="35" t="s">
        <v>91</v>
      </c>
      <c r="P714" s="35" t="s">
        <v>68</v>
      </c>
      <c r="Q714" s="35" t="s">
        <v>70</v>
      </c>
      <c r="R714" s="116" t="s">
        <v>84</v>
      </c>
      <c r="S714" s="19" t="s">
        <v>92</v>
      </c>
      <c r="T714" s="35">
        <v>112</v>
      </c>
      <c r="U714" s="35" t="s">
        <v>1358</v>
      </c>
      <c r="V714" s="125">
        <v>1500</v>
      </c>
      <c r="W714" s="125">
        <v>300</v>
      </c>
      <c r="X714" s="23">
        <v>0</v>
      </c>
      <c r="Y714" s="23">
        <f t="shared" si="27"/>
        <v>0</v>
      </c>
      <c r="Z714" s="35"/>
      <c r="AA714" s="35" t="s">
        <v>76</v>
      </c>
      <c r="AB714" s="35">
        <v>11</v>
      </c>
      <c r="AC714" s="114" t="s">
        <v>1759</v>
      </c>
    </row>
    <row r="715" spans="1:29" s="8" customFormat="1" ht="36" customHeight="1">
      <c r="A715" s="18" t="s">
        <v>1990</v>
      </c>
      <c r="B715" s="18" t="s">
        <v>61</v>
      </c>
      <c r="C715" s="18" t="s">
        <v>62</v>
      </c>
      <c r="D715" s="18" t="s">
        <v>1987</v>
      </c>
      <c r="E715" s="18" t="s">
        <v>1954</v>
      </c>
      <c r="F715" s="18"/>
      <c r="G715" s="18" t="s">
        <v>1988</v>
      </c>
      <c r="H715" s="18"/>
      <c r="I715" s="18"/>
      <c r="J715" s="18"/>
      <c r="K715" s="35" t="s">
        <v>82</v>
      </c>
      <c r="L715" s="35">
        <v>0</v>
      </c>
      <c r="M715" s="110" t="s">
        <v>67</v>
      </c>
      <c r="N715" s="35" t="s">
        <v>68</v>
      </c>
      <c r="O715" s="18" t="s">
        <v>179</v>
      </c>
      <c r="P715" s="35" t="s">
        <v>68</v>
      </c>
      <c r="Q715" s="35" t="s">
        <v>70</v>
      </c>
      <c r="R715" s="116" t="s">
        <v>84</v>
      </c>
      <c r="S715" s="19" t="s">
        <v>92</v>
      </c>
      <c r="T715" s="35">
        <v>112</v>
      </c>
      <c r="U715" s="35" t="s">
        <v>1358</v>
      </c>
      <c r="V715" s="125">
        <v>1500</v>
      </c>
      <c r="W715" s="125">
        <v>300</v>
      </c>
      <c r="X715" s="23">
        <f>W715*V715</f>
        <v>450000</v>
      </c>
      <c r="Y715" s="23">
        <f t="shared" si="27"/>
        <v>504000.00000000006</v>
      </c>
      <c r="Z715" s="35"/>
      <c r="AA715" s="35" t="s">
        <v>76</v>
      </c>
      <c r="AB715" s="35"/>
      <c r="AC715" s="114" t="s">
        <v>1759</v>
      </c>
    </row>
    <row r="716" spans="1:29" s="8" customFormat="1" ht="36" customHeight="1">
      <c r="A716" s="18" t="s">
        <v>1991</v>
      </c>
      <c r="B716" s="18" t="s">
        <v>61</v>
      </c>
      <c r="C716" s="18" t="s">
        <v>62</v>
      </c>
      <c r="D716" s="18" t="s">
        <v>1992</v>
      </c>
      <c r="E716" s="18" t="s">
        <v>1954</v>
      </c>
      <c r="F716" s="18"/>
      <c r="G716" s="18" t="s">
        <v>1993</v>
      </c>
      <c r="H716" s="18"/>
      <c r="I716" s="18"/>
      <c r="J716" s="18"/>
      <c r="K716" s="35" t="s">
        <v>82</v>
      </c>
      <c r="L716" s="35">
        <v>30</v>
      </c>
      <c r="M716" s="110" t="s">
        <v>67</v>
      </c>
      <c r="N716" s="35" t="s">
        <v>68</v>
      </c>
      <c r="O716" s="35" t="s">
        <v>91</v>
      </c>
      <c r="P716" s="35" t="s">
        <v>68</v>
      </c>
      <c r="Q716" s="35" t="s">
        <v>70</v>
      </c>
      <c r="R716" s="35" t="s">
        <v>401</v>
      </c>
      <c r="S716" s="19" t="s">
        <v>85</v>
      </c>
      <c r="T716" s="35">
        <v>112</v>
      </c>
      <c r="U716" s="35" t="s">
        <v>1358</v>
      </c>
      <c r="V716" s="125">
        <v>100</v>
      </c>
      <c r="W716" s="125">
        <v>449.99999999999994</v>
      </c>
      <c r="X716" s="23">
        <v>0</v>
      </c>
      <c r="Y716" s="23">
        <f t="shared" si="27"/>
        <v>0</v>
      </c>
      <c r="Z716" s="35" t="s">
        <v>75</v>
      </c>
      <c r="AA716" s="35" t="s">
        <v>76</v>
      </c>
      <c r="AB716" s="35" t="s">
        <v>1559</v>
      </c>
      <c r="AC716" s="114" t="s">
        <v>1759</v>
      </c>
    </row>
    <row r="717" spans="1:29" s="8" customFormat="1" ht="36" customHeight="1">
      <c r="A717" s="18" t="s">
        <v>1994</v>
      </c>
      <c r="B717" s="18" t="s">
        <v>61</v>
      </c>
      <c r="C717" s="18" t="s">
        <v>62</v>
      </c>
      <c r="D717" s="18" t="s">
        <v>1992</v>
      </c>
      <c r="E717" s="18" t="s">
        <v>1954</v>
      </c>
      <c r="F717" s="18"/>
      <c r="G717" s="18" t="s">
        <v>1993</v>
      </c>
      <c r="H717" s="18"/>
      <c r="I717" s="18"/>
      <c r="J717" s="18"/>
      <c r="K717" s="35" t="s">
        <v>82</v>
      </c>
      <c r="L717" s="35">
        <v>0</v>
      </c>
      <c r="M717" s="110" t="s">
        <v>67</v>
      </c>
      <c r="N717" s="35" t="s">
        <v>68</v>
      </c>
      <c r="O717" s="35" t="s">
        <v>91</v>
      </c>
      <c r="P717" s="35" t="s">
        <v>68</v>
      </c>
      <c r="Q717" s="35" t="s">
        <v>70</v>
      </c>
      <c r="R717" s="116" t="s">
        <v>84</v>
      </c>
      <c r="S717" s="19" t="s">
        <v>92</v>
      </c>
      <c r="T717" s="35">
        <v>112</v>
      </c>
      <c r="U717" s="35" t="s">
        <v>1358</v>
      </c>
      <c r="V717" s="125">
        <v>100</v>
      </c>
      <c r="W717" s="125">
        <v>449.99999999999994</v>
      </c>
      <c r="X717" s="23">
        <v>0</v>
      </c>
      <c r="Y717" s="23">
        <f t="shared" si="27"/>
        <v>0</v>
      </c>
      <c r="Z717" s="35"/>
      <c r="AA717" s="35" t="s">
        <v>76</v>
      </c>
      <c r="AB717" s="35">
        <v>11</v>
      </c>
      <c r="AC717" s="114" t="s">
        <v>1759</v>
      </c>
    </row>
    <row r="718" spans="1:29" s="8" customFormat="1" ht="36" customHeight="1">
      <c r="A718" s="18" t="s">
        <v>1995</v>
      </c>
      <c r="B718" s="18" t="s">
        <v>61</v>
      </c>
      <c r="C718" s="18" t="s">
        <v>62</v>
      </c>
      <c r="D718" s="18" t="s">
        <v>1992</v>
      </c>
      <c r="E718" s="18" t="s">
        <v>1954</v>
      </c>
      <c r="F718" s="18"/>
      <c r="G718" s="18" t="s">
        <v>1993</v>
      </c>
      <c r="H718" s="18"/>
      <c r="I718" s="18"/>
      <c r="J718" s="18"/>
      <c r="K718" s="35" t="s">
        <v>82</v>
      </c>
      <c r="L718" s="35">
        <v>0</v>
      </c>
      <c r="M718" s="110" t="s">
        <v>67</v>
      </c>
      <c r="N718" s="35" t="s">
        <v>68</v>
      </c>
      <c r="O718" s="18" t="s">
        <v>179</v>
      </c>
      <c r="P718" s="35" t="s">
        <v>68</v>
      </c>
      <c r="Q718" s="35" t="s">
        <v>70</v>
      </c>
      <c r="R718" s="116" t="s">
        <v>84</v>
      </c>
      <c r="S718" s="19" t="s">
        <v>92</v>
      </c>
      <c r="T718" s="35">
        <v>112</v>
      </c>
      <c r="U718" s="35" t="s">
        <v>1358</v>
      </c>
      <c r="V718" s="125">
        <v>100</v>
      </c>
      <c r="W718" s="125">
        <v>449.99999999999994</v>
      </c>
      <c r="X718" s="23">
        <f>W718*V718</f>
        <v>44999.99999999999</v>
      </c>
      <c r="Y718" s="23">
        <f t="shared" si="27"/>
        <v>50400</v>
      </c>
      <c r="Z718" s="35"/>
      <c r="AA718" s="35" t="s">
        <v>76</v>
      </c>
      <c r="AB718" s="35"/>
      <c r="AC718" s="114" t="s">
        <v>1759</v>
      </c>
    </row>
    <row r="719" spans="1:29" s="8" customFormat="1" ht="39" customHeight="1">
      <c r="A719" s="18" t="s">
        <v>1996</v>
      </c>
      <c r="B719" s="18" t="s">
        <v>61</v>
      </c>
      <c r="C719" s="18" t="s">
        <v>62</v>
      </c>
      <c r="D719" s="18" t="s">
        <v>1953</v>
      </c>
      <c r="E719" s="18" t="s">
        <v>1954</v>
      </c>
      <c r="F719" s="18"/>
      <c r="G719" s="18" t="s">
        <v>1955</v>
      </c>
      <c r="H719" s="18"/>
      <c r="I719" s="18"/>
      <c r="J719" s="18"/>
      <c r="K719" s="35" t="s">
        <v>82</v>
      </c>
      <c r="L719" s="35">
        <v>30</v>
      </c>
      <c r="M719" s="110" t="s">
        <v>67</v>
      </c>
      <c r="N719" s="35" t="s">
        <v>68</v>
      </c>
      <c r="O719" s="35" t="s">
        <v>91</v>
      </c>
      <c r="P719" s="35" t="s">
        <v>68</v>
      </c>
      <c r="Q719" s="35" t="s">
        <v>70</v>
      </c>
      <c r="R719" s="35" t="s">
        <v>401</v>
      </c>
      <c r="S719" s="19" t="s">
        <v>85</v>
      </c>
      <c r="T719" s="35">
        <v>112</v>
      </c>
      <c r="U719" s="35" t="s">
        <v>1358</v>
      </c>
      <c r="V719" s="125">
        <v>100</v>
      </c>
      <c r="W719" s="125">
        <v>1000</v>
      </c>
      <c r="X719" s="23">
        <v>0</v>
      </c>
      <c r="Y719" s="23">
        <f t="shared" si="27"/>
        <v>0</v>
      </c>
      <c r="Z719" s="35" t="s">
        <v>75</v>
      </c>
      <c r="AA719" s="35" t="s">
        <v>76</v>
      </c>
      <c r="AB719" s="35" t="s">
        <v>1559</v>
      </c>
      <c r="AC719" s="114" t="s">
        <v>1759</v>
      </c>
    </row>
    <row r="720" spans="1:29" s="8" customFormat="1" ht="39" customHeight="1">
      <c r="A720" s="18" t="s">
        <v>1997</v>
      </c>
      <c r="B720" s="18" t="s">
        <v>61</v>
      </c>
      <c r="C720" s="18" t="s">
        <v>62</v>
      </c>
      <c r="D720" s="18" t="s">
        <v>1953</v>
      </c>
      <c r="E720" s="18" t="s">
        <v>1954</v>
      </c>
      <c r="F720" s="18"/>
      <c r="G720" s="18" t="s">
        <v>1955</v>
      </c>
      <c r="H720" s="18"/>
      <c r="I720" s="18"/>
      <c r="J720" s="18"/>
      <c r="K720" s="35" t="s">
        <v>82</v>
      </c>
      <c r="L720" s="35">
        <v>0</v>
      </c>
      <c r="M720" s="110" t="s">
        <v>67</v>
      </c>
      <c r="N720" s="35" t="s">
        <v>68</v>
      </c>
      <c r="O720" s="35" t="s">
        <v>91</v>
      </c>
      <c r="P720" s="35" t="s">
        <v>68</v>
      </c>
      <c r="Q720" s="35" t="s">
        <v>70</v>
      </c>
      <c r="R720" s="116" t="s">
        <v>84</v>
      </c>
      <c r="S720" s="19" t="s">
        <v>92</v>
      </c>
      <c r="T720" s="35">
        <v>112</v>
      </c>
      <c r="U720" s="35" t="s">
        <v>1358</v>
      </c>
      <c r="V720" s="125">
        <v>100</v>
      </c>
      <c r="W720" s="125">
        <v>1000</v>
      </c>
      <c r="X720" s="23">
        <v>0</v>
      </c>
      <c r="Y720" s="23">
        <f t="shared" si="27"/>
        <v>0</v>
      </c>
      <c r="Z720" s="35"/>
      <c r="AA720" s="35" t="s">
        <v>76</v>
      </c>
      <c r="AB720" s="35">
        <v>11</v>
      </c>
      <c r="AC720" s="114" t="s">
        <v>1759</v>
      </c>
    </row>
    <row r="721" spans="1:29" s="8" customFormat="1" ht="39" customHeight="1">
      <c r="A721" s="18" t="s">
        <v>1998</v>
      </c>
      <c r="B721" s="18" t="s">
        <v>61</v>
      </c>
      <c r="C721" s="18" t="s">
        <v>62</v>
      </c>
      <c r="D721" s="18" t="s">
        <v>1953</v>
      </c>
      <c r="E721" s="18" t="s">
        <v>1954</v>
      </c>
      <c r="F721" s="18"/>
      <c r="G721" s="18" t="s">
        <v>1955</v>
      </c>
      <c r="H721" s="18"/>
      <c r="I721" s="18"/>
      <c r="J721" s="18"/>
      <c r="K721" s="35" t="s">
        <v>82</v>
      </c>
      <c r="L721" s="35">
        <v>0</v>
      </c>
      <c r="M721" s="110" t="s">
        <v>67</v>
      </c>
      <c r="N721" s="35" t="s">
        <v>68</v>
      </c>
      <c r="O721" s="18" t="s">
        <v>179</v>
      </c>
      <c r="P721" s="35" t="s">
        <v>68</v>
      </c>
      <c r="Q721" s="35" t="s">
        <v>70</v>
      </c>
      <c r="R721" s="116" t="s">
        <v>84</v>
      </c>
      <c r="S721" s="19" t="s">
        <v>92</v>
      </c>
      <c r="T721" s="35">
        <v>112</v>
      </c>
      <c r="U721" s="35" t="s">
        <v>1358</v>
      </c>
      <c r="V721" s="125">
        <v>100</v>
      </c>
      <c r="W721" s="125">
        <v>1000</v>
      </c>
      <c r="X721" s="23">
        <f>W721*V721</f>
        <v>100000</v>
      </c>
      <c r="Y721" s="23">
        <f t="shared" si="27"/>
        <v>112000.00000000001</v>
      </c>
      <c r="Z721" s="35"/>
      <c r="AA721" s="35" t="s">
        <v>76</v>
      </c>
      <c r="AB721" s="35"/>
      <c r="AC721" s="114" t="s">
        <v>1759</v>
      </c>
    </row>
    <row r="722" spans="1:29" s="8" customFormat="1" ht="89.25" customHeight="1">
      <c r="A722" s="18" t="s">
        <v>1999</v>
      </c>
      <c r="B722" s="18" t="s">
        <v>61</v>
      </c>
      <c r="C722" s="18" t="s">
        <v>62</v>
      </c>
      <c r="D722" s="18" t="s">
        <v>1453</v>
      </c>
      <c r="E722" s="18" t="s">
        <v>1454</v>
      </c>
      <c r="F722" s="18"/>
      <c r="G722" s="18" t="s">
        <v>1455</v>
      </c>
      <c r="H722" s="18"/>
      <c r="I722" s="18" t="s">
        <v>2000</v>
      </c>
      <c r="J722" s="18"/>
      <c r="K722" s="35" t="s">
        <v>82</v>
      </c>
      <c r="L722" s="35">
        <v>30</v>
      </c>
      <c r="M722" s="110" t="s">
        <v>67</v>
      </c>
      <c r="N722" s="35" t="s">
        <v>68</v>
      </c>
      <c r="O722" s="35" t="s">
        <v>91</v>
      </c>
      <c r="P722" s="35" t="s">
        <v>68</v>
      </c>
      <c r="Q722" s="35" t="s">
        <v>70</v>
      </c>
      <c r="R722" s="35" t="s">
        <v>401</v>
      </c>
      <c r="S722" s="19" t="s">
        <v>85</v>
      </c>
      <c r="T722" s="35">
        <v>166</v>
      </c>
      <c r="U722" s="35" t="s">
        <v>98</v>
      </c>
      <c r="V722" s="125">
        <v>100</v>
      </c>
      <c r="W722" s="125">
        <v>269.99999999999994</v>
      </c>
      <c r="X722" s="23">
        <v>0</v>
      </c>
      <c r="Y722" s="23">
        <f t="shared" si="27"/>
        <v>0</v>
      </c>
      <c r="Z722" s="35" t="s">
        <v>75</v>
      </c>
      <c r="AA722" s="35" t="s">
        <v>76</v>
      </c>
      <c r="AB722" s="35" t="s">
        <v>1559</v>
      </c>
      <c r="AC722" s="114" t="s">
        <v>1759</v>
      </c>
    </row>
    <row r="723" spans="1:29" s="8" customFormat="1" ht="67.5" customHeight="1">
      <c r="A723" s="18" t="s">
        <v>2001</v>
      </c>
      <c r="B723" s="18" t="s">
        <v>61</v>
      </c>
      <c r="C723" s="18" t="s">
        <v>62</v>
      </c>
      <c r="D723" s="18" t="s">
        <v>1453</v>
      </c>
      <c r="E723" s="18" t="s">
        <v>1454</v>
      </c>
      <c r="F723" s="18"/>
      <c r="G723" s="18" t="s">
        <v>1455</v>
      </c>
      <c r="H723" s="18"/>
      <c r="I723" s="18" t="s">
        <v>2000</v>
      </c>
      <c r="J723" s="18"/>
      <c r="K723" s="35" t="s">
        <v>82</v>
      </c>
      <c r="L723" s="35">
        <v>0</v>
      </c>
      <c r="M723" s="110" t="s">
        <v>67</v>
      </c>
      <c r="N723" s="35" t="s">
        <v>68</v>
      </c>
      <c r="O723" s="35" t="s">
        <v>91</v>
      </c>
      <c r="P723" s="35" t="s">
        <v>68</v>
      </c>
      <c r="Q723" s="35" t="s">
        <v>70</v>
      </c>
      <c r="R723" s="116" t="s">
        <v>84</v>
      </c>
      <c r="S723" s="19" t="s">
        <v>92</v>
      </c>
      <c r="T723" s="35">
        <v>166</v>
      </c>
      <c r="U723" s="35" t="s">
        <v>98</v>
      </c>
      <c r="V723" s="125">
        <v>100</v>
      </c>
      <c r="W723" s="125">
        <v>269.99999999999994</v>
      </c>
      <c r="X723" s="23">
        <v>0</v>
      </c>
      <c r="Y723" s="23">
        <f t="shared" si="27"/>
        <v>0</v>
      </c>
      <c r="Z723" s="35"/>
      <c r="AA723" s="35" t="s">
        <v>76</v>
      </c>
      <c r="AB723" s="35">
        <v>11</v>
      </c>
      <c r="AC723" s="114" t="s">
        <v>1759</v>
      </c>
    </row>
    <row r="724" spans="1:29" s="8" customFormat="1" ht="67.5" customHeight="1">
      <c r="A724" s="18" t="s">
        <v>2002</v>
      </c>
      <c r="B724" s="18" t="s">
        <v>61</v>
      </c>
      <c r="C724" s="18" t="s">
        <v>62</v>
      </c>
      <c r="D724" s="18" t="s">
        <v>1453</v>
      </c>
      <c r="E724" s="18" t="s">
        <v>1454</v>
      </c>
      <c r="F724" s="18"/>
      <c r="G724" s="18" t="s">
        <v>1455</v>
      </c>
      <c r="H724" s="18"/>
      <c r="I724" s="18" t="s">
        <v>2000</v>
      </c>
      <c r="J724" s="18"/>
      <c r="K724" s="35" t="s">
        <v>82</v>
      </c>
      <c r="L724" s="35">
        <v>0</v>
      </c>
      <c r="M724" s="110" t="s">
        <v>67</v>
      </c>
      <c r="N724" s="35" t="s">
        <v>68</v>
      </c>
      <c r="O724" s="18" t="s">
        <v>179</v>
      </c>
      <c r="P724" s="35" t="s">
        <v>68</v>
      </c>
      <c r="Q724" s="35" t="s">
        <v>70</v>
      </c>
      <c r="R724" s="116" t="s">
        <v>84</v>
      </c>
      <c r="S724" s="19" t="s">
        <v>92</v>
      </c>
      <c r="T724" s="35">
        <v>166</v>
      </c>
      <c r="U724" s="35" t="s">
        <v>98</v>
      </c>
      <c r="V724" s="125">
        <v>100</v>
      </c>
      <c r="W724" s="125">
        <v>269.99999999999994</v>
      </c>
      <c r="X724" s="23">
        <f>W724*V724</f>
        <v>26999.999999999993</v>
      </c>
      <c r="Y724" s="23">
        <f t="shared" si="27"/>
        <v>30239.999999999996</v>
      </c>
      <c r="Z724" s="35"/>
      <c r="AA724" s="35" t="s">
        <v>76</v>
      </c>
      <c r="AB724" s="35"/>
      <c r="AC724" s="114" t="s">
        <v>1759</v>
      </c>
    </row>
    <row r="725" spans="1:29" s="8" customFormat="1" ht="53.25" customHeight="1">
      <c r="A725" s="18" t="s">
        <v>2003</v>
      </c>
      <c r="B725" s="18" t="s">
        <v>61</v>
      </c>
      <c r="C725" s="18" t="s">
        <v>62</v>
      </c>
      <c r="D725" s="18" t="s">
        <v>2004</v>
      </c>
      <c r="E725" s="18" t="s">
        <v>2005</v>
      </c>
      <c r="F725" s="18"/>
      <c r="G725" s="18" t="s">
        <v>2006</v>
      </c>
      <c r="H725" s="18"/>
      <c r="I725" s="18" t="s">
        <v>2007</v>
      </c>
      <c r="J725" s="18"/>
      <c r="K725" s="35" t="s">
        <v>82</v>
      </c>
      <c r="L725" s="35">
        <v>30</v>
      </c>
      <c r="M725" s="110" t="s">
        <v>67</v>
      </c>
      <c r="N725" s="35" t="s">
        <v>68</v>
      </c>
      <c r="O725" s="35" t="s">
        <v>91</v>
      </c>
      <c r="P725" s="35" t="s">
        <v>68</v>
      </c>
      <c r="Q725" s="35" t="s">
        <v>70</v>
      </c>
      <c r="R725" s="35" t="s">
        <v>401</v>
      </c>
      <c r="S725" s="19" t="s">
        <v>85</v>
      </c>
      <c r="T725" s="35">
        <v>112</v>
      </c>
      <c r="U725" s="35" t="s">
        <v>1358</v>
      </c>
      <c r="V725" s="125">
        <v>1000</v>
      </c>
      <c r="W725" s="125">
        <v>190</v>
      </c>
      <c r="X725" s="23">
        <v>0</v>
      </c>
      <c r="Y725" s="23">
        <f t="shared" si="27"/>
        <v>0</v>
      </c>
      <c r="Z725" s="35" t="s">
        <v>75</v>
      </c>
      <c r="AA725" s="35" t="s">
        <v>76</v>
      </c>
      <c r="AB725" s="35" t="s">
        <v>1559</v>
      </c>
      <c r="AC725" s="114" t="s">
        <v>1759</v>
      </c>
    </row>
    <row r="726" spans="1:29" s="8" customFormat="1" ht="53.25" customHeight="1">
      <c r="A726" s="18" t="s">
        <v>2008</v>
      </c>
      <c r="B726" s="18" t="s">
        <v>61</v>
      </c>
      <c r="C726" s="18" t="s">
        <v>62</v>
      </c>
      <c r="D726" s="18" t="s">
        <v>2004</v>
      </c>
      <c r="E726" s="18" t="s">
        <v>2005</v>
      </c>
      <c r="F726" s="18"/>
      <c r="G726" s="18" t="s">
        <v>2006</v>
      </c>
      <c r="H726" s="18"/>
      <c r="I726" s="18" t="s">
        <v>2007</v>
      </c>
      <c r="J726" s="18"/>
      <c r="K726" s="35" t="s">
        <v>82</v>
      </c>
      <c r="L726" s="35">
        <v>0</v>
      </c>
      <c r="M726" s="110" t="s">
        <v>67</v>
      </c>
      <c r="N726" s="35" t="s">
        <v>68</v>
      </c>
      <c r="O726" s="35" t="s">
        <v>91</v>
      </c>
      <c r="P726" s="35" t="s">
        <v>68</v>
      </c>
      <c r="Q726" s="35" t="s">
        <v>70</v>
      </c>
      <c r="R726" s="116" t="s">
        <v>84</v>
      </c>
      <c r="S726" s="19" t="s">
        <v>92</v>
      </c>
      <c r="T726" s="35">
        <v>112</v>
      </c>
      <c r="U726" s="35" t="s">
        <v>1358</v>
      </c>
      <c r="V726" s="125">
        <v>1000</v>
      </c>
      <c r="W726" s="125">
        <v>190</v>
      </c>
      <c r="X726" s="23">
        <v>0</v>
      </c>
      <c r="Y726" s="23">
        <f t="shared" si="27"/>
        <v>0</v>
      </c>
      <c r="Z726" s="35"/>
      <c r="AA726" s="35" t="s">
        <v>76</v>
      </c>
      <c r="AB726" s="35">
        <v>11</v>
      </c>
      <c r="AC726" s="114" t="s">
        <v>1759</v>
      </c>
    </row>
    <row r="727" spans="1:29" s="8" customFormat="1" ht="53.25" customHeight="1">
      <c r="A727" s="18" t="s">
        <v>2009</v>
      </c>
      <c r="B727" s="18" t="s">
        <v>61</v>
      </c>
      <c r="C727" s="18" t="s">
        <v>62</v>
      </c>
      <c r="D727" s="18" t="s">
        <v>2004</v>
      </c>
      <c r="E727" s="18" t="s">
        <v>2005</v>
      </c>
      <c r="F727" s="18"/>
      <c r="G727" s="18" t="s">
        <v>2006</v>
      </c>
      <c r="H727" s="18"/>
      <c r="I727" s="18" t="s">
        <v>2007</v>
      </c>
      <c r="J727" s="18"/>
      <c r="K727" s="35" t="s">
        <v>82</v>
      </c>
      <c r="L727" s="35">
        <v>0</v>
      </c>
      <c r="M727" s="110" t="s">
        <v>67</v>
      </c>
      <c r="N727" s="35" t="s">
        <v>68</v>
      </c>
      <c r="O727" s="18" t="s">
        <v>179</v>
      </c>
      <c r="P727" s="35" t="s">
        <v>68</v>
      </c>
      <c r="Q727" s="35" t="s">
        <v>70</v>
      </c>
      <c r="R727" s="116" t="s">
        <v>84</v>
      </c>
      <c r="S727" s="19" t="s">
        <v>92</v>
      </c>
      <c r="T727" s="35">
        <v>112</v>
      </c>
      <c r="U727" s="35" t="s">
        <v>1358</v>
      </c>
      <c r="V727" s="125">
        <v>1000</v>
      </c>
      <c r="W727" s="125">
        <v>190</v>
      </c>
      <c r="X727" s="23">
        <f>W727*V727</f>
        <v>190000</v>
      </c>
      <c r="Y727" s="23">
        <f t="shared" si="27"/>
        <v>212800.00000000003</v>
      </c>
      <c r="Z727" s="35"/>
      <c r="AA727" s="35" t="s">
        <v>76</v>
      </c>
      <c r="AB727" s="35"/>
      <c r="AC727" s="114" t="s">
        <v>1759</v>
      </c>
    </row>
    <row r="728" spans="1:29" s="8" customFormat="1" ht="47.25" customHeight="1">
      <c r="A728" s="18" t="s">
        <v>2010</v>
      </c>
      <c r="B728" s="18" t="s">
        <v>61</v>
      </c>
      <c r="C728" s="18" t="s">
        <v>62</v>
      </c>
      <c r="D728" s="18" t="s">
        <v>2011</v>
      </c>
      <c r="E728" s="18" t="s">
        <v>2012</v>
      </c>
      <c r="F728" s="18"/>
      <c r="G728" s="18" t="s">
        <v>2013</v>
      </c>
      <c r="H728" s="18"/>
      <c r="I728" s="18"/>
      <c r="J728" s="18"/>
      <c r="K728" s="35" t="s">
        <v>82</v>
      </c>
      <c r="L728" s="35">
        <v>30</v>
      </c>
      <c r="M728" s="110" t="s">
        <v>67</v>
      </c>
      <c r="N728" s="35" t="s">
        <v>68</v>
      </c>
      <c r="O728" s="35" t="s">
        <v>91</v>
      </c>
      <c r="P728" s="35" t="s">
        <v>68</v>
      </c>
      <c r="Q728" s="35" t="s">
        <v>70</v>
      </c>
      <c r="R728" s="35" t="s">
        <v>401</v>
      </c>
      <c r="S728" s="19" t="s">
        <v>85</v>
      </c>
      <c r="T728" s="35">
        <v>112</v>
      </c>
      <c r="U728" s="35" t="s">
        <v>1358</v>
      </c>
      <c r="V728" s="125">
        <v>50</v>
      </c>
      <c r="W728" s="125">
        <v>535</v>
      </c>
      <c r="X728" s="23">
        <v>0</v>
      </c>
      <c r="Y728" s="23">
        <f t="shared" si="27"/>
        <v>0</v>
      </c>
      <c r="Z728" s="35" t="s">
        <v>75</v>
      </c>
      <c r="AA728" s="35" t="s">
        <v>76</v>
      </c>
      <c r="AB728" s="35" t="s">
        <v>1559</v>
      </c>
      <c r="AC728" s="114" t="s">
        <v>1759</v>
      </c>
    </row>
    <row r="729" spans="1:29" s="8" customFormat="1" ht="47.25" customHeight="1">
      <c r="A729" s="18" t="s">
        <v>2014</v>
      </c>
      <c r="B729" s="18" t="s">
        <v>61</v>
      </c>
      <c r="C729" s="18" t="s">
        <v>62</v>
      </c>
      <c r="D729" s="18" t="s">
        <v>2011</v>
      </c>
      <c r="E729" s="18" t="s">
        <v>2012</v>
      </c>
      <c r="F729" s="18"/>
      <c r="G729" s="18" t="s">
        <v>2013</v>
      </c>
      <c r="H729" s="18"/>
      <c r="I729" s="18"/>
      <c r="J729" s="18"/>
      <c r="K729" s="35" t="s">
        <v>82</v>
      </c>
      <c r="L729" s="35">
        <v>0</v>
      </c>
      <c r="M729" s="110" t="s">
        <v>67</v>
      </c>
      <c r="N729" s="35" t="s">
        <v>68</v>
      </c>
      <c r="O729" s="35" t="s">
        <v>91</v>
      </c>
      <c r="P729" s="35" t="s">
        <v>68</v>
      </c>
      <c r="Q729" s="35" t="s">
        <v>70</v>
      </c>
      <c r="R729" s="116" t="s">
        <v>84</v>
      </c>
      <c r="S729" s="19" t="s">
        <v>92</v>
      </c>
      <c r="T729" s="35">
        <v>112</v>
      </c>
      <c r="U729" s="35" t="s">
        <v>1358</v>
      </c>
      <c r="V729" s="125">
        <v>50</v>
      </c>
      <c r="W729" s="125">
        <v>535</v>
      </c>
      <c r="X729" s="23">
        <f>W729*V729</f>
        <v>26750</v>
      </c>
      <c r="Y729" s="23">
        <f t="shared" si="27"/>
        <v>29960.000000000004</v>
      </c>
      <c r="Z729" s="35"/>
      <c r="AA729" s="35" t="s">
        <v>76</v>
      </c>
      <c r="AB729" s="35"/>
      <c r="AC729" s="114" t="s">
        <v>1759</v>
      </c>
    </row>
    <row r="730" spans="1:29" s="8" customFormat="1" ht="114.75" customHeight="1">
      <c r="A730" s="18" t="s">
        <v>2015</v>
      </c>
      <c r="B730" s="18" t="s">
        <v>61</v>
      </c>
      <c r="C730" s="18" t="s">
        <v>62</v>
      </c>
      <c r="D730" s="18" t="s">
        <v>2016</v>
      </c>
      <c r="E730" s="18" t="s">
        <v>2017</v>
      </c>
      <c r="F730" s="18"/>
      <c r="G730" s="18" t="s">
        <v>2018</v>
      </c>
      <c r="H730" s="18"/>
      <c r="I730" s="18"/>
      <c r="J730" s="18"/>
      <c r="K730" s="35" t="s">
        <v>82</v>
      </c>
      <c r="L730" s="35">
        <v>0</v>
      </c>
      <c r="M730" s="110" t="s">
        <v>67</v>
      </c>
      <c r="N730" s="35" t="s">
        <v>68</v>
      </c>
      <c r="O730" s="35" t="s">
        <v>513</v>
      </c>
      <c r="P730" s="35" t="s">
        <v>68</v>
      </c>
      <c r="Q730" s="35" t="s">
        <v>70</v>
      </c>
      <c r="R730" s="35" t="s">
        <v>84</v>
      </c>
      <c r="S730" s="19" t="s">
        <v>92</v>
      </c>
      <c r="T730" s="35">
        <v>796</v>
      </c>
      <c r="U730" s="35" t="s">
        <v>133</v>
      </c>
      <c r="V730" s="125">
        <v>10</v>
      </c>
      <c r="W730" s="125">
        <v>62000</v>
      </c>
      <c r="X730" s="23">
        <v>0</v>
      </c>
      <c r="Y730" s="23">
        <f t="shared" si="27"/>
        <v>0</v>
      </c>
      <c r="Z730" s="35"/>
      <c r="AA730" s="35" t="s">
        <v>76</v>
      </c>
      <c r="AB730" s="35">
        <v>11</v>
      </c>
      <c r="AC730" s="114" t="s">
        <v>1759</v>
      </c>
    </row>
    <row r="731" spans="1:29" s="8" customFormat="1" ht="114.75" customHeight="1">
      <c r="A731" s="18" t="s">
        <v>2019</v>
      </c>
      <c r="B731" s="18" t="s">
        <v>61</v>
      </c>
      <c r="C731" s="18" t="s">
        <v>62</v>
      </c>
      <c r="D731" s="18" t="s">
        <v>2016</v>
      </c>
      <c r="E731" s="18" t="s">
        <v>2017</v>
      </c>
      <c r="F731" s="18"/>
      <c r="G731" s="18" t="s">
        <v>2018</v>
      </c>
      <c r="H731" s="18"/>
      <c r="I731" s="18"/>
      <c r="J731" s="18"/>
      <c r="K731" s="35" t="s">
        <v>82</v>
      </c>
      <c r="L731" s="35">
        <v>0</v>
      </c>
      <c r="M731" s="110" t="s">
        <v>67</v>
      </c>
      <c r="N731" s="35" t="s">
        <v>68</v>
      </c>
      <c r="O731" s="35" t="s">
        <v>2020</v>
      </c>
      <c r="P731" s="35" t="s">
        <v>68</v>
      </c>
      <c r="Q731" s="35" t="s">
        <v>70</v>
      </c>
      <c r="R731" s="35" t="s">
        <v>84</v>
      </c>
      <c r="S731" s="19" t="s">
        <v>92</v>
      </c>
      <c r="T731" s="35">
        <v>796</v>
      </c>
      <c r="U731" s="35" t="s">
        <v>133</v>
      </c>
      <c r="V731" s="125">
        <v>10</v>
      </c>
      <c r="W731" s="125">
        <v>62000</v>
      </c>
      <c r="X731" s="23">
        <f>W731*V731</f>
        <v>620000</v>
      </c>
      <c r="Y731" s="23">
        <f t="shared" si="27"/>
        <v>694400.0000000001</v>
      </c>
      <c r="Z731" s="35"/>
      <c r="AA731" s="35" t="s">
        <v>76</v>
      </c>
      <c r="AB731" s="35"/>
      <c r="AC731" s="114" t="s">
        <v>1759</v>
      </c>
    </row>
    <row r="732" spans="1:29" s="8" customFormat="1" ht="114.75" customHeight="1">
      <c r="A732" s="18" t="s">
        <v>2021</v>
      </c>
      <c r="B732" s="18" t="s">
        <v>61</v>
      </c>
      <c r="C732" s="18" t="s">
        <v>62</v>
      </c>
      <c r="D732" s="18" t="s">
        <v>2022</v>
      </c>
      <c r="E732" s="18" t="s">
        <v>2017</v>
      </c>
      <c r="F732" s="18"/>
      <c r="G732" s="18" t="s">
        <v>2023</v>
      </c>
      <c r="H732" s="18"/>
      <c r="I732" s="18"/>
      <c r="J732" s="18"/>
      <c r="K732" s="35" t="s">
        <v>82</v>
      </c>
      <c r="L732" s="35">
        <v>0</v>
      </c>
      <c r="M732" s="110" t="s">
        <v>67</v>
      </c>
      <c r="N732" s="35" t="s">
        <v>68</v>
      </c>
      <c r="O732" s="35" t="s">
        <v>513</v>
      </c>
      <c r="P732" s="35" t="s">
        <v>68</v>
      </c>
      <c r="Q732" s="35" t="s">
        <v>70</v>
      </c>
      <c r="R732" s="35" t="s">
        <v>84</v>
      </c>
      <c r="S732" s="35" t="s">
        <v>92</v>
      </c>
      <c r="T732" s="35">
        <v>796</v>
      </c>
      <c r="U732" s="35" t="s">
        <v>133</v>
      </c>
      <c r="V732" s="125">
        <v>4</v>
      </c>
      <c r="W732" s="125">
        <v>6000</v>
      </c>
      <c r="X732" s="23">
        <v>0</v>
      </c>
      <c r="Y732" s="23">
        <f t="shared" si="27"/>
        <v>0</v>
      </c>
      <c r="Z732" s="35"/>
      <c r="AA732" s="35" t="s">
        <v>76</v>
      </c>
      <c r="AB732" s="35">
        <v>11</v>
      </c>
      <c r="AC732" s="114" t="s">
        <v>1759</v>
      </c>
    </row>
    <row r="733" spans="1:29" s="8" customFormat="1" ht="114.75" customHeight="1">
      <c r="A733" s="18" t="s">
        <v>2024</v>
      </c>
      <c r="B733" s="18" t="s">
        <v>61</v>
      </c>
      <c r="C733" s="18" t="s">
        <v>62</v>
      </c>
      <c r="D733" s="18" t="s">
        <v>2022</v>
      </c>
      <c r="E733" s="18" t="s">
        <v>2017</v>
      </c>
      <c r="F733" s="18"/>
      <c r="G733" s="18" t="s">
        <v>2023</v>
      </c>
      <c r="H733" s="18"/>
      <c r="I733" s="18"/>
      <c r="J733" s="18"/>
      <c r="K733" s="35" t="s">
        <v>82</v>
      </c>
      <c r="L733" s="35">
        <v>0</v>
      </c>
      <c r="M733" s="110" t="s">
        <v>67</v>
      </c>
      <c r="N733" s="35" t="s">
        <v>68</v>
      </c>
      <c r="O733" s="35" t="s">
        <v>2020</v>
      </c>
      <c r="P733" s="35" t="s">
        <v>68</v>
      </c>
      <c r="Q733" s="35" t="s">
        <v>70</v>
      </c>
      <c r="R733" s="35" t="s">
        <v>84</v>
      </c>
      <c r="S733" s="35" t="s">
        <v>92</v>
      </c>
      <c r="T733" s="35">
        <v>796</v>
      </c>
      <c r="U733" s="35" t="s">
        <v>133</v>
      </c>
      <c r="V733" s="125">
        <v>4</v>
      </c>
      <c r="W733" s="125">
        <v>6000</v>
      </c>
      <c r="X733" s="23">
        <f>W733*V733</f>
        <v>24000</v>
      </c>
      <c r="Y733" s="23">
        <f t="shared" si="27"/>
        <v>26880.000000000004</v>
      </c>
      <c r="Z733" s="35"/>
      <c r="AA733" s="35" t="s">
        <v>76</v>
      </c>
      <c r="AB733" s="35"/>
      <c r="AC733" s="114" t="s">
        <v>1759</v>
      </c>
    </row>
    <row r="734" spans="1:29" s="8" customFormat="1" ht="114.75" customHeight="1">
      <c r="A734" s="18" t="s">
        <v>2025</v>
      </c>
      <c r="B734" s="18" t="s">
        <v>61</v>
      </c>
      <c r="C734" s="18" t="s">
        <v>62</v>
      </c>
      <c r="D734" s="18" t="s">
        <v>2026</v>
      </c>
      <c r="E734" s="18" t="s">
        <v>2017</v>
      </c>
      <c r="F734" s="18"/>
      <c r="G734" s="18" t="s">
        <v>2027</v>
      </c>
      <c r="H734" s="18"/>
      <c r="I734" s="18"/>
      <c r="J734" s="18"/>
      <c r="K734" s="35" t="s">
        <v>82</v>
      </c>
      <c r="L734" s="35">
        <v>0</v>
      </c>
      <c r="M734" s="110" t="s">
        <v>67</v>
      </c>
      <c r="N734" s="35" t="s">
        <v>68</v>
      </c>
      <c r="O734" s="35" t="s">
        <v>513</v>
      </c>
      <c r="P734" s="35" t="s">
        <v>68</v>
      </c>
      <c r="Q734" s="35" t="s">
        <v>70</v>
      </c>
      <c r="R734" s="35" t="s">
        <v>84</v>
      </c>
      <c r="S734" s="35" t="s">
        <v>92</v>
      </c>
      <c r="T734" s="35">
        <v>796</v>
      </c>
      <c r="U734" s="35" t="s">
        <v>133</v>
      </c>
      <c r="V734" s="125">
        <v>12</v>
      </c>
      <c r="W734" s="125">
        <v>26199.999999999996</v>
      </c>
      <c r="X734" s="23">
        <v>0</v>
      </c>
      <c r="Y734" s="23">
        <f t="shared" si="27"/>
        <v>0</v>
      </c>
      <c r="Z734" s="35"/>
      <c r="AA734" s="35" t="s">
        <v>76</v>
      </c>
      <c r="AB734" s="35">
        <v>11</v>
      </c>
      <c r="AC734" s="114" t="s">
        <v>1759</v>
      </c>
    </row>
    <row r="735" spans="1:29" s="8" customFormat="1" ht="114.75" customHeight="1">
      <c r="A735" s="18" t="s">
        <v>2028</v>
      </c>
      <c r="B735" s="18" t="s">
        <v>61</v>
      </c>
      <c r="C735" s="18" t="s">
        <v>62</v>
      </c>
      <c r="D735" s="18" t="s">
        <v>2026</v>
      </c>
      <c r="E735" s="18" t="s">
        <v>2017</v>
      </c>
      <c r="F735" s="18"/>
      <c r="G735" s="18" t="s">
        <v>2027</v>
      </c>
      <c r="H735" s="18"/>
      <c r="I735" s="18"/>
      <c r="J735" s="18"/>
      <c r="K735" s="35" t="s">
        <v>82</v>
      </c>
      <c r="L735" s="35">
        <v>0</v>
      </c>
      <c r="M735" s="110" t="s">
        <v>67</v>
      </c>
      <c r="N735" s="35" t="s">
        <v>68</v>
      </c>
      <c r="O735" s="35" t="s">
        <v>2020</v>
      </c>
      <c r="P735" s="35" t="s">
        <v>68</v>
      </c>
      <c r="Q735" s="35" t="s">
        <v>70</v>
      </c>
      <c r="R735" s="35" t="s">
        <v>84</v>
      </c>
      <c r="S735" s="35" t="s">
        <v>92</v>
      </c>
      <c r="T735" s="35">
        <v>796</v>
      </c>
      <c r="U735" s="35" t="s">
        <v>133</v>
      </c>
      <c r="V735" s="125">
        <v>12</v>
      </c>
      <c r="W735" s="125">
        <v>26199.999999999996</v>
      </c>
      <c r="X735" s="23">
        <f>W735*V735</f>
        <v>314399.99999999994</v>
      </c>
      <c r="Y735" s="23">
        <f t="shared" si="27"/>
        <v>352127.99999999994</v>
      </c>
      <c r="Z735" s="35"/>
      <c r="AA735" s="35" t="s">
        <v>76</v>
      </c>
      <c r="AB735" s="35"/>
      <c r="AC735" s="114" t="s">
        <v>1759</v>
      </c>
    </row>
    <row r="736" spans="1:29" s="8" customFormat="1" ht="150" customHeight="1">
      <c r="A736" s="18" t="s">
        <v>2029</v>
      </c>
      <c r="B736" s="18" t="s">
        <v>61</v>
      </c>
      <c r="C736" s="18" t="s">
        <v>62</v>
      </c>
      <c r="D736" s="18" t="s">
        <v>2030</v>
      </c>
      <c r="E736" s="18" t="s">
        <v>2017</v>
      </c>
      <c r="F736" s="18"/>
      <c r="G736" s="18" t="s">
        <v>2031</v>
      </c>
      <c r="H736" s="18"/>
      <c r="I736" s="18"/>
      <c r="J736" s="18"/>
      <c r="K736" s="35" t="s">
        <v>82</v>
      </c>
      <c r="L736" s="35">
        <v>0</v>
      </c>
      <c r="M736" s="110" t="s">
        <v>67</v>
      </c>
      <c r="N736" s="35" t="s">
        <v>68</v>
      </c>
      <c r="O736" s="35" t="s">
        <v>513</v>
      </c>
      <c r="P736" s="35" t="s">
        <v>68</v>
      </c>
      <c r="Q736" s="35" t="s">
        <v>70</v>
      </c>
      <c r="R736" s="35" t="s">
        <v>84</v>
      </c>
      <c r="S736" s="35" t="s">
        <v>92</v>
      </c>
      <c r="T736" s="35">
        <v>796</v>
      </c>
      <c r="U736" s="35" t="s">
        <v>133</v>
      </c>
      <c r="V736" s="125">
        <v>14</v>
      </c>
      <c r="W736" s="125">
        <v>13999.999999999998</v>
      </c>
      <c r="X736" s="23">
        <v>0</v>
      </c>
      <c r="Y736" s="23">
        <f t="shared" si="27"/>
        <v>0</v>
      </c>
      <c r="Z736" s="35"/>
      <c r="AA736" s="35" t="s">
        <v>76</v>
      </c>
      <c r="AB736" s="35">
        <v>11</v>
      </c>
      <c r="AC736" s="114" t="s">
        <v>1759</v>
      </c>
    </row>
    <row r="737" spans="1:29" s="8" customFormat="1" ht="150" customHeight="1">
      <c r="A737" s="18" t="s">
        <v>2032</v>
      </c>
      <c r="B737" s="18" t="s">
        <v>61</v>
      </c>
      <c r="C737" s="18" t="s">
        <v>62</v>
      </c>
      <c r="D737" s="18" t="s">
        <v>2030</v>
      </c>
      <c r="E737" s="18" t="s">
        <v>2017</v>
      </c>
      <c r="F737" s="18"/>
      <c r="G737" s="18" t="s">
        <v>2031</v>
      </c>
      <c r="H737" s="18"/>
      <c r="I737" s="18"/>
      <c r="J737" s="18"/>
      <c r="K737" s="35" t="s">
        <v>82</v>
      </c>
      <c r="L737" s="35">
        <v>0</v>
      </c>
      <c r="M737" s="110" t="s">
        <v>67</v>
      </c>
      <c r="N737" s="35" t="s">
        <v>68</v>
      </c>
      <c r="O737" s="35" t="s">
        <v>2020</v>
      </c>
      <c r="P737" s="35" t="s">
        <v>68</v>
      </c>
      <c r="Q737" s="35" t="s">
        <v>70</v>
      </c>
      <c r="R737" s="35" t="s">
        <v>84</v>
      </c>
      <c r="S737" s="35" t="s">
        <v>92</v>
      </c>
      <c r="T737" s="35">
        <v>796</v>
      </c>
      <c r="U737" s="35" t="s">
        <v>133</v>
      </c>
      <c r="V737" s="125">
        <v>14</v>
      </c>
      <c r="W737" s="125">
        <v>13999.999999999998</v>
      </c>
      <c r="X737" s="23">
        <f>W737*V737</f>
        <v>195999.99999999997</v>
      </c>
      <c r="Y737" s="23">
        <f t="shared" si="27"/>
        <v>219520</v>
      </c>
      <c r="Z737" s="35"/>
      <c r="AA737" s="35" t="s">
        <v>76</v>
      </c>
      <c r="AB737" s="35"/>
      <c r="AC737" s="114" t="s">
        <v>1759</v>
      </c>
    </row>
    <row r="738" spans="1:29" s="8" customFormat="1" ht="147.75" customHeight="1">
      <c r="A738" s="18" t="s">
        <v>2033</v>
      </c>
      <c r="B738" s="18" t="s">
        <v>61</v>
      </c>
      <c r="C738" s="18" t="s">
        <v>62</v>
      </c>
      <c r="D738" s="18" t="s">
        <v>2034</v>
      </c>
      <c r="E738" s="18" t="s">
        <v>2017</v>
      </c>
      <c r="F738" s="18"/>
      <c r="G738" s="18" t="s">
        <v>2035</v>
      </c>
      <c r="H738" s="18"/>
      <c r="I738" s="18"/>
      <c r="J738" s="18"/>
      <c r="K738" s="35" t="s">
        <v>82</v>
      </c>
      <c r="L738" s="35">
        <v>0</v>
      </c>
      <c r="M738" s="110" t="s">
        <v>67</v>
      </c>
      <c r="N738" s="35" t="s">
        <v>68</v>
      </c>
      <c r="O738" s="35" t="s">
        <v>513</v>
      </c>
      <c r="P738" s="35" t="s">
        <v>68</v>
      </c>
      <c r="Q738" s="35" t="s">
        <v>70</v>
      </c>
      <c r="R738" s="35" t="s">
        <v>84</v>
      </c>
      <c r="S738" s="35" t="s">
        <v>92</v>
      </c>
      <c r="T738" s="35">
        <v>796</v>
      </c>
      <c r="U738" s="35" t="s">
        <v>133</v>
      </c>
      <c r="V738" s="125">
        <v>6</v>
      </c>
      <c r="W738" s="125">
        <v>45000</v>
      </c>
      <c r="X738" s="23">
        <v>0</v>
      </c>
      <c r="Y738" s="23">
        <f t="shared" si="27"/>
        <v>0</v>
      </c>
      <c r="Z738" s="35"/>
      <c r="AA738" s="35" t="s">
        <v>76</v>
      </c>
      <c r="AB738" s="35">
        <v>11</v>
      </c>
      <c r="AC738" s="114" t="s">
        <v>1759</v>
      </c>
    </row>
    <row r="739" spans="1:29" s="8" customFormat="1" ht="147.75" customHeight="1">
      <c r="A739" s="18" t="s">
        <v>2036</v>
      </c>
      <c r="B739" s="18" t="s">
        <v>61</v>
      </c>
      <c r="C739" s="18" t="s">
        <v>62</v>
      </c>
      <c r="D739" s="18" t="s">
        <v>2034</v>
      </c>
      <c r="E739" s="18" t="s">
        <v>2017</v>
      </c>
      <c r="F739" s="18"/>
      <c r="G739" s="18" t="s">
        <v>2035</v>
      </c>
      <c r="H739" s="18"/>
      <c r="I739" s="18"/>
      <c r="J739" s="18"/>
      <c r="K739" s="35" t="s">
        <v>82</v>
      </c>
      <c r="L739" s="35">
        <v>0</v>
      </c>
      <c r="M739" s="110" t="s">
        <v>67</v>
      </c>
      <c r="N739" s="35" t="s">
        <v>68</v>
      </c>
      <c r="O739" s="35" t="s">
        <v>2020</v>
      </c>
      <c r="P739" s="35" t="s">
        <v>68</v>
      </c>
      <c r="Q739" s="35" t="s">
        <v>70</v>
      </c>
      <c r="R739" s="35" t="s">
        <v>84</v>
      </c>
      <c r="S739" s="35" t="s">
        <v>92</v>
      </c>
      <c r="T739" s="35">
        <v>796</v>
      </c>
      <c r="U739" s="35" t="s">
        <v>133</v>
      </c>
      <c r="V739" s="125">
        <v>6</v>
      </c>
      <c r="W739" s="125">
        <v>45000</v>
      </c>
      <c r="X739" s="23">
        <f>W739*V739</f>
        <v>270000</v>
      </c>
      <c r="Y739" s="23">
        <f t="shared" si="27"/>
        <v>302400</v>
      </c>
      <c r="Z739" s="35"/>
      <c r="AA739" s="35" t="s">
        <v>76</v>
      </c>
      <c r="AB739" s="35"/>
      <c r="AC739" s="114" t="s">
        <v>1759</v>
      </c>
    </row>
    <row r="740" spans="1:29" s="8" customFormat="1" ht="155.25" customHeight="1">
      <c r="A740" s="18" t="s">
        <v>2037</v>
      </c>
      <c r="B740" s="18" t="s">
        <v>61</v>
      </c>
      <c r="C740" s="18" t="s">
        <v>62</v>
      </c>
      <c r="D740" s="18" t="s">
        <v>2038</v>
      </c>
      <c r="E740" s="18" t="s">
        <v>2017</v>
      </c>
      <c r="F740" s="18"/>
      <c r="G740" s="18" t="s">
        <v>2039</v>
      </c>
      <c r="H740" s="18"/>
      <c r="I740" s="18"/>
      <c r="J740" s="18"/>
      <c r="K740" s="35" t="s">
        <v>82</v>
      </c>
      <c r="L740" s="35">
        <v>0</v>
      </c>
      <c r="M740" s="110" t="s">
        <v>67</v>
      </c>
      <c r="N740" s="35" t="s">
        <v>68</v>
      </c>
      <c r="O740" s="35" t="s">
        <v>513</v>
      </c>
      <c r="P740" s="35" t="s">
        <v>68</v>
      </c>
      <c r="Q740" s="35" t="s">
        <v>70</v>
      </c>
      <c r="R740" s="35" t="s">
        <v>84</v>
      </c>
      <c r="S740" s="35" t="s">
        <v>92</v>
      </c>
      <c r="T740" s="35">
        <v>796</v>
      </c>
      <c r="U740" s="35" t="s">
        <v>133</v>
      </c>
      <c r="V740" s="125">
        <v>24</v>
      </c>
      <c r="W740" s="125">
        <v>53499.99999999999</v>
      </c>
      <c r="X740" s="23">
        <v>0</v>
      </c>
      <c r="Y740" s="23">
        <f t="shared" si="27"/>
        <v>0</v>
      </c>
      <c r="Z740" s="35"/>
      <c r="AA740" s="35" t="s">
        <v>76</v>
      </c>
      <c r="AB740" s="35">
        <v>11</v>
      </c>
      <c r="AC740" s="114" t="s">
        <v>1759</v>
      </c>
    </row>
    <row r="741" spans="1:29" s="8" customFormat="1" ht="155.25" customHeight="1">
      <c r="A741" s="18" t="s">
        <v>2040</v>
      </c>
      <c r="B741" s="18" t="s">
        <v>61</v>
      </c>
      <c r="C741" s="18" t="s">
        <v>62</v>
      </c>
      <c r="D741" s="18" t="s">
        <v>2038</v>
      </c>
      <c r="E741" s="18" t="s">
        <v>2017</v>
      </c>
      <c r="F741" s="18"/>
      <c r="G741" s="18" t="s">
        <v>2039</v>
      </c>
      <c r="H741" s="18"/>
      <c r="I741" s="18"/>
      <c r="J741" s="18"/>
      <c r="K741" s="35" t="s">
        <v>82</v>
      </c>
      <c r="L741" s="35">
        <v>0</v>
      </c>
      <c r="M741" s="110" t="s">
        <v>67</v>
      </c>
      <c r="N741" s="35" t="s">
        <v>68</v>
      </c>
      <c r="O741" s="35" t="s">
        <v>2020</v>
      </c>
      <c r="P741" s="35" t="s">
        <v>68</v>
      </c>
      <c r="Q741" s="35" t="s">
        <v>70</v>
      </c>
      <c r="R741" s="35" t="s">
        <v>84</v>
      </c>
      <c r="S741" s="35" t="s">
        <v>92</v>
      </c>
      <c r="T741" s="35">
        <v>796</v>
      </c>
      <c r="U741" s="35" t="s">
        <v>133</v>
      </c>
      <c r="V741" s="125">
        <v>24</v>
      </c>
      <c r="W741" s="125">
        <v>53499.99999999999</v>
      </c>
      <c r="X741" s="23">
        <f>W741*V741</f>
        <v>1283999.9999999998</v>
      </c>
      <c r="Y741" s="23">
        <f t="shared" si="27"/>
        <v>1438079.9999999998</v>
      </c>
      <c r="Z741" s="35"/>
      <c r="AA741" s="35" t="s">
        <v>76</v>
      </c>
      <c r="AB741" s="35"/>
      <c r="AC741" s="114" t="s">
        <v>1759</v>
      </c>
    </row>
    <row r="742" spans="1:29" s="8" customFormat="1" ht="102" customHeight="1">
      <c r="A742" s="18" t="s">
        <v>2041</v>
      </c>
      <c r="B742" s="18" t="s">
        <v>61</v>
      </c>
      <c r="C742" s="18" t="s">
        <v>62</v>
      </c>
      <c r="D742" s="18" t="s">
        <v>2042</v>
      </c>
      <c r="E742" s="18" t="s">
        <v>2017</v>
      </c>
      <c r="F742" s="18"/>
      <c r="G742" s="18" t="s">
        <v>2043</v>
      </c>
      <c r="H742" s="18"/>
      <c r="I742" s="18"/>
      <c r="J742" s="18"/>
      <c r="K742" s="35" t="s">
        <v>82</v>
      </c>
      <c r="L742" s="35">
        <v>0</v>
      </c>
      <c r="M742" s="110" t="s">
        <v>67</v>
      </c>
      <c r="N742" s="35" t="s">
        <v>68</v>
      </c>
      <c r="O742" s="35" t="s">
        <v>513</v>
      </c>
      <c r="P742" s="35" t="s">
        <v>68</v>
      </c>
      <c r="Q742" s="35" t="s">
        <v>70</v>
      </c>
      <c r="R742" s="35" t="s">
        <v>84</v>
      </c>
      <c r="S742" s="35" t="s">
        <v>92</v>
      </c>
      <c r="T742" s="35">
        <v>796</v>
      </c>
      <c r="U742" s="35" t="s">
        <v>133</v>
      </c>
      <c r="V742" s="125">
        <v>8</v>
      </c>
      <c r="W742" s="125">
        <v>100000</v>
      </c>
      <c r="X742" s="23">
        <v>0</v>
      </c>
      <c r="Y742" s="23">
        <f t="shared" si="27"/>
        <v>0</v>
      </c>
      <c r="Z742" s="35"/>
      <c r="AA742" s="35" t="s">
        <v>76</v>
      </c>
      <c r="AB742" s="35">
        <v>11</v>
      </c>
      <c r="AC742" s="114" t="s">
        <v>1759</v>
      </c>
    </row>
    <row r="743" spans="1:29" s="8" customFormat="1" ht="102" customHeight="1">
      <c r="A743" s="18" t="s">
        <v>2044</v>
      </c>
      <c r="B743" s="18" t="s">
        <v>61</v>
      </c>
      <c r="C743" s="18" t="s">
        <v>62</v>
      </c>
      <c r="D743" s="18" t="s">
        <v>2042</v>
      </c>
      <c r="E743" s="18" t="s">
        <v>2017</v>
      </c>
      <c r="F743" s="18"/>
      <c r="G743" s="18" t="s">
        <v>2043</v>
      </c>
      <c r="H743" s="18"/>
      <c r="I743" s="18"/>
      <c r="J743" s="18"/>
      <c r="K743" s="35" t="s">
        <v>82</v>
      </c>
      <c r="L743" s="35">
        <v>0</v>
      </c>
      <c r="M743" s="110" t="s">
        <v>67</v>
      </c>
      <c r="N743" s="35" t="s">
        <v>68</v>
      </c>
      <c r="O743" s="35" t="s">
        <v>2020</v>
      </c>
      <c r="P743" s="35" t="s">
        <v>68</v>
      </c>
      <c r="Q743" s="35" t="s">
        <v>70</v>
      </c>
      <c r="R743" s="35" t="s">
        <v>84</v>
      </c>
      <c r="S743" s="35" t="s">
        <v>92</v>
      </c>
      <c r="T743" s="35">
        <v>796</v>
      </c>
      <c r="U743" s="35" t="s">
        <v>133</v>
      </c>
      <c r="V743" s="125">
        <v>8</v>
      </c>
      <c r="W743" s="125">
        <v>100000</v>
      </c>
      <c r="X743" s="23">
        <f>W743*V743</f>
        <v>800000</v>
      </c>
      <c r="Y743" s="23">
        <f t="shared" si="27"/>
        <v>896000.0000000001</v>
      </c>
      <c r="Z743" s="35"/>
      <c r="AA743" s="35" t="s">
        <v>76</v>
      </c>
      <c r="AB743" s="35"/>
      <c r="AC743" s="114" t="s">
        <v>1759</v>
      </c>
    </row>
    <row r="744" spans="1:29" s="8" customFormat="1" ht="89.25" customHeight="1">
      <c r="A744" s="18" t="s">
        <v>2045</v>
      </c>
      <c r="B744" s="18" t="s">
        <v>61</v>
      </c>
      <c r="C744" s="18" t="s">
        <v>62</v>
      </c>
      <c r="D744" s="18" t="s">
        <v>2046</v>
      </c>
      <c r="E744" s="18" t="s">
        <v>2017</v>
      </c>
      <c r="F744" s="18"/>
      <c r="G744" s="18" t="s">
        <v>2047</v>
      </c>
      <c r="H744" s="18"/>
      <c r="I744" s="18"/>
      <c r="J744" s="18"/>
      <c r="K744" s="35" t="s">
        <v>82</v>
      </c>
      <c r="L744" s="35">
        <v>0</v>
      </c>
      <c r="M744" s="110" t="s">
        <v>67</v>
      </c>
      <c r="N744" s="35" t="s">
        <v>68</v>
      </c>
      <c r="O744" s="35" t="s">
        <v>513</v>
      </c>
      <c r="P744" s="35" t="s">
        <v>68</v>
      </c>
      <c r="Q744" s="35" t="s">
        <v>70</v>
      </c>
      <c r="R744" s="35" t="s">
        <v>84</v>
      </c>
      <c r="S744" s="35" t="s">
        <v>92</v>
      </c>
      <c r="T744" s="35">
        <v>796</v>
      </c>
      <c r="U744" s="35" t="s">
        <v>133</v>
      </c>
      <c r="V744" s="125">
        <v>8</v>
      </c>
      <c r="W744" s="125">
        <v>15000</v>
      </c>
      <c r="X744" s="23">
        <v>0</v>
      </c>
      <c r="Y744" s="23">
        <f t="shared" si="27"/>
        <v>0</v>
      </c>
      <c r="Z744" s="35"/>
      <c r="AA744" s="35" t="s">
        <v>76</v>
      </c>
      <c r="AB744" s="35">
        <v>11</v>
      </c>
      <c r="AC744" s="114" t="s">
        <v>1759</v>
      </c>
    </row>
    <row r="745" spans="1:29" s="8" customFormat="1" ht="89.25" customHeight="1">
      <c r="A745" s="18" t="s">
        <v>2048</v>
      </c>
      <c r="B745" s="18" t="s">
        <v>61</v>
      </c>
      <c r="C745" s="18" t="s">
        <v>62</v>
      </c>
      <c r="D745" s="18" t="s">
        <v>2046</v>
      </c>
      <c r="E745" s="18" t="s">
        <v>2017</v>
      </c>
      <c r="F745" s="18"/>
      <c r="G745" s="18" t="s">
        <v>2047</v>
      </c>
      <c r="H745" s="18"/>
      <c r="I745" s="18"/>
      <c r="J745" s="18"/>
      <c r="K745" s="35" t="s">
        <v>82</v>
      </c>
      <c r="L745" s="35">
        <v>0</v>
      </c>
      <c r="M745" s="110" t="s">
        <v>67</v>
      </c>
      <c r="N745" s="35" t="s">
        <v>68</v>
      </c>
      <c r="O745" s="35" t="s">
        <v>2020</v>
      </c>
      <c r="P745" s="35" t="s">
        <v>68</v>
      </c>
      <c r="Q745" s="35" t="s">
        <v>70</v>
      </c>
      <c r="R745" s="35" t="s">
        <v>84</v>
      </c>
      <c r="S745" s="35" t="s">
        <v>92</v>
      </c>
      <c r="T745" s="35">
        <v>796</v>
      </c>
      <c r="U745" s="35" t="s">
        <v>133</v>
      </c>
      <c r="V745" s="125">
        <v>8</v>
      </c>
      <c r="W745" s="125">
        <v>15000</v>
      </c>
      <c r="X745" s="23">
        <f>W745*V745</f>
        <v>120000</v>
      </c>
      <c r="Y745" s="23">
        <f t="shared" si="27"/>
        <v>134400</v>
      </c>
      <c r="Z745" s="35"/>
      <c r="AA745" s="35" t="s">
        <v>76</v>
      </c>
      <c r="AB745" s="35"/>
      <c r="AC745" s="114" t="s">
        <v>1759</v>
      </c>
    </row>
    <row r="746" spans="1:29" s="8" customFormat="1" ht="89.25" customHeight="1">
      <c r="A746" s="18" t="s">
        <v>2049</v>
      </c>
      <c r="B746" s="18" t="s">
        <v>61</v>
      </c>
      <c r="C746" s="18" t="s">
        <v>62</v>
      </c>
      <c r="D746" s="18" t="s">
        <v>2050</v>
      </c>
      <c r="E746" s="18" t="s">
        <v>2017</v>
      </c>
      <c r="F746" s="18"/>
      <c r="G746" s="18" t="s">
        <v>2051</v>
      </c>
      <c r="H746" s="18"/>
      <c r="I746" s="18"/>
      <c r="J746" s="18"/>
      <c r="K746" s="35" t="s">
        <v>82</v>
      </c>
      <c r="L746" s="35">
        <v>0</v>
      </c>
      <c r="M746" s="110" t="s">
        <v>67</v>
      </c>
      <c r="N746" s="35" t="s">
        <v>68</v>
      </c>
      <c r="O746" s="35" t="s">
        <v>513</v>
      </c>
      <c r="P746" s="35" t="s">
        <v>68</v>
      </c>
      <c r="Q746" s="35" t="s">
        <v>70</v>
      </c>
      <c r="R746" s="35" t="s">
        <v>84</v>
      </c>
      <c r="S746" s="35" t="s">
        <v>92</v>
      </c>
      <c r="T746" s="35">
        <v>796</v>
      </c>
      <c r="U746" s="35" t="s">
        <v>133</v>
      </c>
      <c r="V746" s="125">
        <v>4</v>
      </c>
      <c r="W746" s="125">
        <v>25000</v>
      </c>
      <c r="X746" s="23">
        <v>0</v>
      </c>
      <c r="Y746" s="23">
        <f t="shared" si="27"/>
        <v>0</v>
      </c>
      <c r="Z746" s="35"/>
      <c r="AA746" s="35" t="s">
        <v>76</v>
      </c>
      <c r="AB746" s="35">
        <v>11</v>
      </c>
      <c r="AC746" s="114" t="s">
        <v>1759</v>
      </c>
    </row>
    <row r="747" spans="1:29" s="8" customFormat="1" ht="89.25" customHeight="1">
      <c r="A747" s="18" t="s">
        <v>2052</v>
      </c>
      <c r="B747" s="18" t="s">
        <v>61</v>
      </c>
      <c r="C747" s="18" t="s">
        <v>62</v>
      </c>
      <c r="D747" s="18" t="s">
        <v>2050</v>
      </c>
      <c r="E747" s="18" t="s">
        <v>2017</v>
      </c>
      <c r="F747" s="18"/>
      <c r="G747" s="18" t="s">
        <v>2051</v>
      </c>
      <c r="H747" s="18"/>
      <c r="I747" s="18"/>
      <c r="J747" s="18"/>
      <c r="K747" s="35" t="s">
        <v>82</v>
      </c>
      <c r="L747" s="35">
        <v>0</v>
      </c>
      <c r="M747" s="110" t="s">
        <v>67</v>
      </c>
      <c r="N747" s="35" t="s">
        <v>68</v>
      </c>
      <c r="O747" s="35" t="s">
        <v>2020</v>
      </c>
      <c r="P747" s="35" t="s">
        <v>68</v>
      </c>
      <c r="Q747" s="35" t="s">
        <v>70</v>
      </c>
      <c r="R747" s="35" t="s">
        <v>84</v>
      </c>
      <c r="S747" s="35" t="s">
        <v>92</v>
      </c>
      <c r="T747" s="35">
        <v>796</v>
      </c>
      <c r="U747" s="35" t="s">
        <v>133</v>
      </c>
      <c r="V747" s="125">
        <v>4</v>
      </c>
      <c r="W747" s="125">
        <v>25000</v>
      </c>
      <c r="X747" s="23">
        <f>W747*V747</f>
        <v>100000</v>
      </c>
      <c r="Y747" s="23">
        <f t="shared" si="27"/>
        <v>112000.00000000001</v>
      </c>
      <c r="Z747" s="35"/>
      <c r="AA747" s="35" t="s">
        <v>76</v>
      </c>
      <c r="AB747" s="35"/>
      <c r="AC747" s="114" t="s">
        <v>1759</v>
      </c>
    </row>
    <row r="748" spans="1:29" s="8" customFormat="1" ht="89.25" customHeight="1">
      <c r="A748" s="18" t="s">
        <v>2053</v>
      </c>
      <c r="B748" s="35" t="s">
        <v>61</v>
      </c>
      <c r="C748" s="35" t="s">
        <v>62</v>
      </c>
      <c r="D748" s="18" t="s">
        <v>2050</v>
      </c>
      <c r="E748" s="18" t="s">
        <v>2017</v>
      </c>
      <c r="F748" s="18"/>
      <c r="G748" s="18" t="s">
        <v>2051</v>
      </c>
      <c r="H748" s="35"/>
      <c r="I748" s="35"/>
      <c r="J748" s="35"/>
      <c r="K748" s="35" t="s">
        <v>82</v>
      </c>
      <c r="L748" s="35">
        <v>0</v>
      </c>
      <c r="M748" s="110" t="s">
        <v>67</v>
      </c>
      <c r="N748" s="35" t="s">
        <v>68</v>
      </c>
      <c r="O748" s="35" t="s">
        <v>513</v>
      </c>
      <c r="P748" s="35" t="s">
        <v>68</v>
      </c>
      <c r="Q748" s="35" t="s">
        <v>70</v>
      </c>
      <c r="R748" s="35" t="s">
        <v>84</v>
      </c>
      <c r="S748" s="35" t="s">
        <v>92</v>
      </c>
      <c r="T748" s="35">
        <v>796</v>
      </c>
      <c r="U748" s="35" t="s">
        <v>133</v>
      </c>
      <c r="V748" s="125">
        <v>4</v>
      </c>
      <c r="W748" s="125">
        <v>25000</v>
      </c>
      <c r="X748" s="23">
        <v>0</v>
      </c>
      <c r="Y748" s="23">
        <f t="shared" si="27"/>
        <v>0</v>
      </c>
      <c r="Z748" s="35"/>
      <c r="AA748" s="35" t="s">
        <v>76</v>
      </c>
      <c r="AB748" s="35">
        <v>11</v>
      </c>
      <c r="AC748" s="114" t="s">
        <v>1759</v>
      </c>
    </row>
    <row r="749" spans="1:29" s="8" customFormat="1" ht="89.25" customHeight="1">
      <c r="A749" s="18" t="s">
        <v>2054</v>
      </c>
      <c r="B749" s="35" t="s">
        <v>61</v>
      </c>
      <c r="C749" s="35" t="s">
        <v>62</v>
      </c>
      <c r="D749" s="18" t="s">
        <v>2050</v>
      </c>
      <c r="E749" s="18" t="s">
        <v>2017</v>
      </c>
      <c r="F749" s="18"/>
      <c r="G749" s="18" t="s">
        <v>2051</v>
      </c>
      <c r="H749" s="35"/>
      <c r="I749" s="35"/>
      <c r="J749" s="35"/>
      <c r="K749" s="35" t="s">
        <v>82</v>
      </c>
      <c r="L749" s="35">
        <v>0</v>
      </c>
      <c r="M749" s="110" t="s">
        <v>67</v>
      </c>
      <c r="N749" s="35" t="s">
        <v>68</v>
      </c>
      <c r="O749" s="35" t="s">
        <v>2020</v>
      </c>
      <c r="P749" s="35" t="s">
        <v>68</v>
      </c>
      <c r="Q749" s="35" t="s">
        <v>70</v>
      </c>
      <c r="R749" s="35" t="s">
        <v>84</v>
      </c>
      <c r="S749" s="35" t="s">
        <v>92</v>
      </c>
      <c r="T749" s="35">
        <v>796</v>
      </c>
      <c r="U749" s="35" t="s">
        <v>133</v>
      </c>
      <c r="V749" s="125">
        <v>4</v>
      </c>
      <c r="W749" s="125">
        <v>25000</v>
      </c>
      <c r="X749" s="23">
        <f>W749*V749</f>
        <v>100000</v>
      </c>
      <c r="Y749" s="23">
        <f t="shared" si="27"/>
        <v>112000.00000000001</v>
      </c>
      <c r="Z749" s="35"/>
      <c r="AA749" s="35" t="s">
        <v>76</v>
      </c>
      <c r="AB749" s="35"/>
      <c r="AC749" s="114" t="s">
        <v>1759</v>
      </c>
    </row>
    <row r="750" spans="1:29" s="8" customFormat="1" ht="153" customHeight="1">
      <c r="A750" s="18" t="s">
        <v>2055</v>
      </c>
      <c r="B750" s="18" t="s">
        <v>61</v>
      </c>
      <c r="C750" s="18" t="s">
        <v>62</v>
      </c>
      <c r="D750" s="18" t="s">
        <v>2056</v>
      </c>
      <c r="E750" s="18" t="s">
        <v>1386</v>
      </c>
      <c r="F750" s="18"/>
      <c r="G750" s="18" t="s">
        <v>2057</v>
      </c>
      <c r="H750" s="18"/>
      <c r="I750" s="18" t="s">
        <v>2058</v>
      </c>
      <c r="J750" s="18"/>
      <c r="K750" s="35" t="s">
        <v>82</v>
      </c>
      <c r="L750" s="35">
        <v>0</v>
      </c>
      <c r="M750" s="110" t="s">
        <v>67</v>
      </c>
      <c r="N750" s="35" t="s">
        <v>68</v>
      </c>
      <c r="O750" s="35" t="s">
        <v>255</v>
      </c>
      <c r="P750" s="35" t="s">
        <v>68</v>
      </c>
      <c r="Q750" s="35" t="s">
        <v>70</v>
      </c>
      <c r="R750" s="35" t="s">
        <v>84</v>
      </c>
      <c r="S750" s="35" t="s">
        <v>92</v>
      </c>
      <c r="T750" s="35" t="s">
        <v>2059</v>
      </c>
      <c r="U750" s="35" t="s">
        <v>2060</v>
      </c>
      <c r="V750" s="125">
        <v>35</v>
      </c>
      <c r="W750" s="125">
        <v>1800</v>
      </c>
      <c r="X750" s="23">
        <f>W750*V750</f>
        <v>63000</v>
      </c>
      <c r="Y750" s="23">
        <f t="shared" si="27"/>
        <v>70560</v>
      </c>
      <c r="Z750" s="35"/>
      <c r="AA750" s="35" t="s">
        <v>76</v>
      </c>
      <c r="AB750" s="35"/>
      <c r="AC750" s="114" t="s">
        <v>1759</v>
      </c>
    </row>
    <row r="751" spans="1:29" s="8" customFormat="1" ht="57" customHeight="1">
      <c r="A751" s="18" t="s">
        <v>2061</v>
      </c>
      <c r="B751" s="35" t="s">
        <v>61</v>
      </c>
      <c r="C751" s="35" t="s">
        <v>62</v>
      </c>
      <c r="D751" s="18" t="s">
        <v>2056</v>
      </c>
      <c r="E751" s="18" t="s">
        <v>1386</v>
      </c>
      <c r="F751" s="18"/>
      <c r="G751" s="18" t="s">
        <v>2057</v>
      </c>
      <c r="H751" s="35"/>
      <c r="I751" s="35" t="s">
        <v>2062</v>
      </c>
      <c r="J751" s="35"/>
      <c r="K751" s="35" t="s">
        <v>82</v>
      </c>
      <c r="L751" s="35">
        <v>0</v>
      </c>
      <c r="M751" s="110" t="s">
        <v>67</v>
      </c>
      <c r="N751" s="35" t="s">
        <v>68</v>
      </c>
      <c r="O751" s="35" t="s">
        <v>255</v>
      </c>
      <c r="P751" s="35" t="s">
        <v>68</v>
      </c>
      <c r="Q751" s="35" t="s">
        <v>70</v>
      </c>
      <c r="R751" s="35" t="s">
        <v>84</v>
      </c>
      <c r="S751" s="35" t="s">
        <v>92</v>
      </c>
      <c r="T751" s="35" t="s">
        <v>2059</v>
      </c>
      <c r="U751" s="35" t="s">
        <v>2060</v>
      </c>
      <c r="V751" s="125">
        <v>60</v>
      </c>
      <c r="W751" s="125">
        <v>1700</v>
      </c>
      <c r="X751" s="23">
        <v>0</v>
      </c>
      <c r="Y751" s="23">
        <f t="shared" si="27"/>
        <v>0</v>
      </c>
      <c r="Z751" s="35"/>
      <c r="AA751" s="35" t="s">
        <v>76</v>
      </c>
      <c r="AB751" s="35" t="s">
        <v>106</v>
      </c>
      <c r="AC751" s="114" t="s">
        <v>1759</v>
      </c>
    </row>
    <row r="752" spans="1:29" s="8" customFormat="1" ht="57" customHeight="1">
      <c r="A752" s="18" t="s">
        <v>2063</v>
      </c>
      <c r="B752" s="35" t="s">
        <v>61</v>
      </c>
      <c r="C752" s="35" t="s">
        <v>62</v>
      </c>
      <c r="D752" s="18" t="s">
        <v>2056</v>
      </c>
      <c r="E752" s="18" t="s">
        <v>1386</v>
      </c>
      <c r="F752" s="18"/>
      <c r="G752" s="18" t="s">
        <v>2057</v>
      </c>
      <c r="H752" s="35"/>
      <c r="I752" s="35" t="s">
        <v>2062</v>
      </c>
      <c r="J752" s="35"/>
      <c r="K752" s="35" t="s">
        <v>82</v>
      </c>
      <c r="L752" s="35">
        <v>0</v>
      </c>
      <c r="M752" s="110" t="s">
        <v>67</v>
      </c>
      <c r="N752" s="35" t="s">
        <v>68</v>
      </c>
      <c r="O752" s="35" t="s">
        <v>255</v>
      </c>
      <c r="P752" s="35" t="s">
        <v>68</v>
      </c>
      <c r="Q752" s="35" t="s">
        <v>70</v>
      </c>
      <c r="R752" s="35" t="s">
        <v>84</v>
      </c>
      <c r="S752" s="35" t="s">
        <v>92</v>
      </c>
      <c r="T752" s="35" t="s">
        <v>2059</v>
      </c>
      <c r="U752" s="35" t="s">
        <v>2060</v>
      </c>
      <c r="V752" s="125">
        <v>60</v>
      </c>
      <c r="W752" s="125">
        <v>1700</v>
      </c>
      <c r="X752" s="23">
        <v>0</v>
      </c>
      <c r="Y752" s="23">
        <f t="shared" si="27"/>
        <v>0</v>
      </c>
      <c r="Z752" s="35"/>
      <c r="AA752" s="35" t="s">
        <v>76</v>
      </c>
      <c r="AB752" s="35"/>
      <c r="AC752" s="114" t="s">
        <v>1759</v>
      </c>
    </row>
    <row r="753" spans="1:29" s="8" customFormat="1" ht="55.5" customHeight="1">
      <c r="A753" s="18" t="s">
        <v>2064</v>
      </c>
      <c r="B753" s="35" t="s">
        <v>61</v>
      </c>
      <c r="C753" s="35" t="s">
        <v>62</v>
      </c>
      <c r="D753" s="18" t="s">
        <v>2056</v>
      </c>
      <c r="E753" s="18" t="s">
        <v>1386</v>
      </c>
      <c r="F753" s="18"/>
      <c r="G753" s="18" t="s">
        <v>2057</v>
      </c>
      <c r="H753" s="35"/>
      <c r="I753" s="35" t="s">
        <v>2065</v>
      </c>
      <c r="J753" s="35"/>
      <c r="K753" s="35" t="s">
        <v>82</v>
      </c>
      <c r="L753" s="35">
        <v>0</v>
      </c>
      <c r="M753" s="110" t="s">
        <v>67</v>
      </c>
      <c r="N753" s="35" t="s">
        <v>68</v>
      </c>
      <c r="O753" s="35" t="s">
        <v>255</v>
      </c>
      <c r="P753" s="35" t="s">
        <v>68</v>
      </c>
      <c r="Q753" s="35" t="s">
        <v>70</v>
      </c>
      <c r="R753" s="35" t="s">
        <v>84</v>
      </c>
      <c r="S753" s="35" t="s">
        <v>92</v>
      </c>
      <c r="T753" s="35" t="s">
        <v>2059</v>
      </c>
      <c r="U753" s="35" t="s">
        <v>2060</v>
      </c>
      <c r="V753" s="125">
        <v>20</v>
      </c>
      <c r="W753" s="125">
        <v>1800</v>
      </c>
      <c r="X753" s="23">
        <v>0</v>
      </c>
      <c r="Y753" s="23">
        <f t="shared" si="27"/>
        <v>0</v>
      </c>
      <c r="Z753" s="35"/>
      <c r="AA753" s="35" t="s">
        <v>76</v>
      </c>
      <c r="AB753" s="35" t="s">
        <v>127</v>
      </c>
      <c r="AC753" s="114" t="s">
        <v>1759</v>
      </c>
    </row>
    <row r="754" spans="1:29" s="8" customFormat="1" ht="55.5" customHeight="1">
      <c r="A754" s="18" t="s">
        <v>2066</v>
      </c>
      <c r="B754" s="35" t="s">
        <v>61</v>
      </c>
      <c r="C754" s="35" t="s">
        <v>62</v>
      </c>
      <c r="D754" s="18" t="s">
        <v>2056</v>
      </c>
      <c r="E754" s="18" t="s">
        <v>1386</v>
      </c>
      <c r="F754" s="18"/>
      <c r="G754" s="18" t="s">
        <v>2057</v>
      </c>
      <c r="H754" s="35"/>
      <c r="I754" s="35" t="s">
        <v>2065</v>
      </c>
      <c r="J754" s="35"/>
      <c r="K754" s="35" t="s">
        <v>82</v>
      </c>
      <c r="L754" s="35">
        <v>0</v>
      </c>
      <c r="M754" s="110" t="s">
        <v>67</v>
      </c>
      <c r="N754" s="35" t="s">
        <v>68</v>
      </c>
      <c r="O754" s="18" t="s">
        <v>383</v>
      </c>
      <c r="P754" s="35" t="s">
        <v>68</v>
      </c>
      <c r="Q754" s="35" t="s">
        <v>70</v>
      </c>
      <c r="R754" s="35" t="s">
        <v>84</v>
      </c>
      <c r="S754" s="35" t="s">
        <v>92</v>
      </c>
      <c r="T754" s="35" t="s">
        <v>2059</v>
      </c>
      <c r="U754" s="35" t="s">
        <v>2060</v>
      </c>
      <c r="V754" s="125">
        <v>20</v>
      </c>
      <c r="W754" s="130">
        <v>2624.1</v>
      </c>
      <c r="X754" s="23">
        <f>W754*V754</f>
        <v>52482</v>
      </c>
      <c r="Y754" s="131">
        <f>X754*1.12</f>
        <v>58779.840000000004</v>
      </c>
      <c r="Z754" s="35"/>
      <c r="AA754" s="35" t="s">
        <v>76</v>
      </c>
      <c r="AB754" s="35"/>
      <c r="AC754" s="114" t="s">
        <v>1759</v>
      </c>
    </row>
    <row r="755" spans="1:29" s="8" customFormat="1" ht="65.25" customHeight="1">
      <c r="A755" s="18" t="s">
        <v>2067</v>
      </c>
      <c r="B755" s="35" t="s">
        <v>61</v>
      </c>
      <c r="C755" s="35" t="s">
        <v>62</v>
      </c>
      <c r="D755" s="18" t="s">
        <v>2056</v>
      </c>
      <c r="E755" s="18" t="s">
        <v>1386</v>
      </c>
      <c r="F755" s="18"/>
      <c r="G755" s="18" t="s">
        <v>2057</v>
      </c>
      <c r="H755" s="35"/>
      <c r="I755" s="35" t="s">
        <v>2068</v>
      </c>
      <c r="J755" s="35"/>
      <c r="K755" s="35" t="s">
        <v>82</v>
      </c>
      <c r="L755" s="35">
        <v>0</v>
      </c>
      <c r="M755" s="110" t="s">
        <v>67</v>
      </c>
      <c r="N755" s="35" t="s">
        <v>68</v>
      </c>
      <c r="O755" s="35" t="s">
        <v>255</v>
      </c>
      <c r="P755" s="35" t="s">
        <v>68</v>
      </c>
      <c r="Q755" s="35" t="s">
        <v>70</v>
      </c>
      <c r="R755" s="35" t="s">
        <v>84</v>
      </c>
      <c r="S755" s="35" t="s">
        <v>92</v>
      </c>
      <c r="T755" s="35" t="s">
        <v>2059</v>
      </c>
      <c r="U755" s="35" t="s">
        <v>2060</v>
      </c>
      <c r="V755" s="125">
        <v>55</v>
      </c>
      <c r="W755" s="125">
        <v>1700</v>
      </c>
      <c r="X755" s="23">
        <v>0</v>
      </c>
      <c r="Y755" s="23">
        <f>X755*1.12</f>
        <v>0</v>
      </c>
      <c r="Z755" s="35"/>
      <c r="AA755" s="35" t="s">
        <v>76</v>
      </c>
      <c r="AB755" s="35" t="s">
        <v>106</v>
      </c>
      <c r="AC755" s="114" t="s">
        <v>1759</v>
      </c>
    </row>
    <row r="756" spans="1:29" s="8" customFormat="1" ht="65.25" customHeight="1">
      <c r="A756" s="18" t="s">
        <v>2069</v>
      </c>
      <c r="B756" s="35" t="s">
        <v>61</v>
      </c>
      <c r="C756" s="35" t="s">
        <v>62</v>
      </c>
      <c r="D756" s="18" t="s">
        <v>2056</v>
      </c>
      <c r="E756" s="18" t="s">
        <v>1386</v>
      </c>
      <c r="F756" s="18"/>
      <c r="G756" s="18" t="s">
        <v>2057</v>
      </c>
      <c r="H756" s="35"/>
      <c r="I756" s="35" t="s">
        <v>2068</v>
      </c>
      <c r="J756" s="35"/>
      <c r="K756" s="35" t="s">
        <v>82</v>
      </c>
      <c r="L756" s="35">
        <v>0</v>
      </c>
      <c r="M756" s="110" t="s">
        <v>67</v>
      </c>
      <c r="N756" s="35" t="s">
        <v>68</v>
      </c>
      <c r="O756" s="35" t="s">
        <v>255</v>
      </c>
      <c r="P756" s="35" t="s">
        <v>68</v>
      </c>
      <c r="Q756" s="35" t="s">
        <v>70</v>
      </c>
      <c r="R756" s="35" t="s">
        <v>84</v>
      </c>
      <c r="S756" s="35" t="s">
        <v>92</v>
      </c>
      <c r="T756" s="35" t="s">
        <v>2059</v>
      </c>
      <c r="U756" s="35" t="s">
        <v>2060</v>
      </c>
      <c r="V756" s="125">
        <v>55</v>
      </c>
      <c r="W756" s="125">
        <v>1700</v>
      </c>
      <c r="X756" s="23">
        <v>0</v>
      </c>
      <c r="Y756" s="23">
        <f>X756*1.12</f>
        <v>0</v>
      </c>
      <c r="Z756" s="35"/>
      <c r="AA756" s="35" t="s">
        <v>76</v>
      </c>
      <c r="AB756" s="35"/>
      <c r="AC756" s="114" t="s">
        <v>1759</v>
      </c>
    </row>
    <row r="757" spans="1:29" s="8" customFormat="1" ht="89.25" customHeight="1">
      <c r="A757" s="18" t="s">
        <v>2070</v>
      </c>
      <c r="B757" s="35" t="s">
        <v>61</v>
      </c>
      <c r="C757" s="35" t="s">
        <v>62</v>
      </c>
      <c r="D757" s="18" t="s">
        <v>2071</v>
      </c>
      <c r="E757" s="18" t="s">
        <v>2072</v>
      </c>
      <c r="F757" s="18"/>
      <c r="G757" s="18" t="s">
        <v>2073</v>
      </c>
      <c r="H757" s="35"/>
      <c r="I757" s="35"/>
      <c r="J757" s="35"/>
      <c r="K757" s="35" t="s">
        <v>82</v>
      </c>
      <c r="L757" s="35">
        <v>0</v>
      </c>
      <c r="M757" s="110" t="s">
        <v>67</v>
      </c>
      <c r="N757" s="35" t="s">
        <v>68</v>
      </c>
      <c r="O757" s="35" t="s">
        <v>255</v>
      </c>
      <c r="P757" s="35" t="s">
        <v>68</v>
      </c>
      <c r="Q757" s="35" t="s">
        <v>70</v>
      </c>
      <c r="R757" s="35" t="s">
        <v>84</v>
      </c>
      <c r="S757" s="35" t="s">
        <v>92</v>
      </c>
      <c r="T757" s="35">
        <v>166</v>
      </c>
      <c r="U757" s="35" t="s">
        <v>98</v>
      </c>
      <c r="V757" s="130">
        <v>13.6</v>
      </c>
      <c r="W757" s="125">
        <v>5000</v>
      </c>
      <c r="X757" s="23">
        <f aca="true" t="shared" si="28" ref="X757:X828">W757*V757</f>
        <v>68000</v>
      </c>
      <c r="Y757" s="23">
        <f aca="true" t="shared" si="29" ref="Y757:Y828">X757*1.12</f>
        <v>76160</v>
      </c>
      <c r="Z757" s="35"/>
      <c r="AA757" s="35" t="s">
        <v>76</v>
      </c>
      <c r="AB757" s="35"/>
      <c r="AC757" s="114" t="s">
        <v>1759</v>
      </c>
    </row>
    <row r="758" spans="1:29" s="8" customFormat="1" ht="67.5" customHeight="1">
      <c r="A758" s="18" t="s">
        <v>2074</v>
      </c>
      <c r="B758" s="35" t="s">
        <v>61</v>
      </c>
      <c r="C758" s="35" t="s">
        <v>62</v>
      </c>
      <c r="D758" s="18" t="s">
        <v>1877</v>
      </c>
      <c r="E758" s="18" t="s">
        <v>1878</v>
      </c>
      <c r="F758" s="18"/>
      <c r="G758" s="18" t="s">
        <v>1879</v>
      </c>
      <c r="H758" s="35"/>
      <c r="I758" s="35" t="s">
        <v>2075</v>
      </c>
      <c r="J758" s="35"/>
      <c r="K758" s="35" t="s">
        <v>82</v>
      </c>
      <c r="L758" s="35">
        <v>0</v>
      </c>
      <c r="M758" s="110" t="s">
        <v>67</v>
      </c>
      <c r="N758" s="35" t="s">
        <v>68</v>
      </c>
      <c r="O758" s="35" t="s">
        <v>1450</v>
      </c>
      <c r="P758" s="35" t="s">
        <v>68</v>
      </c>
      <c r="Q758" s="35" t="s">
        <v>70</v>
      </c>
      <c r="R758" s="35" t="s">
        <v>84</v>
      </c>
      <c r="S758" s="35" t="s">
        <v>92</v>
      </c>
      <c r="T758" s="35">
        <v>796</v>
      </c>
      <c r="U758" s="35" t="s">
        <v>133</v>
      </c>
      <c r="V758" s="125">
        <v>1</v>
      </c>
      <c r="W758" s="125">
        <v>155000</v>
      </c>
      <c r="X758" s="23">
        <f t="shared" si="28"/>
        <v>155000</v>
      </c>
      <c r="Y758" s="23">
        <f t="shared" si="29"/>
        <v>173600.00000000003</v>
      </c>
      <c r="Z758" s="35"/>
      <c r="AA758" s="35" t="s">
        <v>76</v>
      </c>
      <c r="AB758" s="35"/>
      <c r="AC758" s="114" t="s">
        <v>1759</v>
      </c>
    </row>
    <row r="759" spans="1:29" s="8" customFormat="1" ht="76.5" customHeight="1">
      <c r="A759" s="18" t="s">
        <v>2076</v>
      </c>
      <c r="B759" s="35" t="s">
        <v>61</v>
      </c>
      <c r="C759" s="35" t="s">
        <v>62</v>
      </c>
      <c r="D759" s="18" t="s">
        <v>2077</v>
      </c>
      <c r="E759" s="18" t="s">
        <v>2078</v>
      </c>
      <c r="F759" s="18"/>
      <c r="G759" s="18" t="s">
        <v>2079</v>
      </c>
      <c r="H759" s="35"/>
      <c r="I759" s="35" t="s">
        <v>2080</v>
      </c>
      <c r="J759" s="35"/>
      <c r="K759" s="35" t="s">
        <v>82</v>
      </c>
      <c r="L759" s="35">
        <v>0</v>
      </c>
      <c r="M759" s="110" t="s">
        <v>67</v>
      </c>
      <c r="N759" s="35" t="s">
        <v>68</v>
      </c>
      <c r="O759" s="35" t="s">
        <v>1450</v>
      </c>
      <c r="P759" s="35" t="s">
        <v>68</v>
      </c>
      <c r="Q759" s="35" t="s">
        <v>70</v>
      </c>
      <c r="R759" s="35" t="s">
        <v>84</v>
      </c>
      <c r="S759" s="35" t="s">
        <v>92</v>
      </c>
      <c r="T759" s="35">
        <v>796</v>
      </c>
      <c r="U759" s="35" t="s">
        <v>133</v>
      </c>
      <c r="V759" s="125">
        <v>1</v>
      </c>
      <c r="W759" s="125">
        <v>5515.32</v>
      </c>
      <c r="X759" s="23">
        <f t="shared" si="28"/>
        <v>5515.32</v>
      </c>
      <c r="Y759" s="23">
        <f t="shared" si="29"/>
        <v>6177.1584</v>
      </c>
      <c r="Z759" s="35"/>
      <c r="AA759" s="35" t="s">
        <v>76</v>
      </c>
      <c r="AB759" s="35"/>
      <c r="AC759" s="114" t="s">
        <v>1759</v>
      </c>
    </row>
    <row r="760" spans="1:29" s="8" customFormat="1" ht="70.5" customHeight="1">
      <c r="A760" s="18" t="s">
        <v>2081</v>
      </c>
      <c r="B760" s="35" t="s">
        <v>61</v>
      </c>
      <c r="C760" s="35" t="s">
        <v>62</v>
      </c>
      <c r="D760" s="18" t="s">
        <v>2082</v>
      </c>
      <c r="E760" s="18" t="s">
        <v>2083</v>
      </c>
      <c r="F760" s="18" t="s">
        <v>2084</v>
      </c>
      <c r="G760" s="18" t="s">
        <v>2085</v>
      </c>
      <c r="H760" s="35"/>
      <c r="I760" s="35" t="s">
        <v>2086</v>
      </c>
      <c r="J760" s="35"/>
      <c r="K760" s="35" t="s">
        <v>82</v>
      </c>
      <c r="L760" s="35">
        <v>0</v>
      </c>
      <c r="M760" s="110" t="s">
        <v>67</v>
      </c>
      <c r="N760" s="35" t="s">
        <v>68</v>
      </c>
      <c r="O760" s="35" t="s">
        <v>1450</v>
      </c>
      <c r="P760" s="35" t="s">
        <v>68</v>
      </c>
      <c r="Q760" s="35" t="s">
        <v>70</v>
      </c>
      <c r="R760" s="35" t="s">
        <v>84</v>
      </c>
      <c r="S760" s="35" t="s">
        <v>92</v>
      </c>
      <c r="T760" s="35">
        <v>796</v>
      </c>
      <c r="U760" s="35" t="s">
        <v>133</v>
      </c>
      <c r="V760" s="125">
        <v>10</v>
      </c>
      <c r="W760" s="125">
        <v>5918</v>
      </c>
      <c r="X760" s="23">
        <f t="shared" si="28"/>
        <v>59180</v>
      </c>
      <c r="Y760" s="23">
        <f t="shared" si="29"/>
        <v>66281.6</v>
      </c>
      <c r="Z760" s="35"/>
      <c r="AA760" s="35" t="s">
        <v>76</v>
      </c>
      <c r="AB760" s="35"/>
      <c r="AC760" s="114" t="s">
        <v>1759</v>
      </c>
    </row>
    <row r="761" spans="1:29" s="8" customFormat="1" ht="72.75" customHeight="1">
      <c r="A761" s="18" t="s">
        <v>2087</v>
      </c>
      <c r="B761" s="35" t="s">
        <v>61</v>
      </c>
      <c r="C761" s="35" t="s">
        <v>62</v>
      </c>
      <c r="D761" s="18" t="s">
        <v>2088</v>
      </c>
      <c r="E761" s="18" t="s">
        <v>2089</v>
      </c>
      <c r="F761" s="18" t="s">
        <v>2084</v>
      </c>
      <c r="G761" s="18" t="s">
        <v>2090</v>
      </c>
      <c r="H761" s="35"/>
      <c r="I761" s="35" t="s">
        <v>2091</v>
      </c>
      <c r="J761" s="35"/>
      <c r="K761" s="35" t="s">
        <v>82</v>
      </c>
      <c r="L761" s="35">
        <v>0</v>
      </c>
      <c r="M761" s="110" t="s">
        <v>67</v>
      </c>
      <c r="N761" s="35" t="s">
        <v>68</v>
      </c>
      <c r="O761" s="35" t="s">
        <v>1450</v>
      </c>
      <c r="P761" s="35" t="s">
        <v>68</v>
      </c>
      <c r="Q761" s="35" t="s">
        <v>70</v>
      </c>
      <c r="R761" s="35" t="s">
        <v>84</v>
      </c>
      <c r="S761" s="35" t="s">
        <v>92</v>
      </c>
      <c r="T761" s="35">
        <v>796</v>
      </c>
      <c r="U761" s="35" t="s">
        <v>133</v>
      </c>
      <c r="V761" s="125">
        <v>20</v>
      </c>
      <c r="W761" s="125">
        <v>595</v>
      </c>
      <c r="X761" s="23">
        <f t="shared" si="28"/>
        <v>11900</v>
      </c>
      <c r="Y761" s="23">
        <f t="shared" si="29"/>
        <v>13328.000000000002</v>
      </c>
      <c r="Z761" s="35"/>
      <c r="AA761" s="35" t="s">
        <v>76</v>
      </c>
      <c r="AB761" s="35"/>
      <c r="AC761" s="114" t="s">
        <v>1759</v>
      </c>
    </row>
    <row r="762" spans="1:29" s="8" customFormat="1" ht="89.25" customHeight="1">
      <c r="A762" s="18" t="s">
        <v>2092</v>
      </c>
      <c r="B762" s="35" t="s">
        <v>61</v>
      </c>
      <c r="C762" s="35" t="s">
        <v>62</v>
      </c>
      <c r="D762" s="18" t="s">
        <v>2093</v>
      </c>
      <c r="E762" s="18" t="s">
        <v>2094</v>
      </c>
      <c r="F762" s="18" t="s">
        <v>2084</v>
      </c>
      <c r="G762" s="18" t="s">
        <v>2095</v>
      </c>
      <c r="H762" s="35"/>
      <c r="I762" s="35" t="s">
        <v>2096</v>
      </c>
      <c r="J762" s="35"/>
      <c r="K762" s="35" t="s">
        <v>82</v>
      </c>
      <c r="L762" s="35">
        <v>0</v>
      </c>
      <c r="M762" s="110" t="s">
        <v>67</v>
      </c>
      <c r="N762" s="35" t="s">
        <v>68</v>
      </c>
      <c r="O762" s="35" t="s">
        <v>1450</v>
      </c>
      <c r="P762" s="35" t="s">
        <v>68</v>
      </c>
      <c r="Q762" s="35" t="s">
        <v>70</v>
      </c>
      <c r="R762" s="35" t="s">
        <v>84</v>
      </c>
      <c r="S762" s="35" t="s">
        <v>92</v>
      </c>
      <c r="T762" s="35">
        <v>796</v>
      </c>
      <c r="U762" s="35" t="s">
        <v>133</v>
      </c>
      <c r="V762" s="125">
        <v>2</v>
      </c>
      <c r="W762" s="125">
        <v>2555</v>
      </c>
      <c r="X762" s="23">
        <f t="shared" si="28"/>
        <v>5110</v>
      </c>
      <c r="Y762" s="23">
        <f t="shared" si="29"/>
        <v>5723.200000000001</v>
      </c>
      <c r="Z762" s="35"/>
      <c r="AA762" s="35" t="s">
        <v>76</v>
      </c>
      <c r="AB762" s="35"/>
      <c r="AC762" s="114" t="s">
        <v>1759</v>
      </c>
    </row>
    <row r="763" spans="1:29" s="8" customFormat="1" ht="102" customHeight="1">
      <c r="A763" s="18" t="s">
        <v>2097</v>
      </c>
      <c r="B763" s="35" t="s">
        <v>61</v>
      </c>
      <c r="C763" s="35" t="s">
        <v>62</v>
      </c>
      <c r="D763" s="18" t="s">
        <v>2098</v>
      </c>
      <c r="E763" s="18" t="s">
        <v>2099</v>
      </c>
      <c r="F763" s="18" t="s">
        <v>2084</v>
      </c>
      <c r="G763" s="18" t="s">
        <v>2100</v>
      </c>
      <c r="H763" s="35"/>
      <c r="I763" s="35" t="s">
        <v>2101</v>
      </c>
      <c r="J763" s="35"/>
      <c r="K763" s="35" t="s">
        <v>82</v>
      </c>
      <c r="L763" s="35">
        <v>0</v>
      </c>
      <c r="M763" s="110" t="s">
        <v>67</v>
      </c>
      <c r="N763" s="35" t="s">
        <v>68</v>
      </c>
      <c r="O763" s="35" t="s">
        <v>1450</v>
      </c>
      <c r="P763" s="35" t="s">
        <v>68</v>
      </c>
      <c r="Q763" s="35" t="s">
        <v>70</v>
      </c>
      <c r="R763" s="35" t="s">
        <v>84</v>
      </c>
      <c r="S763" s="35" t="s">
        <v>92</v>
      </c>
      <c r="T763" s="35">
        <v>796</v>
      </c>
      <c r="U763" s="35" t="s">
        <v>133</v>
      </c>
      <c r="V763" s="125">
        <v>1</v>
      </c>
      <c r="W763" s="125">
        <v>51727</v>
      </c>
      <c r="X763" s="23">
        <f t="shared" si="28"/>
        <v>51727</v>
      </c>
      <c r="Y763" s="23">
        <f t="shared" si="29"/>
        <v>57934.240000000005</v>
      </c>
      <c r="Z763" s="35"/>
      <c r="AA763" s="35" t="s">
        <v>76</v>
      </c>
      <c r="AB763" s="35"/>
      <c r="AC763" s="114" t="s">
        <v>1759</v>
      </c>
    </row>
    <row r="764" spans="1:29" s="8" customFormat="1" ht="89.25" customHeight="1">
      <c r="A764" s="18" t="s">
        <v>2102</v>
      </c>
      <c r="B764" s="35" t="s">
        <v>61</v>
      </c>
      <c r="C764" s="35" t="s">
        <v>62</v>
      </c>
      <c r="D764" s="18" t="s">
        <v>2098</v>
      </c>
      <c r="E764" s="18" t="s">
        <v>2099</v>
      </c>
      <c r="F764" s="18" t="s">
        <v>2084</v>
      </c>
      <c r="G764" s="18" t="s">
        <v>2100</v>
      </c>
      <c r="H764" s="35"/>
      <c r="I764" s="35" t="s">
        <v>2103</v>
      </c>
      <c r="J764" s="35"/>
      <c r="K764" s="35" t="s">
        <v>82</v>
      </c>
      <c r="L764" s="35">
        <v>0</v>
      </c>
      <c r="M764" s="110" t="s">
        <v>67</v>
      </c>
      <c r="N764" s="35" t="s">
        <v>68</v>
      </c>
      <c r="O764" s="35" t="s">
        <v>1450</v>
      </c>
      <c r="P764" s="35" t="s">
        <v>68</v>
      </c>
      <c r="Q764" s="35" t="s">
        <v>70</v>
      </c>
      <c r="R764" s="35" t="s">
        <v>84</v>
      </c>
      <c r="S764" s="35" t="s">
        <v>92</v>
      </c>
      <c r="T764" s="35">
        <v>796</v>
      </c>
      <c r="U764" s="35" t="s">
        <v>133</v>
      </c>
      <c r="V764" s="125">
        <v>2</v>
      </c>
      <c r="W764" s="125">
        <v>3700</v>
      </c>
      <c r="X764" s="23">
        <v>0</v>
      </c>
      <c r="Y764" s="23">
        <f t="shared" si="29"/>
        <v>0</v>
      </c>
      <c r="Z764" s="35"/>
      <c r="AA764" s="35" t="s">
        <v>76</v>
      </c>
      <c r="AB764" s="19" t="s">
        <v>106</v>
      </c>
      <c r="AC764" s="114" t="s">
        <v>1759</v>
      </c>
    </row>
    <row r="765" spans="1:29" s="8" customFormat="1" ht="89.25" customHeight="1">
      <c r="A765" s="18" t="s">
        <v>2104</v>
      </c>
      <c r="B765" s="18" t="s">
        <v>61</v>
      </c>
      <c r="C765" s="18" t="s">
        <v>62</v>
      </c>
      <c r="D765" s="123" t="s">
        <v>1803</v>
      </c>
      <c r="E765" s="123" t="s">
        <v>1804</v>
      </c>
      <c r="F765" s="123"/>
      <c r="G765" s="123" t="s">
        <v>1805</v>
      </c>
      <c r="H765" s="18"/>
      <c r="I765" s="18" t="s">
        <v>2105</v>
      </c>
      <c r="J765" s="18"/>
      <c r="K765" s="35" t="s">
        <v>82</v>
      </c>
      <c r="L765" s="35">
        <v>0</v>
      </c>
      <c r="M765" s="110" t="s">
        <v>67</v>
      </c>
      <c r="N765" s="35" t="s">
        <v>68</v>
      </c>
      <c r="O765" s="35" t="s">
        <v>1450</v>
      </c>
      <c r="P765" s="35" t="s">
        <v>68</v>
      </c>
      <c r="Q765" s="35" t="s">
        <v>70</v>
      </c>
      <c r="R765" s="35" t="s">
        <v>84</v>
      </c>
      <c r="S765" s="35" t="s">
        <v>92</v>
      </c>
      <c r="T765" s="35">
        <v>796</v>
      </c>
      <c r="U765" s="35" t="s">
        <v>133</v>
      </c>
      <c r="V765" s="125">
        <v>2</v>
      </c>
      <c r="W765" s="125">
        <v>9752</v>
      </c>
      <c r="X765" s="23">
        <v>0</v>
      </c>
      <c r="Y765" s="23">
        <f t="shared" si="29"/>
        <v>0</v>
      </c>
      <c r="Z765" s="35"/>
      <c r="AA765" s="35" t="s">
        <v>76</v>
      </c>
      <c r="AB765" s="19" t="s">
        <v>106</v>
      </c>
      <c r="AC765" s="114" t="s">
        <v>1759</v>
      </c>
    </row>
    <row r="766" spans="1:29" s="8" customFormat="1" ht="89.25" customHeight="1">
      <c r="A766" s="18" t="s">
        <v>2106</v>
      </c>
      <c r="B766" s="18" t="s">
        <v>61</v>
      </c>
      <c r="C766" s="18" t="s">
        <v>62</v>
      </c>
      <c r="D766" s="123" t="s">
        <v>2107</v>
      </c>
      <c r="E766" s="123" t="s">
        <v>1878</v>
      </c>
      <c r="F766" s="123" t="s">
        <v>2084</v>
      </c>
      <c r="G766" s="123" t="s">
        <v>2108</v>
      </c>
      <c r="H766" s="18"/>
      <c r="I766" s="18" t="s">
        <v>2109</v>
      </c>
      <c r="J766" s="18"/>
      <c r="K766" s="35" t="s">
        <v>82</v>
      </c>
      <c r="L766" s="35">
        <v>0</v>
      </c>
      <c r="M766" s="110" t="s">
        <v>67</v>
      </c>
      <c r="N766" s="35" t="s">
        <v>68</v>
      </c>
      <c r="O766" s="35" t="s">
        <v>1450</v>
      </c>
      <c r="P766" s="35" t="s">
        <v>68</v>
      </c>
      <c r="Q766" s="35" t="s">
        <v>70</v>
      </c>
      <c r="R766" s="35" t="s">
        <v>84</v>
      </c>
      <c r="S766" s="35" t="s">
        <v>92</v>
      </c>
      <c r="T766" s="35">
        <v>796</v>
      </c>
      <c r="U766" s="35" t="s">
        <v>133</v>
      </c>
      <c r="V766" s="125">
        <v>2</v>
      </c>
      <c r="W766" s="125">
        <v>23800</v>
      </c>
      <c r="X766" s="23">
        <v>0</v>
      </c>
      <c r="Y766" s="23">
        <f t="shared" si="29"/>
        <v>0</v>
      </c>
      <c r="Z766" s="35"/>
      <c r="AA766" s="35" t="s">
        <v>76</v>
      </c>
      <c r="AB766" s="19" t="s">
        <v>106</v>
      </c>
      <c r="AC766" s="114" t="s">
        <v>1759</v>
      </c>
    </row>
    <row r="767" spans="1:29" s="8" customFormat="1" ht="89.25" customHeight="1">
      <c r="A767" s="18" t="s">
        <v>2110</v>
      </c>
      <c r="B767" s="18" t="s">
        <v>61</v>
      </c>
      <c r="C767" s="18" t="s">
        <v>62</v>
      </c>
      <c r="D767" s="123" t="s">
        <v>2107</v>
      </c>
      <c r="E767" s="123" t="s">
        <v>1878</v>
      </c>
      <c r="F767" s="123" t="s">
        <v>2084</v>
      </c>
      <c r="G767" s="123" t="s">
        <v>2108</v>
      </c>
      <c r="H767" s="18"/>
      <c r="I767" s="18" t="s">
        <v>2111</v>
      </c>
      <c r="J767" s="18"/>
      <c r="K767" s="35" t="s">
        <v>82</v>
      </c>
      <c r="L767" s="35">
        <v>0</v>
      </c>
      <c r="M767" s="110" t="s">
        <v>67</v>
      </c>
      <c r="N767" s="35" t="s">
        <v>68</v>
      </c>
      <c r="O767" s="35" t="s">
        <v>1450</v>
      </c>
      <c r="P767" s="35" t="s">
        <v>68</v>
      </c>
      <c r="Q767" s="35" t="s">
        <v>70</v>
      </c>
      <c r="R767" s="35" t="s">
        <v>84</v>
      </c>
      <c r="S767" s="35" t="s">
        <v>92</v>
      </c>
      <c r="T767" s="35">
        <v>796</v>
      </c>
      <c r="U767" s="35" t="s">
        <v>133</v>
      </c>
      <c r="V767" s="125">
        <v>1</v>
      </c>
      <c r="W767" s="125">
        <v>24450</v>
      </c>
      <c r="X767" s="23">
        <v>0</v>
      </c>
      <c r="Y767" s="23">
        <f t="shared" si="29"/>
        <v>0</v>
      </c>
      <c r="Z767" s="35"/>
      <c r="AA767" s="35" t="s">
        <v>76</v>
      </c>
      <c r="AB767" s="19" t="s">
        <v>106</v>
      </c>
      <c r="AC767" s="114"/>
    </row>
    <row r="768" spans="1:29" s="8" customFormat="1" ht="89.25" customHeight="1">
      <c r="A768" s="18" t="s">
        <v>2112</v>
      </c>
      <c r="B768" s="18" t="s">
        <v>61</v>
      </c>
      <c r="C768" s="18" t="s">
        <v>62</v>
      </c>
      <c r="D768" s="123" t="s">
        <v>2107</v>
      </c>
      <c r="E768" s="123" t="s">
        <v>1878</v>
      </c>
      <c r="F768" s="123" t="s">
        <v>2084</v>
      </c>
      <c r="G768" s="123" t="s">
        <v>2108</v>
      </c>
      <c r="H768" s="18"/>
      <c r="I768" s="18" t="s">
        <v>2113</v>
      </c>
      <c r="J768" s="18"/>
      <c r="K768" s="35" t="s">
        <v>82</v>
      </c>
      <c r="L768" s="35">
        <v>0</v>
      </c>
      <c r="M768" s="110" t="s">
        <v>67</v>
      </c>
      <c r="N768" s="35" t="s">
        <v>68</v>
      </c>
      <c r="O768" s="35" t="s">
        <v>1450</v>
      </c>
      <c r="P768" s="35" t="s">
        <v>68</v>
      </c>
      <c r="Q768" s="35" t="s">
        <v>70</v>
      </c>
      <c r="R768" s="35" t="s">
        <v>84</v>
      </c>
      <c r="S768" s="35" t="s">
        <v>92</v>
      </c>
      <c r="T768" s="35">
        <v>796</v>
      </c>
      <c r="U768" s="35" t="s">
        <v>133</v>
      </c>
      <c r="V768" s="125">
        <v>1</v>
      </c>
      <c r="W768" s="125">
        <v>24450</v>
      </c>
      <c r="X768" s="23">
        <v>0</v>
      </c>
      <c r="Y768" s="23">
        <f t="shared" si="29"/>
        <v>0</v>
      </c>
      <c r="Z768" s="35"/>
      <c r="AA768" s="35" t="s">
        <v>76</v>
      </c>
      <c r="AB768" s="19" t="s">
        <v>106</v>
      </c>
      <c r="AC768" s="114"/>
    </row>
    <row r="769" spans="1:29" s="8" customFormat="1" ht="72" customHeight="1">
      <c r="A769" s="18" t="s">
        <v>2114</v>
      </c>
      <c r="B769" s="18" t="s">
        <v>61</v>
      </c>
      <c r="C769" s="18" t="s">
        <v>62</v>
      </c>
      <c r="D769" s="123" t="s">
        <v>2115</v>
      </c>
      <c r="E769" s="123" t="s">
        <v>2116</v>
      </c>
      <c r="F769" s="123" t="s">
        <v>2084</v>
      </c>
      <c r="G769" s="123" t="s">
        <v>2117</v>
      </c>
      <c r="H769" s="18"/>
      <c r="I769" s="18" t="s">
        <v>2118</v>
      </c>
      <c r="J769" s="18"/>
      <c r="K769" s="35" t="s">
        <v>82</v>
      </c>
      <c r="L769" s="35">
        <v>0</v>
      </c>
      <c r="M769" s="110" t="s">
        <v>67</v>
      </c>
      <c r="N769" s="35" t="s">
        <v>68</v>
      </c>
      <c r="O769" s="35" t="s">
        <v>1450</v>
      </c>
      <c r="P769" s="35" t="s">
        <v>68</v>
      </c>
      <c r="Q769" s="35" t="s">
        <v>70</v>
      </c>
      <c r="R769" s="35" t="s">
        <v>84</v>
      </c>
      <c r="S769" s="35" t="s">
        <v>92</v>
      </c>
      <c r="T769" s="35">
        <v>796</v>
      </c>
      <c r="U769" s="35" t="s">
        <v>133</v>
      </c>
      <c r="V769" s="125">
        <v>1</v>
      </c>
      <c r="W769" s="125">
        <v>63965</v>
      </c>
      <c r="X769" s="23">
        <v>0</v>
      </c>
      <c r="Y769" s="23">
        <f t="shared" si="29"/>
        <v>0</v>
      </c>
      <c r="Z769" s="35"/>
      <c r="AA769" s="35" t="s">
        <v>76</v>
      </c>
      <c r="AB769" s="35" t="s">
        <v>106</v>
      </c>
      <c r="AC769" s="114" t="s">
        <v>1759</v>
      </c>
    </row>
    <row r="770" spans="1:29" s="8" customFormat="1" ht="72" customHeight="1">
      <c r="A770" s="18" t="s">
        <v>2119</v>
      </c>
      <c r="B770" s="18" t="s">
        <v>61</v>
      </c>
      <c r="C770" s="18" t="s">
        <v>62</v>
      </c>
      <c r="D770" s="123" t="s">
        <v>2115</v>
      </c>
      <c r="E770" s="123" t="s">
        <v>2116</v>
      </c>
      <c r="F770" s="123" t="s">
        <v>2084</v>
      </c>
      <c r="G770" s="123" t="s">
        <v>2117</v>
      </c>
      <c r="H770" s="18"/>
      <c r="I770" s="18" t="s">
        <v>2118</v>
      </c>
      <c r="J770" s="18"/>
      <c r="K770" s="35" t="s">
        <v>82</v>
      </c>
      <c r="L770" s="35">
        <v>0</v>
      </c>
      <c r="M770" s="110" t="s">
        <v>67</v>
      </c>
      <c r="N770" s="35" t="s">
        <v>68</v>
      </c>
      <c r="O770" s="35" t="s">
        <v>1450</v>
      </c>
      <c r="P770" s="35" t="s">
        <v>68</v>
      </c>
      <c r="Q770" s="35" t="s">
        <v>70</v>
      </c>
      <c r="R770" s="35" t="s">
        <v>84</v>
      </c>
      <c r="S770" s="35" t="s">
        <v>92</v>
      </c>
      <c r="T770" s="35">
        <v>796</v>
      </c>
      <c r="U770" s="35" t="s">
        <v>133</v>
      </c>
      <c r="V770" s="125">
        <v>1</v>
      </c>
      <c r="W770" s="125">
        <v>63965</v>
      </c>
      <c r="X770" s="23">
        <v>0</v>
      </c>
      <c r="Y770" s="23">
        <f t="shared" si="29"/>
        <v>0</v>
      </c>
      <c r="Z770" s="35"/>
      <c r="AA770" s="35" t="s">
        <v>76</v>
      </c>
      <c r="AB770" s="35"/>
      <c r="AC770" s="114" t="s">
        <v>1759</v>
      </c>
    </row>
    <row r="771" spans="1:29" s="8" customFormat="1" ht="89.25" customHeight="1">
      <c r="A771" s="18" t="s">
        <v>2120</v>
      </c>
      <c r="B771" s="18" t="s">
        <v>61</v>
      </c>
      <c r="C771" s="18" t="s">
        <v>62</v>
      </c>
      <c r="D771" s="123" t="s">
        <v>2115</v>
      </c>
      <c r="E771" s="123" t="s">
        <v>2116</v>
      </c>
      <c r="F771" s="123" t="s">
        <v>2084</v>
      </c>
      <c r="G771" s="123" t="s">
        <v>2117</v>
      </c>
      <c r="H771" s="18"/>
      <c r="I771" s="18" t="s">
        <v>2121</v>
      </c>
      <c r="J771" s="18"/>
      <c r="K771" s="35" t="s">
        <v>82</v>
      </c>
      <c r="L771" s="35">
        <v>0</v>
      </c>
      <c r="M771" s="110" t="s">
        <v>67</v>
      </c>
      <c r="N771" s="35" t="s">
        <v>68</v>
      </c>
      <c r="O771" s="35" t="s">
        <v>1450</v>
      </c>
      <c r="P771" s="35" t="s">
        <v>68</v>
      </c>
      <c r="Q771" s="35" t="s">
        <v>70</v>
      </c>
      <c r="R771" s="35" t="s">
        <v>84</v>
      </c>
      <c r="S771" s="35" t="s">
        <v>92</v>
      </c>
      <c r="T771" s="35">
        <v>796</v>
      </c>
      <c r="U771" s="35" t="s">
        <v>133</v>
      </c>
      <c r="V771" s="125">
        <v>1</v>
      </c>
      <c r="W771" s="125">
        <v>62445</v>
      </c>
      <c r="X771" s="23">
        <f t="shared" si="28"/>
        <v>62445</v>
      </c>
      <c r="Y771" s="23">
        <f t="shared" si="29"/>
        <v>69938.40000000001</v>
      </c>
      <c r="Z771" s="35"/>
      <c r="AA771" s="35" t="s">
        <v>76</v>
      </c>
      <c r="AB771" s="35"/>
      <c r="AC771" s="114"/>
    </row>
    <row r="772" spans="1:29" s="8" customFormat="1" ht="89.25" customHeight="1">
      <c r="A772" s="18" t="s">
        <v>2122</v>
      </c>
      <c r="B772" s="18" t="s">
        <v>61</v>
      </c>
      <c r="C772" s="18" t="s">
        <v>62</v>
      </c>
      <c r="D772" s="123" t="s">
        <v>2123</v>
      </c>
      <c r="E772" s="123" t="s">
        <v>2124</v>
      </c>
      <c r="F772" s="123" t="s">
        <v>2084</v>
      </c>
      <c r="G772" s="123" t="s">
        <v>2125</v>
      </c>
      <c r="H772" s="18"/>
      <c r="I772" s="18" t="s">
        <v>2126</v>
      </c>
      <c r="J772" s="18"/>
      <c r="K772" s="35" t="s">
        <v>82</v>
      </c>
      <c r="L772" s="35">
        <v>0</v>
      </c>
      <c r="M772" s="110" t="s">
        <v>67</v>
      </c>
      <c r="N772" s="35" t="s">
        <v>68</v>
      </c>
      <c r="O772" s="35" t="s">
        <v>1450</v>
      </c>
      <c r="P772" s="35" t="s">
        <v>68</v>
      </c>
      <c r="Q772" s="35" t="s">
        <v>70</v>
      </c>
      <c r="R772" s="35" t="s">
        <v>84</v>
      </c>
      <c r="S772" s="35" t="s">
        <v>92</v>
      </c>
      <c r="T772" s="35">
        <v>796</v>
      </c>
      <c r="U772" s="35" t="s">
        <v>133</v>
      </c>
      <c r="V772" s="125">
        <v>6</v>
      </c>
      <c r="W772" s="125">
        <v>7400</v>
      </c>
      <c r="X772" s="23">
        <v>0</v>
      </c>
      <c r="Y772" s="23">
        <f>X772*1.12</f>
        <v>0</v>
      </c>
      <c r="Z772" s="35"/>
      <c r="AA772" s="35" t="s">
        <v>76</v>
      </c>
      <c r="AB772" s="19" t="s">
        <v>106</v>
      </c>
      <c r="AC772" s="114"/>
    </row>
    <row r="773" spans="1:29" s="8" customFormat="1" ht="89.25" customHeight="1">
      <c r="A773" s="18" t="s">
        <v>2127</v>
      </c>
      <c r="B773" s="18" t="s">
        <v>61</v>
      </c>
      <c r="C773" s="18" t="s">
        <v>62</v>
      </c>
      <c r="D773" s="18" t="s">
        <v>1798</v>
      </c>
      <c r="E773" s="18" t="s">
        <v>1799</v>
      </c>
      <c r="F773" s="18"/>
      <c r="G773" s="18" t="s">
        <v>1800</v>
      </c>
      <c r="H773" s="18"/>
      <c r="I773" s="18" t="s">
        <v>2128</v>
      </c>
      <c r="J773" s="18"/>
      <c r="K773" s="35" t="s">
        <v>82</v>
      </c>
      <c r="L773" s="35">
        <v>0</v>
      </c>
      <c r="M773" s="110" t="s">
        <v>67</v>
      </c>
      <c r="N773" s="35" t="s">
        <v>68</v>
      </c>
      <c r="O773" s="35" t="s">
        <v>255</v>
      </c>
      <c r="P773" s="35" t="s">
        <v>68</v>
      </c>
      <c r="Q773" s="35" t="s">
        <v>70</v>
      </c>
      <c r="R773" s="35" t="s">
        <v>84</v>
      </c>
      <c r="S773" s="35" t="s">
        <v>92</v>
      </c>
      <c r="T773" s="35" t="s">
        <v>308</v>
      </c>
      <c r="U773" s="35" t="s">
        <v>1626</v>
      </c>
      <c r="V773" s="125">
        <v>8</v>
      </c>
      <c r="W773" s="125">
        <v>27000</v>
      </c>
      <c r="X773" s="23">
        <v>0</v>
      </c>
      <c r="Y773" s="23">
        <f t="shared" si="29"/>
        <v>0</v>
      </c>
      <c r="Z773" s="35"/>
      <c r="AA773" s="35" t="s">
        <v>76</v>
      </c>
      <c r="AB773" s="35" t="s">
        <v>106</v>
      </c>
      <c r="AC773" s="114"/>
    </row>
    <row r="774" spans="1:29" s="8" customFormat="1" ht="89.25" customHeight="1">
      <c r="A774" s="18" t="s">
        <v>2129</v>
      </c>
      <c r="B774" s="18" t="s">
        <v>61</v>
      </c>
      <c r="C774" s="18" t="s">
        <v>62</v>
      </c>
      <c r="D774" s="18" t="s">
        <v>2130</v>
      </c>
      <c r="E774" s="18" t="s">
        <v>2131</v>
      </c>
      <c r="F774" s="18"/>
      <c r="G774" s="18" t="s">
        <v>2132</v>
      </c>
      <c r="H774" s="18"/>
      <c r="I774" s="18" t="s">
        <v>2133</v>
      </c>
      <c r="J774" s="18"/>
      <c r="K774" s="35" t="s">
        <v>82</v>
      </c>
      <c r="L774" s="35">
        <v>0</v>
      </c>
      <c r="M774" s="110" t="s">
        <v>67</v>
      </c>
      <c r="N774" s="35" t="s">
        <v>68</v>
      </c>
      <c r="O774" s="35" t="s">
        <v>255</v>
      </c>
      <c r="P774" s="35" t="s">
        <v>68</v>
      </c>
      <c r="Q774" s="35" t="s">
        <v>70</v>
      </c>
      <c r="R774" s="35" t="s">
        <v>84</v>
      </c>
      <c r="S774" s="35" t="s">
        <v>92</v>
      </c>
      <c r="T774" s="35">
        <v>796</v>
      </c>
      <c r="U774" s="35" t="s">
        <v>133</v>
      </c>
      <c r="V774" s="125">
        <v>2</v>
      </c>
      <c r="W774" s="125">
        <v>500</v>
      </c>
      <c r="X774" s="23">
        <f t="shared" si="28"/>
        <v>1000</v>
      </c>
      <c r="Y774" s="23">
        <f t="shared" si="29"/>
        <v>1120</v>
      </c>
      <c r="Z774" s="35"/>
      <c r="AA774" s="35" t="s">
        <v>76</v>
      </c>
      <c r="AB774" s="35"/>
      <c r="AC774" s="114"/>
    </row>
    <row r="775" spans="1:29" s="8" customFormat="1" ht="75" customHeight="1">
      <c r="A775" s="18" t="s">
        <v>2134</v>
      </c>
      <c r="B775" s="18" t="s">
        <v>61</v>
      </c>
      <c r="C775" s="18" t="s">
        <v>62</v>
      </c>
      <c r="D775" s="18" t="s">
        <v>2135</v>
      </c>
      <c r="E775" s="18" t="s">
        <v>387</v>
      </c>
      <c r="F775" s="18"/>
      <c r="G775" s="18" t="s">
        <v>2136</v>
      </c>
      <c r="H775" s="18"/>
      <c r="I775" s="18" t="s">
        <v>2137</v>
      </c>
      <c r="J775" s="18"/>
      <c r="K775" s="35" t="s">
        <v>82</v>
      </c>
      <c r="L775" s="35">
        <v>0</v>
      </c>
      <c r="M775" s="110" t="s">
        <v>67</v>
      </c>
      <c r="N775" s="35" t="s">
        <v>68</v>
      </c>
      <c r="O775" s="35" t="s">
        <v>255</v>
      </c>
      <c r="P775" s="35" t="s">
        <v>68</v>
      </c>
      <c r="Q775" s="35" t="s">
        <v>70</v>
      </c>
      <c r="R775" s="35" t="s">
        <v>84</v>
      </c>
      <c r="S775" s="35" t="s">
        <v>92</v>
      </c>
      <c r="T775" s="35">
        <v>796</v>
      </c>
      <c r="U775" s="35" t="s">
        <v>133</v>
      </c>
      <c r="V775" s="125">
        <v>2</v>
      </c>
      <c r="W775" s="125">
        <v>42000</v>
      </c>
      <c r="X775" s="23">
        <v>0</v>
      </c>
      <c r="Y775" s="23">
        <f t="shared" si="29"/>
        <v>0</v>
      </c>
      <c r="Z775" s="35"/>
      <c r="AA775" s="35" t="s">
        <v>76</v>
      </c>
      <c r="AB775" s="35" t="s">
        <v>106</v>
      </c>
      <c r="AC775" s="114" t="s">
        <v>1759</v>
      </c>
    </row>
    <row r="776" spans="1:29" s="8" customFormat="1" ht="75" customHeight="1">
      <c r="A776" s="18" t="s">
        <v>2138</v>
      </c>
      <c r="B776" s="18" t="s">
        <v>61</v>
      </c>
      <c r="C776" s="18" t="s">
        <v>62</v>
      </c>
      <c r="D776" s="18" t="s">
        <v>2135</v>
      </c>
      <c r="E776" s="18" t="s">
        <v>387</v>
      </c>
      <c r="F776" s="18"/>
      <c r="G776" s="18" t="s">
        <v>2136</v>
      </c>
      <c r="H776" s="18"/>
      <c r="I776" s="18" t="s">
        <v>2137</v>
      </c>
      <c r="J776" s="18"/>
      <c r="K776" s="35" t="s">
        <v>82</v>
      </c>
      <c r="L776" s="35">
        <v>0</v>
      </c>
      <c r="M776" s="110" t="s">
        <v>67</v>
      </c>
      <c r="N776" s="35" t="s">
        <v>68</v>
      </c>
      <c r="O776" s="35" t="s">
        <v>255</v>
      </c>
      <c r="P776" s="35" t="s">
        <v>68</v>
      </c>
      <c r="Q776" s="35" t="s">
        <v>70</v>
      </c>
      <c r="R776" s="35" t="s">
        <v>84</v>
      </c>
      <c r="S776" s="35" t="s">
        <v>92</v>
      </c>
      <c r="T776" s="35">
        <v>796</v>
      </c>
      <c r="U776" s="35" t="s">
        <v>133</v>
      </c>
      <c r="V776" s="125">
        <v>2</v>
      </c>
      <c r="W776" s="125">
        <v>42000</v>
      </c>
      <c r="X776" s="23">
        <v>0</v>
      </c>
      <c r="Y776" s="23">
        <f t="shared" si="29"/>
        <v>0</v>
      </c>
      <c r="Z776" s="35"/>
      <c r="AA776" s="35" t="s">
        <v>76</v>
      </c>
      <c r="AB776" s="35"/>
      <c r="AC776" s="114" t="s">
        <v>1759</v>
      </c>
    </row>
    <row r="777" spans="1:29" s="8" customFormat="1" ht="39" customHeight="1">
      <c r="A777" s="18" t="s">
        <v>2139</v>
      </c>
      <c r="B777" s="18" t="s">
        <v>61</v>
      </c>
      <c r="C777" s="18" t="s">
        <v>62</v>
      </c>
      <c r="D777" s="18" t="s">
        <v>2135</v>
      </c>
      <c r="E777" s="18" t="s">
        <v>387</v>
      </c>
      <c r="F777" s="18"/>
      <c r="G777" s="18" t="s">
        <v>2136</v>
      </c>
      <c r="H777" s="18"/>
      <c r="I777" s="18" t="s">
        <v>2140</v>
      </c>
      <c r="J777" s="18"/>
      <c r="K777" s="35" t="s">
        <v>82</v>
      </c>
      <c r="L777" s="35">
        <v>0</v>
      </c>
      <c r="M777" s="110" t="s">
        <v>67</v>
      </c>
      <c r="N777" s="35" t="s">
        <v>68</v>
      </c>
      <c r="O777" s="35" t="s">
        <v>255</v>
      </c>
      <c r="P777" s="35" t="s">
        <v>68</v>
      </c>
      <c r="Q777" s="35" t="s">
        <v>70</v>
      </c>
      <c r="R777" s="35" t="s">
        <v>84</v>
      </c>
      <c r="S777" s="35" t="s">
        <v>92</v>
      </c>
      <c r="T777" s="35">
        <v>796</v>
      </c>
      <c r="U777" s="35" t="s">
        <v>133</v>
      </c>
      <c r="V777" s="125">
        <v>2</v>
      </c>
      <c r="W777" s="125">
        <v>41000</v>
      </c>
      <c r="X777" s="23">
        <v>0</v>
      </c>
      <c r="Y777" s="23">
        <f t="shared" si="29"/>
        <v>0</v>
      </c>
      <c r="Z777" s="35"/>
      <c r="AA777" s="35" t="s">
        <v>76</v>
      </c>
      <c r="AB777" s="35" t="s">
        <v>106</v>
      </c>
      <c r="AC777" s="114"/>
    </row>
    <row r="778" spans="1:29" s="8" customFormat="1" ht="39" customHeight="1">
      <c r="A778" s="18" t="s">
        <v>2141</v>
      </c>
      <c r="B778" s="18" t="s">
        <v>61</v>
      </c>
      <c r="C778" s="18" t="s">
        <v>62</v>
      </c>
      <c r="D778" s="18" t="s">
        <v>2135</v>
      </c>
      <c r="E778" s="18" t="s">
        <v>387</v>
      </c>
      <c r="F778" s="18"/>
      <c r="G778" s="18" t="s">
        <v>2136</v>
      </c>
      <c r="H778" s="18"/>
      <c r="I778" s="18" t="s">
        <v>2140</v>
      </c>
      <c r="J778" s="18"/>
      <c r="K778" s="35" t="s">
        <v>82</v>
      </c>
      <c r="L778" s="35">
        <v>0</v>
      </c>
      <c r="M778" s="110" t="s">
        <v>67</v>
      </c>
      <c r="N778" s="35" t="s">
        <v>68</v>
      </c>
      <c r="O778" s="35" t="s">
        <v>255</v>
      </c>
      <c r="P778" s="35" t="s">
        <v>68</v>
      </c>
      <c r="Q778" s="35" t="s">
        <v>70</v>
      </c>
      <c r="R778" s="35" t="s">
        <v>84</v>
      </c>
      <c r="S778" s="35" t="s">
        <v>92</v>
      </c>
      <c r="T778" s="35">
        <v>796</v>
      </c>
      <c r="U778" s="35" t="s">
        <v>133</v>
      </c>
      <c r="V778" s="125">
        <v>2</v>
      </c>
      <c r="W778" s="125">
        <v>41000</v>
      </c>
      <c r="X778" s="23">
        <v>0</v>
      </c>
      <c r="Y778" s="23">
        <f t="shared" si="29"/>
        <v>0</v>
      </c>
      <c r="Z778" s="35"/>
      <c r="AA778" s="35" t="s">
        <v>76</v>
      </c>
      <c r="AB778" s="35" t="s">
        <v>106</v>
      </c>
      <c r="AC778" s="114"/>
    </row>
    <row r="779" spans="1:29" s="8" customFormat="1" ht="75" customHeight="1">
      <c r="A779" s="18" t="s">
        <v>2142</v>
      </c>
      <c r="B779" s="18" t="s">
        <v>61</v>
      </c>
      <c r="C779" s="18" t="s">
        <v>62</v>
      </c>
      <c r="D779" s="18" t="s">
        <v>2143</v>
      </c>
      <c r="E779" s="18" t="s">
        <v>1910</v>
      </c>
      <c r="F779" s="18"/>
      <c r="G779" s="18" t="s">
        <v>2144</v>
      </c>
      <c r="H779" s="18"/>
      <c r="I779" s="18" t="s">
        <v>2145</v>
      </c>
      <c r="J779" s="18"/>
      <c r="K779" s="35" t="s">
        <v>82</v>
      </c>
      <c r="L779" s="35">
        <v>0</v>
      </c>
      <c r="M779" s="110" t="s">
        <v>67</v>
      </c>
      <c r="N779" s="35" t="s">
        <v>68</v>
      </c>
      <c r="O779" s="35" t="s">
        <v>255</v>
      </c>
      <c r="P779" s="35" t="s">
        <v>68</v>
      </c>
      <c r="Q779" s="35" t="s">
        <v>70</v>
      </c>
      <c r="R779" s="35" t="s">
        <v>84</v>
      </c>
      <c r="S779" s="35" t="s">
        <v>92</v>
      </c>
      <c r="T779" s="35">
        <v>796</v>
      </c>
      <c r="U779" s="35" t="s">
        <v>133</v>
      </c>
      <c r="V779" s="125">
        <v>4</v>
      </c>
      <c r="W779" s="125">
        <v>34000</v>
      </c>
      <c r="X779" s="23">
        <v>0</v>
      </c>
      <c r="Y779" s="23">
        <f t="shared" si="29"/>
        <v>0</v>
      </c>
      <c r="Z779" s="35"/>
      <c r="AA779" s="35" t="s">
        <v>76</v>
      </c>
      <c r="AB779" s="35" t="s">
        <v>106</v>
      </c>
      <c r="AC779" s="114" t="s">
        <v>1759</v>
      </c>
    </row>
    <row r="780" spans="1:29" s="8" customFormat="1" ht="75" customHeight="1">
      <c r="A780" s="18" t="s">
        <v>2146</v>
      </c>
      <c r="B780" s="18" t="s">
        <v>61</v>
      </c>
      <c r="C780" s="18" t="s">
        <v>62</v>
      </c>
      <c r="D780" s="18" t="s">
        <v>2143</v>
      </c>
      <c r="E780" s="18" t="s">
        <v>1910</v>
      </c>
      <c r="F780" s="18"/>
      <c r="G780" s="18" t="s">
        <v>2144</v>
      </c>
      <c r="H780" s="18"/>
      <c r="I780" s="18" t="s">
        <v>2145</v>
      </c>
      <c r="J780" s="18"/>
      <c r="K780" s="35" t="s">
        <v>82</v>
      </c>
      <c r="L780" s="35">
        <v>0</v>
      </c>
      <c r="M780" s="110" t="s">
        <v>67</v>
      </c>
      <c r="N780" s="35" t="s">
        <v>68</v>
      </c>
      <c r="O780" s="35" t="s">
        <v>255</v>
      </c>
      <c r="P780" s="35" t="s">
        <v>68</v>
      </c>
      <c r="Q780" s="35" t="s">
        <v>70</v>
      </c>
      <c r="R780" s="35" t="s">
        <v>84</v>
      </c>
      <c r="S780" s="35" t="s">
        <v>92</v>
      </c>
      <c r="T780" s="35">
        <v>796</v>
      </c>
      <c r="U780" s="35" t="s">
        <v>133</v>
      </c>
      <c r="V780" s="125">
        <v>4</v>
      </c>
      <c r="W780" s="125">
        <v>34000</v>
      </c>
      <c r="X780" s="23">
        <v>0</v>
      </c>
      <c r="Y780" s="23">
        <f t="shared" si="29"/>
        <v>0</v>
      </c>
      <c r="Z780" s="35"/>
      <c r="AA780" s="35" t="s">
        <v>76</v>
      </c>
      <c r="AB780" s="35"/>
      <c r="AC780" s="114" t="s">
        <v>1759</v>
      </c>
    </row>
    <row r="781" spans="1:29" s="8" customFormat="1" ht="102" customHeight="1">
      <c r="A781" s="18" t="s">
        <v>2147</v>
      </c>
      <c r="B781" s="18" t="s">
        <v>61</v>
      </c>
      <c r="C781" s="18" t="s">
        <v>62</v>
      </c>
      <c r="D781" s="18" t="s">
        <v>2148</v>
      </c>
      <c r="E781" s="18" t="s">
        <v>2149</v>
      </c>
      <c r="F781" s="18"/>
      <c r="G781" s="18" t="s">
        <v>2132</v>
      </c>
      <c r="H781" s="18"/>
      <c r="I781" s="18" t="s">
        <v>2150</v>
      </c>
      <c r="J781" s="18"/>
      <c r="K781" s="35" t="s">
        <v>82</v>
      </c>
      <c r="L781" s="35">
        <v>0</v>
      </c>
      <c r="M781" s="110" t="s">
        <v>67</v>
      </c>
      <c r="N781" s="35" t="s">
        <v>68</v>
      </c>
      <c r="O781" s="35" t="s">
        <v>255</v>
      </c>
      <c r="P781" s="35" t="s">
        <v>68</v>
      </c>
      <c r="Q781" s="35" t="s">
        <v>70</v>
      </c>
      <c r="R781" s="35" t="s">
        <v>84</v>
      </c>
      <c r="S781" s="35" t="s">
        <v>92</v>
      </c>
      <c r="T781" s="35">
        <v>796</v>
      </c>
      <c r="U781" s="35" t="s">
        <v>133</v>
      </c>
      <c r="V781" s="125">
        <v>2</v>
      </c>
      <c r="W781" s="125">
        <v>2100</v>
      </c>
      <c r="X781" s="23">
        <v>0</v>
      </c>
      <c r="Y781" s="23">
        <f>X781*1.12</f>
        <v>0</v>
      </c>
      <c r="Z781" s="35"/>
      <c r="AA781" s="35" t="s">
        <v>76</v>
      </c>
      <c r="AB781" s="19" t="s">
        <v>106</v>
      </c>
      <c r="AC781" s="114"/>
    </row>
    <row r="782" spans="1:29" s="8" customFormat="1" ht="89.25" customHeight="1">
      <c r="A782" s="18" t="s">
        <v>2151</v>
      </c>
      <c r="B782" s="18" t="s">
        <v>61</v>
      </c>
      <c r="C782" s="18" t="s">
        <v>62</v>
      </c>
      <c r="D782" s="18" t="s">
        <v>2152</v>
      </c>
      <c r="E782" s="18" t="s">
        <v>2153</v>
      </c>
      <c r="F782" s="18"/>
      <c r="G782" s="18" t="s">
        <v>2154</v>
      </c>
      <c r="H782" s="18"/>
      <c r="I782" s="18" t="s">
        <v>2155</v>
      </c>
      <c r="J782" s="18"/>
      <c r="K782" s="35" t="s">
        <v>82</v>
      </c>
      <c r="L782" s="35">
        <v>0</v>
      </c>
      <c r="M782" s="110" t="s">
        <v>67</v>
      </c>
      <c r="N782" s="35" t="s">
        <v>68</v>
      </c>
      <c r="O782" s="35" t="s">
        <v>255</v>
      </c>
      <c r="P782" s="35" t="s">
        <v>68</v>
      </c>
      <c r="Q782" s="35" t="s">
        <v>70</v>
      </c>
      <c r="R782" s="35" t="s">
        <v>84</v>
      </c>
      <c r="S782" s="35" t="s">
        <v>92</v>
      </c>
      <c r="T782" s="35">
        <v>796</v>
      </c>
      <c r="U782" s="35" t="s">
        <v>133</v>
      </c>
      <c r="V782" s="125">
        <v>2</v>
      </c>
      <c r="W782" s="125">
        <v>1000</v>
      </c>
      <c r="X782" s="23">
        <f t="shared" si="28"/>
        <v>2000</v>
      </c>
      <c r="Y782" s="23">
        <f t="shared" si="29"/>
        <v>2240</v>
      </c>
      <c r="Z782" s="35"/>
      <c r="AA782" s="35" t="s">
        <v>76</v>
      </c>
      <c r="AB782" s="35"/>
      <c r="AC782" s="114"/>
    </row>
    <row r="783" spans="1:29" s="8" customFormat="1" ht="102" customHeight="1">
      <c r="A783" s="18" t="s">
        <v>2156</v>
      </c>
      <c r="B783" s="18" t="s">
        <v>61</v>
      </c>
      <c r="C783" s="18" t="s">
        <v>62</v>
      </c>
      <c r="D783" s="18" t="s">
        <v>2157</v>
      </c>
      <c r="E783" s="18" t="s">
        <v>1915</v>
      </c>
      <c r="F783" s="18"/>
      <c r="G783" s="18" t="s">
        <v>2158</v>
      </c>
      <c r="H783" s="18"/>
      <c r="I783" s="18" t="s">
        <v>2159</v>
      </c>
      <c r="J783" s="18"/>
      <c r="K783" s="35" t="s">
        <v>82</v>
      </c>
      <c r="L783" s="35">
        <v>0</v>
      </c>
      <c r="M783" s="110" t="s">
        <v>67</v>
      </c>
      <c r="N783" s="35" t="s">
        <v>68</v>
      </c>
      <c r="O783" s="35" t="s">
        <v>255</v>
      </c>
      <c r="P783" s="35" t="s">
        <v>68</v>
      </c>
      <c r="Q783" s="35" t="s">
        <v>70</v>
      </c>
      <c r="R783" s="35" t="s">
        <v>84</v>
      </c>
      <c r="S783" s="35" t="s">
        <v>92</v>
      </c>
      <c r="T783" s="35">
        <v>796</v>
      </c>
      <c r="U783" s="35" t="s">
        <v>133</v>
      </c>
      <c r="V783" s="125">
        <v>2</v>
      </c>
      <c r="W783" s="125">
        <v>16000</v>
      </c>
      <c r="X783" s="23">
        <f t="shared" si="28"/>
        <v>32000</v>
      </c>
      <c r="Y783" s="23">
        <f t="shared" si="29"/>
        <v>35840</v>
      </c>
      <c r="Z783" s="35"/>
      <c r="AA783" s="35" t="s">
        <v>76</v>
      </c>
      <c r="AB783" s="35"/>
      <c r="AC783" s="114"/>
    </row>
    <row r="784" spans="1:29" s="8" customFormat="1" ht="89.25" customHeight="1">
      <c r="A784" s="18" t="s">
        <v>2160</v>
      </c>
      <c r="B784" s="18" t="s">
        <v>61</v>
      </c>
      <c r="C784" s="18" t="s">
        <v>62</v>
      </c>
      <c r="D784" s="18" t="s">
        <v>2157</v>
      </c>
      <c r="E784" s="18" t="s">
        <v>1915</v>
      </c>
      <c r="F784" s="18"/>
      <c r="G784" s="18" t="s">
        <v>2158</v>
      </c>
      <c r="H784" s="18"/>
      <c r="I784" s="18" t="s">
        <v>2161</v>
      </c>
      <c r="J784" s="18"/>
      <c r="K784" s="35" t="s">
        <v>82</v>
      </c>
      <c r="L784" s="35">
        <v>0</v>
      </c>
      <c r="M784" s="110" t="s">
        <v>67</v>
      </c>
      <c r="N784" s="35" t="s">
        <v>68</v>
      </c>
      <c r="O784" s="35" t="s">
        <v>255</v>
      </c>
      <c r="P784" s="35" t="s">
        <v>68</v>
      </c>
      <c r="Q784" s="35" t="s">
        <v>70</v>
      </c>
      <c r="R784" s="35" t="s">
        <v>84</v>
      </c>
      <c r="S784" s="35" t="s">
        <v>92</v>
      </c>
      <c r="T784" s="35">
        <v>796</v>
      </c>
      <c r="U784" s="35" t="s">
        <v>133</v>
      </c>
      <c r="V784" s="125">
        <v>2</v>
      </c>
      <c r="W784" s="125">
        <v>13000</v>
      </c>
      <c r="X784" s="23">
        <v>0</v>
      </c>
      <c r="Y784" s="23">
        <f t="shared" si="29"/>
        <v>0</v>
      </c>
      <c r="Z784" s="35"/>
      <c r="AA784" s="35" t="s">
        <v>76</v>
      </c>
      <c r="AB784" s="35" t="s">
        <v>106</v>
      </c>
      <c r="AC784" s="114" t="s">
        <v>1759</v>
      </c>
    </row>
    <row r="785" spans="1:29" s="8" customFormat="1" ht="89.25" customHeight="1">
      <c r="A785" s="18" t="s">
        <v>2162</v>
      </c>
      <c r="B785" s="18" t="s">
        <v>61</v>
      </c>
      <c r="C785" s="18" t="s">
        <v>62</v>
      </c>
      <c r="D785" s="18" t="s">
        <v>2157</v>
      </c>
      <c r="E785" s="18" t="s">
        <v>1915</v>
      </c>
      <c r="F785" s="18"/>
      <c r="G785" s="18" t="s">
        <v>2158</v>
      </c>
      <c r="H785" s="18"/>
      <c r="I785" s="18" t="s">
        <v>2161</v>
      </c>
      <c r="J785" s="18"/>
      <c r="K785" s="35" t="s">
        <v>82</v>
      </c>
      <c r="L785" s="35">
        <v>0</v>
      </c>
      <c r="M785" s="110" t="s">
        <v>67</v>
      </c>
      <c r="N785" s="35" t="s">
        <v>68</v>
      </c>
      <c r="O785" s="35" t="s">
        <v>255</v>
      </c>
      <c r="P785" s="35" t="s">
        <v>68</v>
      </c>
      <c r="Q785" s="35" t="s">
        <v>70</v>
      </c>
      <c r="R785" s="35" t="s">
        <v>84</v>
      </c>
      <c r="S785" s="35" t="s">
        <v>92</v>
      </c>
      <c r="T785" s="35">
        <v>796</v>
      </c>
      <c r="U785" s="35" t="s">
        <v>133</v>
      </c>
      <c r="V785" s="125">
        <v>2</v>
      </c>
      <c r="W785" s="125">
        <v>13000</v>
      </c>
      <c r="X785" s="23">
        <v>0</v>
      </c>
      <c r="Y785" s="23">
        <f t="shared" si="29"/>
        <v>0</v>
      </c>
      <c r="Z785" s="35"/>
      <c r="AA785" s="35" t="s">
        <v>76</v>
      </c>
      <c r="AB785" s="35"/>
      <c r="AC785" s="114" t="s">
        <v>1759</v>
      </c>
    </row>
    <row r="786" spans="1:29" s="8" customFormat="1" ht="89.25" customHeight="1">
      <c r="A786" s="18" t="s">
        <v>2163</v>
      </c>
      <c r="B786" s="18" t="s">
        <v>61</v>
      </c>
      <c r="C786" s="18" t="s">
        <v>62</v>
      </c>
      <c r="D786" s="18" t="s">
        <v>2164</v>
      </c>
      <c r="E786" s="18" t="s">
        <v>2165</v>
      </c>
      <c r="F786" s="18"/>
      <c r="G786" s="18" t="s">
        <v>2166</v>
      </c>
      <c r="H786" s="18"/>
      <c r="I786" s="18"/>
      <c r="J786" s="18"/>
      <c r="K786" s="35" t="s">
        <v>82</v>
      </c>
      <c r="L786" s="35">
        <v>0</v>
      </c>
      <c r="M786" s="110" t="s">
        <v>67</v>
      </c>
      <c r="N786" s="35" t="s">
        <v>68</v>
      </c>
      <c r="O786" s="35" t="s">
        <v>255</v>
      </c>
      <c r="P786" s="35" t="s">
        <v>68</v>
      </c>
      <c r="Q786" s="35" t="s">
        <v>70</v>
      </c>
      <c r="R786" s="35" t="s">
        <v>84</v>
      </c>
      <c r="S786" s="35" t="s">
        <v>92</v>
      </c>
      <c r="T786" s="35">
        <v>796</v>
      </c>
      <c r="U786" s="35" t="s">
        <v>133</v>
      </c>
      <c r="V786" s="125">
        <v>1</v>
      </c>
      <c r="W786" s="125">
        <v>3000</v>
      </c>
      <c r="X786" s="23">
        <f t="shared" si="28"/>
        <v>3000</v>
      </c>
      <c r="Y786" s="23">
        <f t="shared" si="29"/>
        <v>3360.0000000000005</v>
      </c>
      <c r="Z786" s="35"/>
      <c r="AA786" s="35" t="s">
        <v>76</v>
      </c>
      <c r="AB786" s="35"/>
      <c r="AC786" s="114"/>
    </row>
    <row r="787" spans="1:29" s="8" customFormat="1" ht="89.25" customHeight="1">
      <c r="A787" s="18" t="s">
        <v>2167</v>
      </c>
      <c r="B787" s="18" t="s">
        <v>61</v>
      </c>
      <c r="C787" s="18" t="s">
        <v>62</v>
      </c>
      <c r="D787" s="18" t="s">
        <v>2168</v>
      </c>
      <c r="E787" s="18" t="s">
        <v>2165</v>
      </c>
      <c r="F787" s="18"/>
      <c r="G787" s="18" t="s">
        <v>2169</v>
      </c>
      <c r="H787" s="18"/>
      <c r="I787" s="18" t="s">
        <v>2170</v>
      </c>
      <c r="J787" s="18"/>
      <c r="K787" s="35" t="s">
        <v>82</v>
      </c>
      <c r="L787" s="35">
        <v>0</v>
      </c>
      <c r="M787" s="110" t="s">
        <v>67</v>
      </c>
      <c r="N787" s="35" t="s">
        <v>68</v>
      </c>
      <c r="O787" s="35" t="s">
        <v>255</v>
      </c>
      <c r="P787" s="35" t="s">
        <v>68</v>
      </c>
      <c r="Q787" s="35" t="s">
        <v>70</v>
      </c>
      <c r="R787" s="35" t="s">
        <v>84</v>
      </c>
      <c r="S787" s="35" t="s">
        <v>92</v>
      </c>
      <c r="T787" s="35">
        <v>796</v>
      </c>
      <c r="U787" s="35" t="s">
        <v>133</v>
      </c>
      <c r="V787" s="125">
        <v>2</v>
      </c>
      <c r="W787" s="125">
        <v>5800</v>
      </c>
      <c r="X787" s="23">
        <v>0</v>
      </c>
      <c r="Y787" s="23">
        <f t="shared" si="29"/>
        <v>0</v>
      </c>
      <c r="Z787" s="35"/>
      <c r="AA787" s="35" t="s">
        <v>76</v>
      </c>
      <c r="AB787" s="35" t="s">
        <v>106</v>
      </c>
      <c r="AC787" s="114" t="s">
        <v>1759</v>
      </c>
    </row>
    <row r="788" spans="1:29" s="8" customFormat="1" ht="89.25" customHeight="1">
      <c r="A788" s="18" t="s">
        <v>2171</v>
      </c>
      <c r="B788" s="18" t="s">
        <v>61</v>
      </c>
      <c r="C788" s="18" t="s">
        <v>62</v>
      </c>
      <c r="D788" s="18" t="s">
        <v>2168</v>
      </c>
      <c r="E788" s="18" t="s">
        <v>2165</v>
      </c>
      <c r="F788" s="18"/>
      <c r="G788" s="18" t="s">
        <v>2169</v>
      </c>
      <c r="H788" s="18"/>
      <c r="I788" s="18" t="s">
        <v>2170</v>
      </c>
      <c r="J788" s="18"/>
      <c r="K788" s="35" t="s">
        <v>82</v>
      </c>
      <c r="L788" s="35">
        <v>0</v>
      </c>
      <c r="M788" s="110" t="s">
        <v>67</v>
      </c>
      <c r="N788" s="35" t="s">
        <v>68</v>
      </c>
      <c r="O788" s="35" t="s">
        <v>255</v>
      </c>
      <c r="P788" s="35" t="s">
        <v>68</v>
      </c>
      <c r="Q788" s="35" t="s">
        <v>70</v>
      </c>
      <c r="R788" s="35" t="s">
        <v>84</v>
      </c>
      <c r="S788" s="35" t="s">
        <v>92</v>
      </c>
      <c r="T788" s="35">
        <v>796</v>
      </c>
      <c r="U788" s="35" t="s">
        <v>133</v>
      </c>
      <c r="V788" s="125">
        <v>2</v>
      </c>
      <c r="W788" s="125">
        <v>5800</v>
      </c>
      <c r="X788" s="23">
        <v>0</v>
      </c>
      <c r="Y788" s="23">
        <f t="shared" si="29"/>
        <v>0</v>
      </c>
      <c r="Z788" s="35"/>
      <c r="AA788" s="35" t="s">
        <v>76</v>
      </c>
      <c r="AB788" s="35"/>
      <c r="AC788" s="114"/>
    </row>
    <row r="789" spans="1:29" s="8" customFormat="1" ht="89.25" customHeight="1">
      <c r="A789" s="18" t="s">
        <v>2172</v>
      </c>
      <c r="B789" s="18" t="s">
        <v>61</v>
      </c>
      <c r="C789" s="18" t="s">
        <v>62</v>
      </c>
      <c r="D789" s="18" t="s">
        <v>2173</v>
      </c>
      <c r="E789" s="18" t="s">
        <v>2165</v>
      </c>
      <c r="F789" s="18"/>
      <c r="G789" s="18" t="s">
        <v>2174</v>
      </c>
      <c r="H789" s="18"/>
      <c r="I789" s="18" t="s">
        <v>2175</v>
      </c>
      <c r="J789" s="18"/>
      <c r="K789" s="35" t="s">
        <v>82</v>
      </c>
      <c r="L789" s="35">
        <v>0</v>
      </c>
      <c r="M789" s="110" t="s">
        <v>67</v>
      </c>
      <c r="N789" s="35" t="s">
        <v>68</v>
      </c>
      <c r="O789" s="35" t="s">
        <v>255</v>
      </c>
      <c r="P789" s="35" t="s">
        <v>68</v>
      </c>
      <c r="Q789" s="35" t="s">
        <v>70</v>
      </c>
      <c r="R789" s="35" t="s">
        <v>84</v>
      </c>
      <c r="S789" s="35" t="s">
        <v>92</v>
      </c>
      <c r="T789" s="35">
        <v>796</v>
      </c>
      <c r="U789" s="35" t="s">
        <v>133</v>
      </c>
      <c r="V789" s="125">
        <v>2</v>
      </c>
      <c r="W789" s="125">
        <v>12900</v>
      </c>
      <c r="X789" s="23">
        <f t="shared" si="28"/>
        <v>25800</v>
      </c>
      <c r="Y789" s="23">
        <f t="shared" si="29"/>
        <v>28896.000000000004</v>
      </c>
      <c r="Z789" s="35"/>
      <c r="AA789" s="35" t="s">
        <v>76</v>
      </c>
      <c r="AB789" s="35"/>
      <c r="AC789" s="114"/>
    </row>
    <row r="790" spans="1:29" s="8" customFormat="1" ht="89.25" customHeight="1">
      <c r="A790" s="18" t="s">
        <v>2176</v>
      </c>
      <c r="B790" s="18" t="s">
        <v>61</v>
      </c>
      <c r="C790" s="18" t="s">
        <v>62</v>
      </c>
      <c r="D790" s="18" t="s">
        <v>2177</v>
      </c>
      <c r="E790" s="18" t="s">
        <v>2165</v>
      </c>
      <c r="F790" s="18"/>
      <c r="G790" s="18" t="s">
        <v>2178</v>
      </c>
      <c r="H790" s="18"/>
      <c r="I790" s="18" t="s">
        <v>2179</v>
      </c>
      <c r="J790" s="18"/>
      <c r="K790" s="35" t="s">
        <v>82</v>
      </c>
      <c r="L790" s="35">
        <v>0</v>
      </c>
      <c r="M790" s="110" t="s">
        <v>67</v>
      </c>
      <c r="N790" s="35" t="s">
        <v>68</v>
      </c>
      <c r="O790" s="35" t="s">
        <v>255</v>
      </c>
      <c r="P790" s="35" t="s">
        <v>68</v>
      </c>
      <c r="Q790" s="35" t="s">
        <v>70</v>
      </c>
      <c r="R790" s="35" t="s">
        <v>84</v>
      </c>
      <c r="S790" s="35" t="s">
        <v>92</v>
      </c>
      <c r="T790" s="35">
        <v>796</v>
      </c>
      <c r="U790" s="35" t="s">
        <v>133</v>
      </c>
      <c r="V790" s="125">
        <v>2</v>
      </c>
      <c r="W790" s="125">
        <v>19200</v>
      </c>
      <c r="X790" s="23">
        <f t="shared" si="28"/>
        <v>38400</v>
      </c>
      <c r="Y790" s="23">
        <f t="shared" si="29"/>
        <v>43008.00000000001</v>
      </c>
      <c r="Z790" s="35"/>
      <c r="AA790" s="35" t="s">
        <v>76</v>
      </c>
      <c r="AB790" s="35"/>
      <c r="AC790" s="114"/>
    </row>
    <row r="791" spans="1:29" s="8" customFormat="1" ht="102" customHeight="1">
      <c r="A791" s="18" t="s">
        <v>2180</v>
      </c>
      <c r="B791" s="18" t="s">
        <v>61</v>
      </c>
      <c r="C791" s="18" t="s">
        <v>62</v>
      </c>
      <c r="D791" s="18" t="s">
        <v>2181</v>
      </c>
      <c r="E791" s="18" t="s">
        <v>289</v>
      </c>
      <c r="F791" s="18"/>
      <c r="G791" s="18" t="s">
        <v>2182</v>
      </c>
      <c r="H791" s="18"/>
      <c r="I791" s="18" t="s">
        <v>2183</v>
      </c>
      <c r="J791" s="18"/>
      <c r="K791" s="35" t="s">
        <v>82</v>
      </c>
      <c r="L791" s="35">
        <v>0</v>
      </c>
      <c r="M791" s="110" t="s">
        <v>67</v>
      </c>
      <c r="N791" s="35" t="s">
        <v>68</v>
      </c>
      <c r="O791" s="35" t="s">
        <v>255</v>
      </c>
      <c r="P791" s="35" t="s">
        <v>68</v>
      </c>
      <c r="Q791" s="35" t="s">
        <v>70</v>
      </c>
      <c r="R791" s="35" t="s">
        <v>84</v>
      </c>
      <c r="S791" s="35" t="s">
        <v>92</v>
      </c>
      <c r="T791" s="35">
        <v>796</v>
      </c>
      <c r="U791" s="35" t="s">
        <v>133</v>
      </c>
      <c r="V791" s="125">
        <v>2</v>
      </c>
      <c r="W791" s="125">
        <v>920</v>
      </c>
      <c r="X791" s="23">
        <f t="shared" si="28"/>
        <v>1840</v>
      </c>
      <c r="Y791" s="23">
        <f t="shared" si="29"/>
        <v>2060.8</v>
      </c>
      <c r="Z791" s="35"/>
      <c r="AA791" s="35" t="s">
        <v>76</v>
      </c>
      <c r="AB791" s="35"/>
      <c r="AC791" s="114"/>
    </row>
    <row r="792" spans="1:29" s="8" customFormat="1" ht="89.25" customHeight="1">
      <c r="A792" s="18" t="s">
        <v>2184</v>
      </c>
      <c r="B792" s="18" t="s">
        <v>61</v>
      </c>
      <c r="C792" s="18" t="s">
        <v>62</v>
      </c>
      <c r="D792" s="18" t="s">
        <v>2185</v>
      </c>
      <c r="E792" s="18" t="s">
        <v>2186</v>
      </c>
      <c r="F792" s="18"/>
      <c r="G792" s="18" t="s">
        <v>2187</v>
      </c>
      <c r="H792" s="18"/>
      <c r="I792" s="18" t="s">
        <v>2188</v>
      </c>
      <c r="J792" s="18"/>
      <c r="K792" s="35" t="s">
        <v>82</v>
      </c>
      <c r="L792" s="35">
        <v>0</v>
      </c>
      <c r="M792" s="110" t="s">
        <v>67</v>
      </c>
      <c r="N792" s="35" t="s">
        <v>68</v>
      </c>
      <c r="O792" s="35" t="s">
        <v>255</v>
      </c>
      <c r="P792" s="35" t="s">
        <v>68</v>
      </c>
      <c r="Q792" s="35" t="s">
        <v>70</v>
      </c>
      <c r="R792" s="35" t="s">
        <v>84</v>
      </c>
      <c r="S792" s="35" t="s">
        <v>92</v>
      </c>
      <c r="T792" s="35">
        <v>796</v>
      </c>
      <c r="U792" s="35" t="s">
        <v>133</v>
      </c>
      <c r="V792" s="125">
        <v>2</v>
      </c>
      <c r="W792" s="125">
        <v>2000</v>
      </c>
      <c r="X792" s="23">
        <f t="shared" si="28"/>
        <v>4000</v>
      </c>
      <c r="Y792" s="23">
        <f t="shared" si="29"/>
        <v>4480</v>
      </c>
      <c r="Z792" s="35"/>
      <c r="AA792" s="35" t="s">
        <v>76</v>
      </c>
      <c r="AB792" s="35"/>
      <c r="AC792" s="114"/>
    </row>
    <row r="793" spans="1:29" s="8" customFormat="1" ht="102" customHeight="1">
      <c r="A793" s="18" t="s">
        <v>2189</v>
      </c>
      <c r="B793" s="18" t="s">
        <v>61</v>
      </c>
      <c r="C793" s="18" t="s">
        <v>62</v>
      </c>
      <c r="D793" s="18" t="s">
        <v>2190</v>
      </c>
      <c r="E793" s="18" t="s">
        <v>2191</v>
      </c>
      <c r="F793" s="18"/>
      <c r="G793" s="18" t="s">
        <v>2192</v>
      </c>
      <c r="H793" s="18"/>
      <c r="I793" s="18" t="s">
        <v>2193</v>
      </c>
      <c r="J793" s="18"/>
      <c r="K793" s="35" t="s">
        <v>82</v>
      </c>
      <c r="L793" s="35">
        <v>0</v>
      </c>
      <c r="M793" s="110" t="s">
        <v>67</v>
      </c>
      <c r="N793" s="35" t="s">
        <v>68</v>
      </c>
      <c r="O793" s="35" t="s">
        <v>255</v>
      </c>
      <c r="P793" s="35" t="s">
        <v>68</v>
      </c>
      <c r="Q793" s="35" t="s">
        <v>70</v>
      </c>
      <c r="R793" s="35" t="s">
        <v>84</v>
      </c>
      <c r="S793" s="35" t="s">
        <v>92</v>
      </c>
      <c r="T793" s="35">
        <v>796</v>
      </c>
      <c r="U793" s="35" t="s">
        <v>133</v>
      </c>
      <c r="V793" s="125">
        <v>4</v>
      </c>
      <c r="W793" s="125">
        <v>580</v>
      </c>
      <c r="X793" s="23">
        <f t="shared" si="28"/>
        <v>2320</v>
      </c>
      <c r="Y793" s="23">
        <f t="shared" si="29"/>
        <v>2598.4</v>
      </c>
      <c r="Z793" s="35"/>
      <c r="AA793" s="35" t="s">
        <v>76</v>
      </c>
      <c r="AB793" s="35"/>
      <c r="AC793" s="114"/>
    </row>
    <row r="794" spans="1:29" s="8" customFormat="1" ht="89.25" customHeight="1">
      <c r="A794" s="18" t="s">
        <v>2194</v>
      </c>
      <c r="B794" s="18" t="s">
        <v>61</v>
      </c>
      <c r="C794" s="18" t="s">
        <v>62</v>
      </c>
      <c r="D794" s="18" t="s">
        <v>2195</v>
      </c>
      <c r="E794" s="18" t="s">
        <v>2196</v>
      </c>
      <c r="F794" s="18"/>
      <c r="G794" s="18" t="s">
        <v>2197</v>
      </c>
      <c r="H794" s="18"/>
      <c r="I794" s="18" t="s">
        <v>2198</v>
      </c>
      <c r="J794" s="18"/>
      <c r="K794" s="35" t="s">
        <v>82</v>
      </c>
      <c r="L794" s="35">
        <v>0</v>
      </c>
      <c r="M794" s="110" t="s">
        <v>67</v>
      </c>
      <c r="N794" s="35" t="s">
        <v>68</v>
      </c>
      <c r="O794" s="35" t="s">
        <v>255</v>
      </c>
      <c r="P794" s="35" t="s">
        <v>68</v>
      </c>
      <c r="Q794" s="35" t="s">
        <v>70</v>
      </c>
      <c r="R794" s="35" t="s">
        <v>84</v>
      </c>
      <c r="S794" s="35" t="s">
        <v>92</v>
      </c>
      <c r="T794" s="35">
        <v>796</v>
      </c>
      <c r="U794" s="35" t="s">
        <v>133</v>
      </c>
      <c r="V794" s="125">
        <v>2</v>
      </c>
      <c r="W794" s="125">
        <v>1045</v>
      </c>
      <c r="X794" s="23">
        <f t="shared" si="28"/>
        <v>2090</v>
      </c>
      <c r="Y794" s="23">
        <f t="shared" si="29"/>
        <v>2340.8</v>
      </c>
      <c r="Z794" s="35"/>
      <c r="AA794" s="35" t="s">
        <v>76</v>
      </c>
      <c r="AB794" s="35"/>
      <c r="AC794" s="114"/>
    </row>
    <row r="795" spans="1:29" s="8" customFormat="1" ht="89.25" customHeight="1">
      <c r="A795" s="18" t="s">
        <v>2199</v>
      </c>
      <c r="B795" s="18" t="s">
        <v>61</v>
      </c>
      <c r="C795" s="18" t="s">
        <v>62</v>
      </c>
      <c r="D795" s="18" t="s">
        <v>2195</v>
      </c>
      <c r="E795" s="18" t="s">
        <v>2196</v>
      </c>
      <c r="F795" s="18"/>
      <c r="G795" s="18" t="s">
        <v>2197</v>
      </c>
      <c r="H795" s="18"/>
      <c r="I795" s="18" t="s">
        <v>2200</v>
      </c>
      <c r="J795" s="18"/>
      <c r="K795" s="35" t="s">
        <v>82</v>
      </c>
      <c r="L795" s="35">
        <v>0</v>
      </c>
      <c r="M795" s="110" t="s">
        <v>67</v>
      </c>
      <c r="N795" s="35" t="s">
        <v>68</v>
      </c>
      <c r="O795" s="35" t="s">
        <v>255</v>
      </c>
      <c r="P795" s="35" t="s">
        <v>68</v>
      </c>
      <c r="Q795" s="35" t="s">
        <v>70</v>
      </c>
      <c r="R795" s="35" t="s">
        <v>84</v>
      </c>
      <c r="S795" s="35" t="s">
        <v>92</v>
      </c>
      <c r="T795" s="35">
        <v>796</v>
      </c>
      <c r="U795" s="35" t="s">
        <v>133</v>
      </c>
      <c r="V795" s="125">
        <v>2</v>
      </c>
      <c r="W795" s="125">
        <v>2200</v>
      </c>
      <c r="X795" s="23">
        <f t="shared" si="28"/>
        <v>4400</v>
      </c>
      <c r="Y795" s="23">
        <f t="shared" si="29"/>
        <v>4928.000000000001</v>
      </c>
      <c r="Z795" s="35"/>
      <c r="AA795" s="35" t="s">
        <v>76</v>
      </c>
      <c r="AB795" s="35"/>
      <c r="AC795" s="114"/>
    </row>
    <row r="796" spans="1:29" s="8" customFormat="1" ht="89.25" customHeight="1">
      <c r="A796" s="18" t="s">
        <v>2201</v>
      </c>
      <c r="B796" s="18" t="s">
        <v>61</v>
      </c>
      <c r="C796" s="18" t="s">
        <v>62</v>
      </c>
      <c r="D796" s="18" t="s">
        <v>2195</v>
      </c>
      <c r="E796" s="18" t="s">
        <v>2196</v>
      </c>
      <c r="F796" s="18"/>
      <c r="G796" s="18" t="s">
        <v>2197</v>
      </c>
      <c r="H796" s="18"/>
      <c r="I796" s="18" t="s">
        <v>2202</v>
      </c>
      <c r="J796" s="18"/>
      <c r="K796" s="35" t="s">
        <v>82</v>
      </c>
      <c r="L796" s="35">
        <v>0</v>
      </c>
      <c r="M796" s="110" t="s">
        <v>67</v>
      </c>
      <c r="N796" s="35" t="s">
        <v>68</v>
      </c>
      <c r="O796" s="35" t="s">
        <v>255</v>
      </c>
      <c r="P796" s="35" t="s">
        <v>68</v>
      </c>
      <c r="Q796" s="35" t="s">
        <v>70</v>
      </c>
      <c r="R796" s="35" t="s">
        <v>84</v>
      </c>
      <c r="S796" s="35" t="s">
        <v>92</v>
      </c>
      <c r="T796" s="35">
        <v>796</v>
      </c>
      <c r="U796" s="35" t="s">
        <v>133</v>
      </c>
      <c r="V796" s="125">
        <v>2</v>
      </c>
      <c r="W796" s="125">
        <v>2500</v>
      </c>
      <c r="X796" s="23">
        <f t="shared" si="28"/>
        <v>5000</v>
      </c>
      <c r="Y796" s="23">
        <f t="shared" si="29"/>
        <v>5600.000000000001</v>
      </c>
      <c r="Z796" s="35"/>
      <c r="AA796" s="35" t="s">
        <v>76</v>
      </c>
      <c r="AB796" s="35"/>
      <c r="AC796" s="114"/>
    </row>
    <row r="797" spans="1:29" s="8" customFormat="1" ht="74.25" customHeight="1">
      <c r="A797" s="18" t="s">
        <v>2203</v>
      </c>
      <c r="B797" s="18" t="s">
        <v>61</v>
      </c>
      <c r="C797" s="18" t="s">
        <v>62</v>
      </c>
      <c r="D797" s="18" t="s">
        <v>2195</v>
      </c>
      <c r="E797" s="18" t="s">
        <v>2196</v>
      </c>
      <c r="F797" s="18"/>
      <c r="G797" s="18" t="s">
        <v>2197</v>
      </c>
      <c r="H797" s="18"/>
      <c r="I797" s="18" t="s">
        <v>2204</v>
      </c>
      <c r="J797" s="18"/>
      <c r="K797" s="35" t="s">
        <v>82</v>
      </c>
      <c r="L797" s="35">
        <v>0</v>
      </c>
      <c r="M797" s="110" t="s">
        <v>67</v>
      </c>
      <c r="N797" s="35" t="s">
        <v>68</v>
      </c>
      <c r="O797" s="35" t="s">
        <v>255</v>
      </c>
      <c r="P797" s="35" t="s">
        <v>68</v>
      </c>
      <c r="Q797" s="35" t="s">
        <v>70</v>
      </c>
      <c r="R797" s="35" t="s">
        <v>84</v>
      </c>
      <c r="S797" s="35" t="s">
        <v>92</v>
      </c>
      <c r="T797" s="35">
        <v>796</v>
      </c>
      <c r="U797" s="35" t="s">
        <v>133</v>
      </c>
      <c r="V797" s="125">
        <v>2</v>
      </c>
      <c r="W797" s="125">
        <v>1100</v>
      </c>
      <c r="X797" s="23">
        <v>0</v>
      </c>
      <c r="Y797" s="23">
        <f t="shared" si="29"/>
        <v>0</v>
      </c>
      <c r="Z797" s="35"/>
      <c r="AA797" s="35" t="s">
        <v>76</v>
      </c>
      <c r="AB797" s="19" t="s">
        <v>106</v>
      </c>
      <c r="AC797" s="114" t="s">
        <v>1759</v>
      </c>
    </row>
    <row r="798" spans="1:29" s="8" customFormat="1" ht="72" customHeight="1">
      <c r="A798" s="18" t="s">
        <v>2205</v>
      </c>
      <c r="B798" s="18" t="s">
        <v>61</v>
      </c>
      <c r="C798" s="18" t="s">
        <v>62</v>
      </c>
      <c r="D798" s="18" t="s">
        <v>2206</v>
      </c>
      <c r="E798" s="18" t="s">
        <v>559</v>
      </c>
      <c r="F798" s="18"/>
      <c r="G798" s="18" t="s">
        <v>2207</v>
      </c>
      <c r="H798" s="18"/>
      <c r="I798" s="18" t="s">
        <v>2208</v>
      </c>
      <c r="J798" s="18"/>
      <c r="K798" s="35" t="s">
        <v>82</v>
      </c>
      <c r="L798" s="35">
        <v>0</v>
      </c>
      <c r="M798" s="110" t="s">
        <v>67</v>
      </c>
      <c r="N798" s="35" t="s">
        <v>68</v>
      </c>
      <c r="O798" s="35" t="s">
        <v>255</v>
      </c>
      <c r="P798" s="35" t="s">
        <v>68</v>
      </c>
      <c r="Q798" s="35" t="s">
        <v>70</v>
      </c>
      <c r="R798" s="35" t="s">
        <v>84</v>
      </c>
      <c r="S798" s="35" t="s">
        <v>92</v>
      </c>
      <c r="T798" s="35">
        <v>796</v>
      </c>
      <c r="U798" s="35" t="s">
        <v>133</v>
      </c>
      <c r="V798" s="125">
        <v>2</v>
      </c>
      <c r="W798" s="125">
        <v>3900</v>
      </c>
      <c r="X798" s="23">
        <f t="shared" si="28"/>
        <v>7800</v>
      </c>
      <c r="Y798" s="23">
        <f t="shared" si="29"/>
        <v>8736</v>
      </c>
      <c r="Z798" s="35"/>
      <c r="AA798" s="35" t="s">
        <v>76</v>
      </c>
      <c r="AB798" s="35"/>
      <c r="AC798" s="114" t="s">
        <v>1759</v>
      </c>
    </row>
    <row r="799" spans="1:29" s="8" customFormat="1" ht="39" customHeight="1">
      <c r="A799" s="18" t="s">
        <v>2209</v>
      </c>
      <c r="B799" s="18" t="s">
        <v>61</v>
      </c>
      <c r="C799" s="18" t="s">
        <v>62</v>
      </c>
      <c r="D799" s="18" t="s">
        <v>2210</v>
      </c>
      <c r="E799" s="18" t="s">
        <v>559</v>
      </c>
      <c r="F799" s="18"/>
      <c r="G799" s="18" t="s">
        <v>2211</v>
      </c>
      <c r="H799" s="18"/>
      <c r="I799" s="18" t="s">
        <v>2212</v>
      </c>
      <c r="J799" s="18"/>
      <c r="K799" s="35" t="s">
        <v>82</v>
      </c>
      <c r="L799" s="35">
        <v>0</v>
      </c>
      <c r="M799" s="110" t="s">
        <v>67</v>
      </c>
      <c r="N799" s="35" t="s">
        <v>68</v>
      </c>
      <c r="O799" s="35" t="s">
        <v>255</v>
      </c>
      <c r="P799" s="35" t="s">
        <v>68</v>
      </c>
      <c r="Q799" s="35" t="s">
        <v>70</v>
      </c>
      <c r="R799" s="35" t="s">
        <v>84</v>
      </c>
      <c r="S799" s="35" t="s">
        <v>92</v>
      </c>
      <c r="T799" s="35">
        <v>796</v>
      </c>
      <c r="U799" s="35" t="s">
        <v>133</v>
      </c>
      <c r="V799" s="125">
        <v>2</v>
      </c>
      <c r="W799" s="125">
        <v>2420</v>
      </c>
      <c r="X799" s="23">
        <v>0</v>
      </c>
      <c r="Y799" s="23">
        <f t="shared" si="29"/>
        <v>0</v>
      </c>
      <c r="Z799" s="35"/>
      <c r="AA799" s="35" t="s">
        <v>76</v>
      </c>
      <c r="AB799" s="35" t="s">
        <v>106</v>
      </c>
      <c r="AC799" s="114" t="s">
        <v>1759</v>
      </c>
    </row>
    <row r="800" spans="1:29" s="8" customFormat="1" ht="39" customHeight="1">
      <c r="A800" s="18" t="s">
        <v>2213</v>
      </c>
      <c r="B800" s="18" t="s">
        <v>61</v>
      </c>
      <c r="C800" s="18" t="s">
        <v>62</v>
      </c>
      <c r="D800" s="18" t="s">
        <v>2210</v>
      </c>
      <c r="E800" s="18" t="s">
        <v>559</v>
      </c>
      <c r="F800" s="18"/>
      <c r="G800" s="18" t="s">
        <v>2211</v>
      </c>
      <c r="H800" s="18"/>
      <c r="I800" s="18" t="s">
        <v>2212</v>
      </c>
      <c r="J800" s="18"/>
      <c r="K800" s="35" t="s">
        <v>82</v>
      </c>
      <c r="L800" s="35">
        <v>0</v>
      </c>
      <c r="M800" s="110" t="s">
        <v>67</v>
      </c>
      <c r="N800" s="35" t="s">
        <v>68</v>
      </c>
      <c r="O800" s="35" t="s">
        <v>255</v>
      </c>
      <c r="P800" s="35" t="s">
        <v>68</v>
      </c>
      <c r="Q800" s="35" t="s">
        <v>70</v>
      </c>
      <c r="R800" s="35" t="s">
        <v>84</v>
      </c>
      <c r="S800" s="35" t="s">
        <v>92</v>
      </c>
      <c r="T800" s="35">
        <v>796</v>
      </c>
      <c r="U800" s="35" t="s">
        <v>133</v>
      </c>
      <c r="V800" s="125">
        <v>2</v>
      </c>
      <c r="W800" s="125">
        <v>2420</v>
      </c>
      <c r="X800" s="23">
        <v>0</v>
      </c>
      <c r="Y800" s="23">
        <f t="shared" si="29"/>
        <v>0</v>
      </c>
      <c r="Z800" s="35"/>
      <c r="AA800" s="35" t="s">
        <v>76</v>
      </c>
      <c r="AB800" s="35" t="s">
        <v>106</v>
      </c>
      <c r="AC800" s="114" t="s">
        <v>1759</v>
      </c>
    </row>
    <row r="801" spans="1:29" s="8" customFormat="1" ht="64.5" customHeight="1">
      <c r="A801" s="18" t="s">
        <v>2214</v>
      </c>
      <c r="B801" s="18" t="s">
        <v>61</v>
      </c>
      <c r="C801" s="18" t="s">
        <v>62</v>
      </c>
      <c r="D801" s="18" t="s">
        <v>2215</v>
      </c>
      <c r="E801" s="18" t="s">
        <v>2216</v>
      </c>
      <c r="F801" s="18"/>
      <c r="G801" s="18" t="s">
        <v>2217</v>
      </c>
      <c r="H801" s="18"/>
      <c r="I801" s="18" t="s">
        <v>2218</v>
      </c>
      <c r="J801" s="18"/>
      <c r="K801" s="35" t="s">
        <v>82</v>
      </c>
      <c r="L801" s="35">
        <v>0</v>
      </c>
      <c r="M801" s="110" t="s">
        <v>67</v>
      </c>
      <c r="N801" s="35" t="s">
        <v>68</v>
      </c>
      <c r="O801" s="35" t="s">
        <v>255</v>
      </c>
      <c r="P801" s="35" t="s">
        <v>68</v>
      </c>
      <c r="Q801" s="35" t="s">
        <v>70</v>
      </c>
      <c r="R801" s="35" t="s">
        <v>84</v>
      </c>
      <c r="S801" s="35" t="s">
        <v>92</v>
      </c>
      <c r="T801" s="35">
        <v>796</v>
      </c>
      <c r="U801" s="35" t="s">
        <v>133</v>
      </c>
      <c r="V801" s="125">
        <v>2</v>
      </c>
      <c r="W801" s="125">
        <v>9800</v>
      </c>
      <c r="X801" s="23">
        <f t="shared" si="28"/>
        <v>19600</v>
      </c>
      <c r="Y801" s="23">
        <f t="shared" si="29"/>
        <v>21952.000000000004</v>
      </c>
      <c r="Z801" s="35"/>
      <c r="AA801" s="35" t="s">
        <v>76</v>
      </c>
      <c r="AB801" s="35"/>
      <c r="AC801" s="114" t="s">
        <v>1759</v>
      </c>
    </row>
    <row r="802" spans="1:29" s="8" customFormat="1" ht="89.25" customHeight="1">
      <c r="A802" s="18" t="s">
        <v>2219</v>
      </c>
      <c r="B802" s="18" t="s">
        <v>61</v>
      </c>
      <c r="C802" s="18" t="s">
        <v>62</v>
      </c>
      <c r="D802" s="18" t="s">
        <v>2215</v>
      </c>
      <c r="E802" s="18" t="s">
        <v>2216</v>
      </c>
      <c r="F802" s="18"/>
      <c r="G802" s="18" t="s">
        <v>2217</v>
      </c>
      <c r="H802" s="18"/>
      <c r="I802" s="18" t="s">
        <v>2220</v>
      </c>
      <c r="J802" s="18"/>
      <c r="K802" s="35" t="s">
        <v>82</v>
      </c>
      <c r="L802" s="35">
        <v>0</v>
      </c>
      <c r="M802" s="110" t="s">
        <v>67</v>
      </c>
      <c r="N802" s="35" t="s">
        <v>68</v>
      </c>
      <c r="O802" s="35" t="s">
        <v>255</v>
      </c>
      <c r="P802" s="35" t="s">
        <v>68</v>
      </c>
      <c r="Q802" s="35" t="s">
        <v>70</v>
      </c>
      <c r="R802" s="35" t="s">
        <v>84</v>
      </c>
      <c r="S802" s="35" t="s">
        <v>92</v>
      </c>
      <c r="T802" s="35">
        <v>796</v>
      </c>
      <c r="U802" s="35" t="s">
        <v>133</v>
      </c>
      <c r="V802" s="125">
        <v>2</v>
      </c>
      <c r="W802" s="125">
        <v>10600</v>
      </c>
      <c r="X802" s="23">
        <f t="shared" si="28"/>
        <v>21200</v>
      </c>
      <c r="Y802" s="23">
        <f t="shared" si="29"/>
        <v>23744.000000000004</v>
      </c>
      <c r="Z802" s="35"/>
      <c r="AA802" s="35" t="s">
        <v>76</v>
      </c>
      <c r="AB802" s="35"/>
      <c r="AC802" s="114" t="s">
        <v>1759</v>
      </c>
    </row>
    <row r="803" spans="1:29" s="8" customFormat="1" ht="81.75" customHeight="1">
      <c r="A803" s="18" t="s">
        <v>2221</v>
      </c>
      <c r="B803" s="18" t="s">
        <v>61</v>
      </c>
      <c r="C803" s="18" t="s">
        <v>62</v>
      </c>
      <c r="D803" s="18" t="s">
        <v>2215</v>
      </c>
      <c r="E803" s="18" t="s">
        <v>2216</v>
      </c>
      <c r="F803" s="18"/>
      <c r="G803" s="18" t="s">
        <v>2217</v>
      </c>
      <c r="H803" s="18"/>
      <c r="I803" s="18" t="s">
        <v>2222</v>
      </c>
      <c r="J803" s="18"/>
      <c r="K803" s="35" t="s">
        <v>82</v>
      </c>
      <c r="L803" s="35">
        <v>0</v>
      </c>
      <c r="M803" s="110" t="s">
        <v>67</v>
      </c>
      <c r="N803" s="35" t="s">
        <v>68</v>
      </c>
      <c r="O803" s="35" t="s">
        <v>255</v>
      </c>
      <c r="P803" s="35" t="s">
        <v>68</v>
      </c>
      <c r="Q803" s="35" t="s">
        <v>70</v>
      </c>
      <c r="R803" s="35" t="s">
        <v>84</v>
      </c>
      <c r="S803" s="35" t="s">
        <v>92</v>
      </c>
      <c r="T803" s="35">
        <v>796</v>
      </c>
      <c r="U803" s="35" t="s">
        <v>133</v>
      </c>
      <c r="V803" s="125">
        <v>2</v>
      </c>
      <c r="W803" s="125">
        <v>9800</v>
      </c>
      <c r="X803" s="23">
        <f t="shared" si="28"/>
        <v>19600</v>
      </c>
      <c r="Y803" s="23">
        <f t="shared" si="29"/>
        <v>21952.000000000004</v>
      </c>
      <c r="Z803" s="35"/>
      <c r="AA803" s="35" t="s">
        <v>76</v>
      </c>
      <c r="AB803" s="35"/>
      <c r="AC803" s="114" t="s">
        <v>1759</v>
      </c>
    </row>
    <row r="804" spans="1:29" s="8" customFormat="1" ht="87" customHeight="1">
      <c r="A804" s="18" t="s">
        <v>2223</v>
      </c>
      <c r="B804" s="18" t="s">
        <v>61</v>
      </c>
      <c r="C804" s="18" t="s">
        <v>62</v>
      </c>
      <c r="D804" s="18" t="s">
        <v>2215</v>
      </c>
      <c r="E804" s="18" t="s">
        <v>2216</v>
      </c>
      <c r="F804" s="18"/>
      <c r="G804" s="18" t="s">
        <v>2217</v>
      </c>
      <c r="H804" s="18"/>
      <c r="I804" s="18" t="s">
        <v>2224</v>
      </c>
      <c r="J804" s="18"/>
      <c r="K804" s="35" t="s">
        <v>82</v>
      </c>
      <c r="L804" s="35">
        <v>0</v>
      </c>
      <c r="M804" s="110" t="s">
        <v>67</v>
      </c>
      <c r="N804" s="35" t="s">
        <v>68</v>
      </c>
      <c r="O804" s="35" t="s">
        <v>255</v>
      </c>
      <c r="P804" s="35" t="s">
        <v>68</v>
      </c>
      <c r="Q804" s="35" t="s">
        <v>70</v>
      </c>
      <c r="R804" s="35" t="s">
        <v>84</v>
      </c>
      <c r="S804" s="35" t="s">
        <v>92</v>
      </c>
      <c r="T804" s="35">
        <v>796</v>
      </c>
      <c r="U804" s="35" t="s">
        <v>133</v>
      </c>
      <c r="V804" s="125">
        <v>2</v>
      </c>
      <c r="W804" s="125">
        <v>10600</v>
      </c>
      <c r="X804" s="23">
        <f t="shared" si="28"/>
        <v>21200</v>
      </c>
      <c r="Y804" s="23">
        <f t="shared" si="29"/>
        <v>23744.000000000004</v>
      </c>
      <c r="Z804" s="35"/>
      <c r="AA804" s="35" t="s">
        <v>76</v>
      </c>
      <c r="AB804" s="35"/>
      <c r="AC804" s="114" t="s">
        <v>1759</v>
      </c>
    </row>
    <row r="805" spans="1:29" s="8" customFormat="1" ht="89.25" customHeight="1">
      <c r="A805" s="18" t="s">
        <v>2225</v>
      </c>
      <c r="B805" s="18" t="s">
        <v>61</v>
      </c>
      <c r="C805" s="18" t="s">
        <v>62</v>
      </c>
      <c r="D805" s="18" t="s">
        <v>2226</v>
      </c>
      <c r="E805" s="18" t="s">
        <v>2227</v>
      </c>
      <c r="F805" s="18"/>
      <c r="G805" s="18" t="s">
        <v>2228</v>
      </c>
      <c r="H805" s="18"/>
      <c r="I805" s="18" t="s">
        <v>2229</v>
      </c>
      <c r="J805" s="18"/>
      <c r="K805" s="35" t="s">
        <v>82</v>
      </c>
      <c r="L805" s="35">
        <v>0</v>
      </c>
      <c r="M805" s="110" t="s">
        <v>67</v>
      </c>
      <c r="N805" s="35" t="s">
        <v>68</v>
      </c>
      <c r="O805" s="35" t="s">
        <v>255</v>
      </c>
      <c r="P805" s="35" t="s">
        <v>68</v>
      </c>
      <c r="Q805" s="35" t="s">
        <v>70</v>
      </c>
      <c r="R805" s="35" t="s">
        <v>84</v>
      </c>
      <c r="S805" s="35" t="s">
        <v>92</v>
      </c>
      <c r="T805" s="35">
        <v>796</v>
      </c>
      <c r="U805" s="35" t="s">
        <v>133</v>
      </c>
      <c r="V805" s="125">
        <v>1</v>
      </c>
      <c r="W805" s="125">
        <v>8800</v>
      </c>
      <c r="X805" s="23">
        <v>0</v>
      </c>
      <c r="Y805" s="23">
        <f>X805*1.12</f>
        <v>0</v>
      </c>
      <c r="Z805" s="35"/>
      <c r="AA805" s="35" t="s">
        <v>76</v>
      </c>
      <c r="AB805" s="19" t="s">
        <v>106</v>
      </c>
      <c r="AC805" s="114" t="s">
        <v>1759</v>
      </c>
    </row>
    <row r="806" spans="1:29" s="8" customFormat="1" ht="89.25" customHeight="1">
      <c r="A806" s="18" t="s">
        <v>2230</v>
      </c>
      <c r="B806" s="18" t="s">
        <v>61</v>
      </c>
      <c r="C806" s="18" t="s">
        <v>62</v>
      </c>
      <c r="D806" s="18" t="s">
        <v>2226</v>
      </c>
      <c r="E806" s="18" t="s">
        <v>2227</v>
      </c>
      <c r="F806" s="18"/>
      <c r="G806" s="18" t="s">
        <v>2228</v>
      </c>
      <c r="H806" s="18"/>
      <c r="I806" s="18" t="s">
        <v>2231</v>
      </c>
      <c r="J806" s="18"/>
      <c r="K806" s="35" t="s">
        <v>82</v>
      </c>
      <c r="L806" s="35">
        <v>0</v>
      </c>
      <c r="M806" s="110" t="s">
        <v>67</v>
      </c>
      <c r="N806" s="35" t="s">
        <v>68</v>
      </c>
      <c r="O806" s="35" t="s">
        <v>255</v>
      </c>
      <c r="P806" s="35" t="s">
        <v>68</v>
      </c>
      <c r="Q806" s="35" t="s">
        <v>70</v>
      </c>
      <c r="R806" s="35" t="s">
        <v>84</v>
      </c>
      <c r="S806" s="35" t="s">
        <v>92</v>
      </c>
      <c r="T806" s="35">
        <v>796</v>
      </c>
      <c r="U806" s="35" t="s">
        <v>133</v>
      </c>
      <c r="V806" s="125">
        <v>1</v>
      </c>
      <c r="W806" s="125">
        <v>11900</v>
      </c>
      <c r="X806" s="23">
        <f t="shared" si="28"/>
        <v>11900</v>
      </c>
      <c r="Y806" s="23">
        <f t="shared" si="29"/>
        <v>13328.000000000002</v>
      </c>
      <c r="Z806" s="35"/>
      <c r="AA806" s="35" t="s">
        <v>76</v>
      </c>
      <c r="AB806" s="35"/>
      <c r="AC806" s="114" t="s">
        <v>1759</v>
      </c>
    </row>
    <row r="807" spans="1:29" s="8" customFormat="1" ht="89.25" customHeight="1">
      <c r="A807" s="18" t="s">
        <v>2232</v>
      </c>
      <c r="B807" s="18" t="s">
        <v>61</v>
      </c>
      <c r="C807" s="18" t="s">
        <v>62</v>
      </c>
      <c r="D807" s="18" t="s">
        <v>2233</v>
      </c>
      <c r="E807" s="18" t="s">
        <v>2234</v>
      </c>
      <c r="F807" s="18"/>
      <c r="G807" s="18" t="s">
        <v>2235</v>
      </c>
      <c r="H807" s="18"/>
      <c r="I807" s="18" t="s">
        <v>2236</v>
      </c>
      <c r="J807" s="18"/>
      <c r="K807" s="35" t="s">
        <v>82</v>
      </c>
      <c r="L807" s="35">
        <v>0</v>
      </c>
      <c r="M807" s="110" t="s">
        <v>67</v>
      </c>
      <c r="N807" s="35" t="s">
        <v>68</v>
      </c>
      <c r="O807" s="35" t="s">
        <v>255</v>
      </c>
      <c r="P807" s="35" t="s">
        <v>68</v>
      </c>
      <c r="Q807" s="35" t="s">
        <v>70</v>
      </c>
      <c r="R807" s="35" t="s">
        <v>84</v>
      </c>
      <c r="S807" s="35" t="s">
        <v>92</v>
      </c>
      <c r="T807" s="35">
        <v>796</v>
      </c>
      <c r="U807" s="35" t="s">
        <v>133</v>
      </c>
      <c r="V807" s="125">
        <v>1</v>
      </c>
      <c r="W807" s="125">
        <v>30500</v>
      </c>
      <c r="X807" s="23">
        <f t="shared" si="28"/>
        <v>30500</v>
      </c>
      <c r="Y807" s="23">
        <f t="shared" si="29"/>
        <v>34160</v>
      </c>
      <c r="Z807" s="35"/>
      <c r="AA807" s="35" t="s">
        <v>76</v>
      </c>
      <c r="AB807" s="35"/>
      <c r="AC807" s="114" t="s">
        <v>1759</v>
      </c>
    </row>
    <row r="808" spans="1:29" s="8" customFormat="1" ht="38.25" customHeight="1">
      <c r="A808" s="18" t="s">
        <v>2237</v>
      </c>
      <c r="B808" s="18" t="s">
        <v>61</v>
      </c>
      <c r="C808" s="18" t="s">
        <v>62</v>
      </c>
      <c r="D808" s="18" t="s">
        <v>2233</v>
      </c>
      <c r="E808" s="18" t="s">
        <v>2234</v>
      </c>
      <c r="F808" s="18"/>
      <c r="G808" s="18" t="s">
        <v>2235</v>
      </c>
      <c r="H808" s="18"/>
      <c r="I808" s="18" t="s">
        <v>2238</v>
      </c>
      <c r="J808" s="18"/>
      <c r="K808" s="35" t="s">
        <v>82</v>
      </c>
      <c r="L808" s="35">
        <v>0</v>
      </c>
      <c r="M808" s="110" t="s">
        <v>67</v>
      </c>
      <c r="N808" s="35" t="s">
        <v>68</v>
      </c>
      <c r="O808" s="35" t="s">
        <v>255</v>
      </c>
      <c r="P808" s="35" t="s">
        <v>68</v>
      </c>
      <c r="Q808" s="35" t="s">
        <v>70</v>
      </c>
      <c r="R808" s="35" t="s">
        <v>84</v>
      </c>
      <c r="S808" s="35" t="s">
        <v>92</v>
      </c>
      <c r="T808" s="35">
        <v>796</v>
      </c>
      <c r="U808" s="35" t="s">
        <v>133</v>
      </c>
      <c r="V808" s="125">
        <v>1</v>
      </c>
      <c r="W808" s="125">
        <v>82700</v>
      </c>
      <c r="X808" s="23">
        <v>0</v>
      </c>
      <c r="Y808" s="23">
        <f t="shared" si="29"/>
        <v>0</v>
      </c>
      <c r="Z808" s="35"/>
      <c r="AA808" s="35" t="s">
        <v>76</v>
      </c>
      <c r="AB808" s="35" t="s">
        <v>106</v>
      </c>
      <c r="AC808" s="114" t="s">
        <v>1759</v>
      </c>
    </row>
    <row r="809" spans="1:29" s="8" customFormat="1" ht="38.25" customHeight="1">
      <c r="A809" s="18" t="s">
        <v>2239</v>
      </c>
      <c r="B809" s="18" t="s">
        <v>61</v>
      </c>
      <c r="C809" s="18" t="s">
        <v>62</v>
      </c>
      <c r="D809" s="18" t="s">
        <v>2233</v>
      </c>
      <c r="E809" s="18" t="s">
        <v>2234</v>
      </c>
      <c r="F809" s="18"/>
      <c r="G809" s="18" t="s">
        <v>2235</v>
      </c>
      <c r="H809" s="18"/>
      <c r="I809" s="18" t="s">
        <v>2238</v>
      </c>
      <c r="J809" s="18"/>
      <c r="K809" s="35" t="s">
        <v>82</v>
      </c>
      <c r="L809" s="35">
        <v>0</v>
      </c>
      <c r="M809" s="110" t="s">
        <v>67</v>
      </c>
      <c r="N809" s="35" t="s">
        <v>68</v>
      </c>
      <c r="O809" s="35" t="s">
        <v>255</v>
      </c>
      <c r="P809" s="35" t="s">
        <v>68</v>
      </c>
      <c r="Q809" s="35" t="s">
        <v>70</v>
      </c>
      <c r="R809" s="35" t="s">
        <v>84</v>
      </c>
      <c r="S809" s="35" t="s">
        <v>92</v>
      </c>
      <c r="T809" s="35">
        <v>796</v>
      </c>
      <c r="U809" s="35" t="s">
        <v>133</v>
      </c>
      <c r="V809" s="125">
        <v>1</v>
      </c>
      <c r="W809" s="125">
        <v>82700</v>
      </c>
      <c r="X809" s="23">
        <v>0</v>
      </c>
      <c r="Y809" s="23">
        <f t="shared" si="29"/>
        <v>0</v>
      </c>
      <c r="Z809" s="35"/>
      <c r="AA809" s="35" t="s">
        <v>76</v>
      </c>
      <c r="AB809" s="35" t="s">
        <v>106</v>
      </c>
      <c r="AC809" s="114" t="s">
        <v>1759</v>
      </c>
    </row>
    <row r="810" spans="1:29" s="8" customFormat="1" ht="89.25" customHeight="1">
      <c r="A810" s="18" t="s">
        <v>2240</v>
      </c>
      <c r="B810" s="18" t="s">
        <v>61</v>
      </c>
      <c r="C810" s="18" t="s">
        <v>62</v>
      </c>
      <c r="D810" s="18" t="s">
        <v>2241</v>
      </c>
      <c r="E810" s="18" t="s">
        <v>2242</v>
      </c>
      <c r="F810" s="18"/>
      <c r="G810" s="18" t="s">
        <v>2243</v>
      </c>
      <c r="H810" s="18"/>
      <c r="I810" s="18" t="s">
        <v>2244</v>
      </c>
      <c r="J810" s="18"/>
      <c r="K810" s="35" t="s">
        <v>82</v>
      </c>
      <c r="L810" s="35">
        <v>0</v>
      </c>
      <c r="M810" s="110" t="s">
        <v>67</v>
      </c>
      <c r="N810" s="35" t="s">
        <v>68</v>
      </c>
      <c r="O810" s="35" t="s">
        <v>255</v>
      </c>
      <c r="P810" s="35" t="s">
        <v>68</v>
      </c>
      <c r="Q810" s="35" t="s">
        <v>70</v>
      </c>
      <c r="R810" s="35" t="s">
        <v>84</v>
      </c>
      <c r="S810" s="35" t="s">
        <v>92</v>
      </c>
      <c r="T810" s="35">
        <v>839</v>
      </c>
      <c r="U810" s="35" t="s">
        <v>309</v>
      </c>
      <c r="V810" s="125">
        <v>1</v>
      </c>
      <c r="W810" s="125">
        <v>84500</v>
      </c>
      <c r="X810" s="23">
        <f t="shared" si="28"/>
        <v>84500</v>
      </c>
      <c r="Y810" s="23">
        <f t="shared" si="29"/>
        <v>94640.00000000001</v>
      </c>
      <c r="Z810" s="35"/>
      <c r="AA810" s="35" t="s">
        <v>76</v>
      </c>
      <c r="AB810" s="35"/>
      <c r="AC810" s="114" t="s">
        <v>1759</v>
      </c>
    </row>
    <row r="811" spans="1:29" s="8" customFormat="1" ht="89.25" customHeight="1">
      <c r="A811" s="18" t="s">
        <v>2245</v>
      </c>
      <c r="B811" s="18" t="s">
        <v>61</v>
      </c>
      <c r="C811" s="18" t="s">
        <v>62</v>
      </c>
      <c r="D811" s="18" t="s">
        <v>2246</v>
      </c>
      <c r="E811" s="18" t="s">
        <v>2247</v>
      </c>
      <c r="F811" s="18"/>
      <c r="G811" s="18" t="s">
        <v>2248</v>
      </c>
      <c r="H811" s="18"/>
      <c r="I811" s="18" t="s">
        <v>2244</v>
      </c>
      <c r="J811" s="18"/>
      <c r="K811" s="35" t="s">
        <v>82</v>
      </c>
      <c r="L811" s="35">
        <v>0</v>
      </c>
      <c r="M811" s="110" t="s">
        <v>67</v>
      </c>
      <c r="N811" s="35" t="s">
        <v>68</v>
      </c>
      <c r="O811" s="35" t="s">
        <v>255</v>
      </c>
      <c r="P811" s="35" t="s">
        <v>68</v>
      </c>
      <c r="Q811" s="35" t="s">
        <v>70</v>
      </c>
      <c r="R811" s="35" t="s">
        <v>84</v>
      </c>
      <c r="S811" s="35" t="s">
        <v>92</v>
      </c>
      <c r="T811" s="35">
        <v>796</v>
      </c>
      <c r="U811" s="35" t="s">
        <v>133</v>
      </c>
      <c r="V811" s="125">
        <v>2</v>
      </c>
      <c r="W811" s="125">
        <v>24000</v>
      </c>
      <c r="X811" s="23">
        <f t="shared" si="28"/>
        <v>48000</v>
      </c>
      <c r="Y811" s="23">
        <f t="shared" si="29"/>
        <v>53760.00000000001</v>
      </c>
      <c r="Z811" s="35"/>
      <c r="AA811" s="35" t="s">
        <v>76</v>
      </c>
      <c r="AB811" s="35"/>
      <c r="AC811" s="114" t="s">
        <v>1759</v>
      </c>
    </row>
    <row r="812" spans="1:29" s="8" customFormat="1" ht="89.25" customHeight="1">
      <c r="A812" s="18" t="s">
        <v>2249</v>
      </c>
      <c r="B812" s="18" t="s">
        <v>61</v>
      </c>
      <c r="C812" s="18" t="s">
        <v>62</v>
      </c>
      <c r="D812" s="18" t="s">
        <v>2250</v>
      </c>
      <c r="E812" s="18" t="s">
        <v>2251</v>
      </c>
      <c r="F812" s="18"/>
      <c r="G812" s="18" t="s">
        <v>2252</v>
      </c>
      <c r="H812" s="18"/>
      <c r="I812" s="18" t="s">
        <v>2253</v>
      </c>
      <c r="J812" s="18"/>
      <c r="K812" s="35" t="s">
        <v>82</v>
      </c>
      <c r="L812" s="35">
        <v>0</v>
      </c>
      <c r="M812" s="110" t="s">
        <v>67</v>
      </c>
      <c r="N812" s="35" t="s">
        <v>68</v>
      </c>
      <c r="O812" s="35" t="s">
        <v>255</v>
      </c>
      <c r="P812" s="35" t="s">
        <v>68</v>
      </c>
      <c r="Q812" s="35" t="s">
        <v>70</v>
      </c>
      <c r="R812" s="35" t="s">
        <v>84</v>
      </c>
      <c r="S812" s="35" t="s">
        <v>92</v>
      </c>
      <c r="T812" s="35">
        <v>796</v>
      </c>
      <c r="U812" s="35" t="s">
        <v>133</v>
      </c>
      <c r="V812" s="125">
        <v>5</v>
      </c>
      <c r="W812" s="125">
        <v>3500</v>
      </c>
      <c r="X812" s="23">
        <f t="shared" si="28"/>
        <v>17500</v>
      </c>
      <c r="Y812" s="23">
        <f t="shared" si="29"/>
        <v>19600.000000000004</v>
      </c>
      <c r="Z812" s="35"/>
      <c r="AA812" s="35" t="s">
        <v>76</v>
      </c>
      <c r="AB812" s="35"/>
      <c r="AC812" s="114" t="s">
        <v>1759</v>
      </c>
    </row>
    <row r="813" spans="1:29" s="8" customFormat="1" ht="89.25" customHeight="1">
      <c r="A813" s="18" t="s">
        <v>2254</v>
      </c>
      <c r="B813" s="18" t="s">
        <v>61</v>
      </c>
      <c r="C813" s="18" t="s">
        <v>62</v>
      </c>
      <c r="D813" s="18" t="s">
        <v>2250</v>
      </c>
      <c r="E813" s="18" t="s">
        <v>2251</v>
      </c>
      <c r="F813" s="18"/>
      <c r="G813" s="18" t="s">
        <v>2252</v>
      </c>
      <c r="H813" s="18"/>
      <c r="I813" s="18" t="s">
        <v>2255</v>
      </c>
      <c r="J813" s="18"/>
      <c r="K813" s="35" t="s">
        <v>82</v>
      </c>
      <c r="L813" s="35">
        <v>0</v>
      </c>
      <c r="M813" s="110" t="s">
        <v>67</v>
      </c>
      <c r="N813" s="35" t="s">
        <v>68</v>
      </c>
      <c r="O813" s="35" t="s">
        <v>255</v>
      </c>
      <c r="P813" s="35" t="s">
        <v>68</v>
      </c>
      <c r="Q813" s="35" t="s">
        <v>70</v>
      </c>
      <c r="R813" s="35" t="s">
        <v>84</v>
      </c>
      <c r="S813" s="35" t="s">
        <v>92</v>
      </c>
      <c r="T813" s="35">
        <v>796</v>
      </c>
      <c r="U813" s="35" t="s">
        <v>133</v>
      </c>
      <c r="V813" s="125">
        <v>5</v>
      </c>
      <c r="W813" s="125">
        <f>X813/V813</f>
        <v>2654.4</v>
      </c>
      <c r="X813" s="23">
        <v>13272</v>
      </c>
      <c r="Y813" s="23">
        <f t="shared" si="29"/>
        <v>14864.640000000001</v>
      </c>
      <c r="Z813" s="35"/>
      <c r="AA813" s="35" t="s">
        <v>76</v>
      </c>
      <c r="AB813" s="35"/>
      <c r="AC813" s="114" t="s">
        <v>1759</v>
      </c>
    </row>
    <row r="814" spans="1:29" s="8" customFormat="1" ht="89.25" customHeight="1">
      <c r="A814" s="18" t="s">
        <v>2256</v>
      </c>
      <c r="B814" s="18" t="s">
        <v>61</v>
      </c>
      <c r="C814" s="18" t="s">
        <v>62</v>
      </c>
      <c r="D814" s="18" t="s">
        <v>2257</v>
      </c>
      <c r="E814" s="18" t="s">
        <v>1878</v>
      </c>
      <c r="F814" s="18"/>
      <c r="G814" s="18" t="s">
        <v>2258</v>
      </c>
      <c r="H814" s="18"/>
      <c r="I814" s="18" t="s">
        <v>2259</v>
      </c>
      <c r="J814" s="18"/>
      <c r="K814" s="35" t="s">
        <v>82</v>
      </c>
      <c r="L814" s="35">
        <v>0</v>
      </c>
      <c r="M814" s="110" t="s">
        <v>67</v>
      </c>
      <c r="N814" s="35" t="s">
        <v>68</v>
      </c>
      <c r="O814" s="35" t="s">
        <v>255</v>
      </c>
      <c r="P814" s="35" t="s">
        <v>68</v>
      </c>
      <c r="Q814" s="35" t="s">
        <v>70</v>
      </c>
      <c r="R814" s="35" t="s">
        <v>84</v>
      </c>
      <c r="S814" s="35" t="s">
        <v>92</v>
      </c>
      <c r="T814" s="35">
        <v>796</v>
      </c>
      <c r="U814" s="35" t="s">
        <v>133</v>
      </c>
      <c r="V814" s="125">
        <v>2</v>
      </c>
      <c r="W814" s="125">
        <v>2700</v>
      </c>
      <c r="X814" s="23">
        <f t="shared" si="28"/>
        <v>5400</v>
      </c>
      <c r="Y814" s="23">
        <f t="shared" si="29"/>
        <v>6048.000000000001</v>
      </c>
      <c r="Z814" s="35"/>
      <c r="AA814" s="35" t="s">
        <v>76</v>
      </c>
      <c r="AB814" s="35"/>
      <c r="AC814" s="114" t="s">
        <v>1759</v>
      </c>
    </row>
    <row r="815" spans="1:29" s="8" customFormat="1" ht="89.25" customHeight="1">
      <c r="A815" s="18" t="s">
        <v>2260</v>
      </c>
      <c r="B815" s="18" t="s">
        <v>61</v>
      </c>
      <c r="C815" s="18" t="s">
        <v>62</v>
      </c>
      <c r="D815" s="18" t="s">
        <v>2261</v>
      </c>
      <c r="E815" s="18" t="s">
        <v>265</v>
      </c>
      <c r="F815" s="18"/>
      <c r="G815" s="18" t="s">
        <v>2262</v>
      </c>
      <c r="H815" s="18"/>
      <c r="I815" s="18" t="s">
        <v>2263</v>
      </c>
      <c r="J815" s="18"/>
      <c r="K815" s="35" t="s">
        <v>82</v>
      </c>
      <c r="L815" s="35">
        <v>0</v>
      </c>
      <c r="M815" s="110" t="s">
        <v>67</v>
      </c>
      <c r="N815" s="35" t="s">
        <v>68</v>
      </c>
      <c r="O815" s="35" t="s">
        <v>255</v>
      </c>
      <c r="P815" s="35" t="s">
        <v>68</v>
      </c>
      <c r="Q815" s="35" t="s">
        <v>70</v>
      </c>
      <c r="R815" s="35" t="s">
        <v>84</v>
      </c>
      <c r="S815" s="35" t="s">
        <v>92</v>
      </c>
      <c r="T815" s="35">
        <v>796</v>
      </c>
      <c r="U815" s="35" t="s">
        <v>133</v>
      </c>
      <c r="V815" s="125">
        <v>2</v>
      </c>
      <c r="W815" s="125">
        <v>7000</v>
      </c>
      <c r="X815" s="23">
        <f t="shared" si="28"/>
        <v>14000</v>
      </c>
      <c r="Y815" s="23">
        <f t="shared" si="29"/>
        <v>15680.000000000002</v>
      </c>
      <c r="Z815" s="35"/>
      <c r="AA815" s="35" t="s">
        <v>76</v>
      </c>
      <c r="AB815" s="35"/>
      <c r="AC815" s="114" t="s">
        <v>1759</v>
      </c>
    </row>
    <row r="816" spans="1:29" s="8" customFormat="1" ht="89.25" customHeight="1">
      <c r="A816" s="18" t="s">
        <v>2264</v>
      </c>
      <c r="B816" s="18" t="s">
        <v>61</v>
      </c>
      <c r="C816" s="18" t="s">
        <v>62</v>
      </c>
      <c r="D816" s="18" t="s">
        <v>2261</v>
      </c>
      <c r="E816" s="18" t="s">
        <v>265</v>
      </c>
      <c r="F816" s="18"/>
      <c r="G816" s="18" t="s">
        <v>2262</v>
      </c>
      <c r="H816" s="18"/>
      <c r="I816" s="18" t="s">
        <v>2265</v>
      </c>
      <c r="J816" s="18"/>
      <c r="K816" s="35" t="s">
        <v>82</v>
      </c>
      <c r="L816" s="35">
        <v>0</v>
      </c>
      <c r="M816" s="110" t="s">
        <v>67</v>
      </c>
      <c r="N816" s="35" t="s">
        <v>68</v>
      </c>
      <c r="O816" s="35" t="s">
        <v>255</v>
      </c>
      <c r="P816" s="35" t="s">
        <v>68</v>
      </c>
      <c r="Q816" s="35" t="s">
        <v>70</v>
      </c>
      <c r="R816" s="35" t="s">
        <v>84</v>
      </c>
      <c r="S816" s="35" t="s">
        <v>92</v>
      </c>
      <c r="T816" s="35">
        <v>796</v>
      </c>
      <c r="U816" s="35" t="s">
        <v>133</v>
      </c>
      <c r="V816" s="125">
        <v>3</v>
      </c>
      <c r="W816" s="125">
        <v>1600</v>
      </c>
      <c r="X816" s="23">
        <f t="shared" si="28"/>
        <v>4800</v>
      </c>
      <c r="Y816" s="23">
        <f t="shared" si="29"/>
        <v>5376.000000000001</v>
      </c>
      <c r="Z816" s="35"/>
      <c r="AA816" s="35" t="s">
        <v>76</v>
      </c>
      <c r="AB816" s="35"/>
      <c r="AC816" s="114" t="s">
        <v>1759</v>
      </c>
    </row>
    <row r="817" spans="1:29" s="8" customFormat="1" ht="89.25" customHeight="1">
      <c r="A817" s="18" t="s">
        <v>2266</v>
      </c>
      <c r="B817" s="18" t="s">
        <v>61</v>
      </c>
      <c r="C817" s="18" t="s">
        <v>62</v>
      </c>
      <c r="D817" s="18" t="s">
        <v>2267</v>
      </c>
      <c r="E817" s="18" t="s">
        <v>1821</v>
      </c>
      <c r="F817" s="18"/>
      <c r="G817" s="18" t="s">
        <v>2268</v>
      </c>
      <c r="H817" s="18"/>
      <c r="I817" s="18" t="s">
        <v>2269</v>
      </c>
      <c r="J817" s="18"/>
      <c r="K817" s="35" t="s">
        <v>82</v>
      </c>
      <c r="L817" s="35">
        <v>0</v>
      </c>
      <c r="M817" s="110" t="s">
        <v>67</v>
      </c>
      <c r="N817" s="35" t="s">
        <v>68</v>
      </c>
      <c r="O817" s="35" t="s">
        <v>255</v>
      </c>
      <c r="P817" s="35" t="s">
        <v>68</v>
      </c>
      <c r="Q817" s="35" t="s">
        <v>70</v>
      </c>
      <c r="R817" s="35" t="s">
        <v>84</v>
      </c>
      <c r="S817" s="35" t="s">
        <v>92</v>
      </c>
      <c r="T817" s="35">
        <v>796</v>
      </c>
      <c r="U817" s="35" t="s">
        <v>133</v>
      </c>
      <c r="V817" s="125">
        <v>1</v>
      </c>
      <c r="W817" s="125">
        <v>20300</v>
      </c>
      <c r="X817" s="23">
        <v>0</v>
      </c>
      <c r="Y817" s="23">
        <f t="shared" si="29"/>
        <v>0</v>
      </c>
      <c r="Z817" s="35"/>
      <c r="AA817" s="35" t="s">
        <v>76</v>
      </c>
      <c r="AB817" s="19" t="s">
        <v>106</v>
      </c>
      <c r="AC817" s="114" t="s">
        <v>1759</v>
      </c>
    </row>
    <row r="818" spans="1:29" s="8" customFormat="1" ht="89.25" customHeight="1">
      <c r="A818" s="18" t="s">
        <v>2270</v>
      </c>
      <c r="B818" s="18" t="s">
        <v>61</v>
      </c>
      <c r="C818" s="18" t="s">
        <v>62</v>
      </c>
      <c r="D818" s="18" t="s">
        <v>2271</v>
      </c>
      <c r="E818" s="18" t="s">
        <v>2272</v>
      </c>
      <c r="F818" s="18"/>
      <c r="G818" s="18" t="s">
        <v>2273</v>
      </c>
      <c r="H818" s="18"/>
      <c r="I818" s="18" t="s">
        <v>2274</v>
      </c>
      <c r="J818" s="18"/>
      <c r="K818" s="35" t="s">
        <v>82</v>
      </c>
      <c r="L818" s="35">
        <v>0</v>
      </c>
      <c r="M818" s="110" t="s">
        <v>67</v>
      </c>
      <c r="N818" s="35" t="s">
        <v>68</v>
      </c>
      <c r="O818" s="35" t="s">
        <v>255</v>
      </c>
      <c r="P818" s="35" t="s">
        <v>68</v>
      </c>
      <c r="Q818" s="35" t="s">
        <v>70</v>
      </c>
      <c r="R818" s="35" t="s">
        <v>84</v>
      </c>
      <c r="S818" s="35" t="s">
        <v>92</v>
      </c>
      <c r="T818" s="35">
        <v>839</v>
      </c>
      <c r="U818" s="35" t="s">
        <v>1626</v>
      </c>
      <c r="V818" s="125">
        <v>3</v>
      </c>
      <c r="W818" s="125">
        <v>3000</v>
      </c>
      <c r="X818" s="23">
        <f t="shared" si="28"/>
        <v>9000</v>
      </c>
      <c r="Y818" s="23">
        <f t="shared" si="29"/>
        <v>10080.000000000002</v>
      </c>
      <c r="Z818" s="35"/>
      <c r="AA818" s="35" t="s">
        <v>76</v>
      </c>
      <c r="AB818" s="35"/>
      <c r="AC818" s="114" t="s">
        <v>1759</v>
      </c>
    </row>
    <row r="819" spans="1:29" s="8" customFormat="1" ht="89.25" customHeight="1">
      <c r="A819" s="18" t="s">
        <v>2275</v>
      </c>
      <c r="B819" s="18" t="s">
        <v>61</v>
      </c>
      <c r="C819" s="18" t="s">
        <v>62</v>
      </c>
      <c r="D819" s="18" t="s">
        <v>2276</v>
      </c>
      <c r="E819" s="18" t="s">
        <v>1826</v>
      </c>
      <c r="F819" s="18"/>
      <c r="G819" s="18" t="s">
        <v>2277</v>
      </c>
      <c r="H819" s="18"/>
      <c r="I819" s="18" t="s">
        <v>2278</v>
      </c>
      <c r="J819" s="18"/>
      <c r="K819" s="35" t="s">
        <v>82</v>
      </c>
      <c r="L819" s="35">
        <v>0</v>
      </c>
      <c r="M819" s="110" t="s">
        <v>67</v>
      </c>
      <c r="N819" s="35" t="s">
        <v>68</v>
      </c>
      <c r="O819" s="35" t="s">
        <v>255</v>
      </c>
      <c r="P819" s="35" t="s">
        <v>68</v>
      </c>
      <c r="Q819" s="35" t="s">
        <v>70</v>
      </c>
      <c r="R819" s="35" t="s">
        <v>84</v>
      </c>
      <c r="S819" s="35" t="s">
        <v>92</v>
      </c>
      <c r="T819" s="35">
        <v>796</v>
      </c>
      <c r="U819" s="35" t="s">
        <v>133</v>
      </c>
      <c r="V819" s="125">
        <v>3</v>
      </c>
      <c r="W819" s="125">
        <v>1800</v>
      </c>
      <c r="X819" s="23">
        <v>0</v>
      </c>
      <c r="Y819" s="23">
        <f t="shared" si="29"/>
        <v>0</v>
      </c>
      <c r="Z819" s="35"/>
      <c r="AA819" s="35" t="s">
        <v>76</v>
      </c>
      <c r="AB819" s="35" t="s">
        <v>2279</v>
      </c>
      <c r="AC819" s="114" t="s">
        <v>1759</v>
      </c>
    </row>
    <row r="820" spans="1:29" s="8" customFormat="1" ht="89.25" customHeight="1">
      <c r="A820" s="18" t="s">
        <v>2280</v>
      </c>
      <c r="B820" s="18" t="s">
        <v>61</v>
      </c>
      <c r="C820" s="18" t="s">
        <v>62</v>
      </c>
      <c r="D820" s="18" t="s">
        <v>2276</v>
      </c>
      <c r="E820" s="18" t="s">
        <v>1826</v>
      </c>
      <c r="F820" s="18"/>
      <c r="G820" s="18" t="s">
        <v>2277</v>
      </c>
      <c r="H820" s="18"/>
      <c r="I820" s="18" t="s">
        <v>2281</v>
      </c>
      <c r="J820" s="18"/>
      <c r="K820" s="35" t="s">
        <v>66</v>
      </c>
      <c r="L820" s="35">
        <v>0</v>
      </c>
      <c r="M820" s="110" t="s">
        <v>67</v>
      </c>
      <c r="N820" s="35" t="s">
        <v>68</v>
      </c>
      <c r="O820" s="35" t="s">
        <v>417</v>
      </c>
      <c r="P820" s="35" t="s">
        <v>68</v>
      </c>
      <c r="Q820" s="35" t="s">
        <v>70</v>
      </c>
      <c r="R820" s="35" t="s">
        <v>84</v>
      </c>
      <c r="S820" s="35" t="s">
        <v>92</v>
      </c>
      <c r="T820" s="35">
        <v>796</v>
      </c>
      <c r="U820" s="35" t="s">
        <v>133</v>
      </c>
      <c r="V820" s="125">
        <v>4</v>
      </c>
      <c r="W820" s="125">
        <v>1071</v>
      </c>
      <c r="X820" s="23">
        <f>W820*V820</f>
        <v>4284</v>
      </c>
      <c r="Y820" s="23">
        <f t="shared" si="29"/>
        <v>4798.080000000001</v>
      </c>
      <c r="Z820" s="35"/>
      <c r="AA820" s="35" t="s">
        <v>76</v>
      </c>
      <c r="AB820" s="35"/>
      <c r="AC820" s="114" t="s">
        <v>1759</v>
      </c>
    </row>
    <row r="821" spans="1:29" s="8" customFormat="1" ht="89.25" customHeight="1">
      <c r="A821" s="18" t="s">
        <v>2282</v>
      </c>
      <c r="B821" s="40" t="s">
        <v>61</v>
      </c>
      <c r="C821" s="40" t="s">
        <v>62</v>
      </c>
      <c r="D821" s="40" t="s">
        <v>2283</v>
      </c>
      <c r="E821" s="40" t="s">
        <v>471</v>
      </c>
      <c r="F821" s="41"/>
      <c r="G821" s="40" t="s">
        <v>2284</v>
      </c>
      <c r="H821" s="41"/>
      <c r="I821" s="40" t="s">
        <v>2285</v>
      </c>
      <c r="J821" s="40"/>
      <c r="K821" s="41" t="s">
        <v>82</v>
      </c>
      <c r="L821" s="41">
        <v>0</v>
      </c>
      <c r="M821" s="41" t="s">
        <v>67</v>
      </c>
      <c r="N821" s="40" t="s">
        <v>68</v>
      </c>
      <c r="O821" s="41" t="s">
        <v>255</v>
      </c>
      <c r="P821" s="40" t="s">
        <v>68</v>
      </c>
      <c r="Q821" s="40" t="s">
        <v>70</v>
      </c>
      <c r="R821" s="40" t="s">
        <v>84</v>
      </c>
      <c r="S821" s="40" t="s">
        <v>92</v>
      </c>
      <c r="T821" s="132">
        <v>796</v>
      </c>
      <c r="U821" s="54" t="s">
        <v>133</v>
      </c>
      <c r="V821" s="49">
        <v>1</v>
      </c>
      <c r="W821" s="133">
        <v>41700</v>
      </c>
      <c r="X821" s="23">
        <f t="shared" si="28"/>
        <v>41700</v>
      </c>
      <c r="Y821" s="23">
        <f t="shared" si="29"/>
        <v>46704.00000000001</v>
      </c>
      <c r="Z821" s="134"/>
      <c r="AA821" s="54" t="s">
        <v>76</v>
      </c>
      <c r="AB821" s="40"/>
      <c r="AC821" s="114" t="s">
        <v>1759</v>
      </c>
    </row>
    <row r="822" spans="1:29" s="8" customFormat="1" ht="89.25" customHeight="1">
      <c r="A822" s="18" t="s">
        <v>2286</v>
      </c>
      <c r="B822" s="40" t="s">
        <v>61</v>
      </c>
      <c r="C822" s="40" t="s">
        <v>62</v>
      </c>
      <c r="D822" s="40" t="s">
        <v>2287</v>
      </c>
      <c r="E822" s="40" t="s">
        <v>471</v>
      </c>
      <c r="F822" s="41"/>
      <c r="G822" s="40" t="s">
        <v>2132</v>
      </c>
      <c r="H822" s="41"/>
      <c r="I822" s="40" t="s">
        <v>2288</v>
      </c>
      <c r="J822" s="40"/>
      <c r="K822" s="41" t="s">
        <v>82</v>
      </c>
      <c r="L822" s="41">
        <v>0</v>
      </c>
      <c r="M822" s="41" t="s">
        <v>67</v>
      </c>
      <c r="N822" s="40" t="s">
        <v>68</v>
      </c>
      <c r="O822" s="41" t="s">
        <v>255</v>
      </c>
      <c r="P822" s="40" t="s">
        <v>68</v>
      </c>
      <c r="Q822" s="40" t="s">
        <v>70</v>
      </c>
      <c r="R822" s="40" t="s">
        <v>84</v>
      </c>
      <c r="S822" s="40" t="s">
        <v>92</v>
      </c>
      <c r="T822" s="132">
        <v>839</v>
      </c>
      <c r="U822" s="54" t="s">
        <v>309</v>
      </c>
      <c r="V822" s="49">
        <v>2</v>
      </c>
      <c r="W822" s="133">
        <v>16400</v>
      </c>
      <c r="X822" s="23">
        <f t="shared" si="28"/>
        <v>32800</v>
      </c>
      <c r="Y822" s="23">
        <f t="shared" si="29"/>
        <v>36736</v>
      </c>
      <c r="Z822" s="134"/>
      <c r="AA822" s="54" t="s">
        <v>76</v>
      </c>
      <c r="AB822" s="40"/>
      <c r="AC822" s="114" t="s">
        <v>1759</v>
      </c>
    </row>
    <row r="823" spans="1:29" s="8" customFormat="1" ht="102" customHeight="1">
      <c r="A823" s="18" t="s">
        <v>2289</v>
      </c>
      <c r="B823" s="40" t="s">
        <v>61</v>
      </c>
      <c r="C823" s="40" t="s">
        <v>62</v>
      </c>
      <c r="D823" s="40" t="s">
        <v>2042</v>
      </c>
      <c r="E823" s="40" t="s">
        <v>2017</v>
      </c>
      <c r="F823" s="41"/>
      <c r="G823" s="40" t="s">
        <v>2043</v>
      </c>
      <c r="H823" s="41"/>
      <c r="I823" s="40"/>
      <c r="J823" s="40"/>
      <c r="K823" s="41" t="s">
        <v>82</v>
      </c>
      <c r="L823" s="41">
        <v>0</v>
      </c>
      <c r="M823" s="41" t="s">
        <v>67</v>
      </c>
      <c r="N823" s="40" t="s">
        <v>68</v>
      </c>
      <c r="O823" s="41" t="s">
        <v>513</v>
      </c>
      <c r="P823" s="40" t="s">
        <v>68</v>
      </c>
      <c r="Q823" s="40" t="s">
        <v>70</v>
      </c>
      <c r="R823" s="40" t="s">
        <v>84</v>
      </c>
      <c r="S823" s="40" t="s">
        <v>92</v>
      </c>
      <c r="T823" s="132">
        <v>796</v>
      </c>
      <c r="U823" s="54" t="s">
        <v>133</v>
      </c>
      <c r="V823" s="49">
        <v>6</v>
      </c>
      <c r="W823" s="133">
        <v>20000</v>
      </c>
      <c r="X823" s="23">
        <f t="shared" si="28"/>
        <v>120000</v>
      </c>
      <c r="Y823" s="23">
        <f t="shared" si="29"/>
        <v>134400</v>
      </c>
      <c r="Z823" s="134"/>
      <c r="AA823" s="54" t="s">
        <v>76</v>
      </c>
      <c r="AB823" s="40"/>
      <c r="AC823" s="114" t="s">
        <v>1759</v>
      </c>
    </row>
    <row r="824" spans="1:29" s="8" customFormat="1" ht="89.25" customHeight="1">
      <c r="A824" s="18" t="s">
        <v>2290</v>
      </c>
      <c r="B824" s="40" t="s">
        <v>61</v>
      </c>
      <c r="C824" s="40" t="s">
        <v>62</v>
      </c>
      <c r="D824" s="40" t="s">
        <v>2291</v>
      </c>
      <c r="E824" s="40" t="s">
        <v>2131</v>
      </c>
      <c r="F824" s="41"/>
      <c r="G824" s="40" t="s">
        <v>2292</v>
      </c>
      <c r="H824" s="41"/>
      <c r="I824" s="40"/>
      <c r="J824" s="40"/>
      <c r="K824" s="41" t="s">
        <v>66</v>
      </c>
      <c r="L824" s="41">
        <v>0</v>
      </c>
      <c r="M824" s="41" t="s">
        <v>67</v>
      </c>
      <c r="N824" s="40" t="s">
        <v>68</v>
      </c>
      <c r="O824" s="41" t="s">
        <v>417</v>
      </c>
      <c r="P824" s="40" t="s">
        <v>68</v>
      </c>
      <c r="Q824" s="40" t="s">
        <v>70</v>
      </c>
      <c r="R824" s="40" t="s">
        <v>84</v>
      </c>
      <c r="S824" s="40" t="s">
        <v>92</v>
      </c>
      <c r="T824" s="132">
        <v>796</v>
      </c>
      <c r="U824" s="54" t="s">
        <v>133</v>
      </c>
      <c r="V824" s="49">
        <v>1</v>
      </c>
      <c r="W824" s="133">
        <f>100/1.12</f>
        <v>89.28571428571428</v>
      </c>
      <c r="X824" s="23">
        <f t="shared" si="28"/>
        <v>89.28571428571428</v>
      </c>
      <c r="Y824" s="23">
        <f t="shared" si="29"/>
        <v>100</v>
      </c>
      <c r="Z824" s="134"/>
      <c r="AA824" s="54" t="s">
        <v>76</v>
      </c>
      <c r="AB824" s="40"/>
      <c r="AC824" s="114" t="s">
        <v>1759</v>
      </c>
    </row>
    <row r="825" spans="1:29" s="8" customFormat="1" ht="89.25" customHeight="1">
      <c r="A825" s="18" t="s">
        <v>2293</v>
      </c>
      <c r="B825" s="40" t="s">
        <v>61</v>
      </c>
      <c r="C825" s="40" t="s">
        <v>62</v>
      </c>
      <c r="D825" s="40" t="s">
        <v>2294</v>
      </c>
      <c r="E825" s="40" t="s">
        <v>2295</v>
      </c>
      <c r="F825" s="41"/>
      <c r="G825" s="40" t="s">
        <v>2296</v>
      </c>
      <c r="H825" s="41"/>
      <c r="I825" s="40" t="s">
        <v>2297</v>
      </c>
      <c r="J825" s="40"/>
      <c r="K825" s="41" t="s">
        <v>66</v>
      </c>
      <c r="L825" s="41">
        <v>0</v>
      </c>
      <c r="M825" s="41" t="s">
        <v>67</v>
      </c>
      <c r="N825" s="40" t="s">
        <v>68</v>
      </c>
      <c r="O825" s="41" t="s">
        <v>417</v>
      </c>
      <c r="P825" s="40" t="s">
        <v>68</v>
      </c>
      <c r="Q825" s="40" t="s">
        <v>70</v>
      </c>
      <c r="R825" s="40" t="s">
        <v>84</v>
      </c>
      <c r="S825" s="40" t="s">
        <v>92</v>
      </c>
      <c r="T825" s="132">
        <v>796</v>
      </c>
      <c r="U825" s="54" t="s">
        <v>133</v>
      </c>
      <c r="V825" s="49">
        <v>1</v>
      </c>
      <c r="W825" s="133">
        <f>200/1.12</f>
        <v>178.57142857142856</v>
      </c>
      <c r="X825" s="23">
        <f t="shared" si="28"/>
        <v>178.57142857142856</v>
      </c>
      <c r="Y825" s="23">
        <f t="shared" si="29"/>
        <v>200</v>
      </c>
      <c r="Z825" s="134"/>
      <c r="AA825" s="54" t="s">
        <v>76</v>
      </c>
      <c r="AB825" s="40"/>
      <c r="AC825" s="114" t="s">
        <v>1759</v>
      </c>
    </row>
    <row r="826" spans="1:29" s="8" customFormat="1" ht="89.25" customHeight="1">
      <c r="A826" s="18" t="s">
        <v>2298</v>
      </c>
      <c r="B826" s="40" t="s">
        <v>61</v>
      </c>
      <c r="C826" s="40" t="s">
        <v>62</v>
      </c>
      <c r="D826" s="40" t="s">
        <v>2299</v>
      </c>
      <c r="E826" s="40" t="s">
        <v>1492</v>
      </c>
      <c r="F826" s="41"/>
      <c r="G826" s="40" t="s">
        <v>2300</v>
      </c>
      <c r="H826" s="41"/>
      <c r="I826" s="40" t="s">
        <v>2301</v>
      </c>
      <c r="J826" s="40"/>
      <c r="K826" s="41" t="s">
        <v>66</v>
      </c>
      <c r="L826" s="41">
        <v>0</v>
      </c>
      <c r="M826" s="41" t="s">
        <v>67</v>
      </c>
      <c r="N826" s="40" t="s">
        <v>68</v>
      </c>
      <c r="O826" s="41" t="s">
        <v>417</v>
      </c>
      <c r="P826" s="40" t="s">
        <v>68</v>
      </c>
      <c r="Q826" s="40" t="s">
        <v>70</v>
      </c>
      <c r="R826" s="40" t="s">
        <v>84</v>
      </c>
      <c r="S826" s="40" t="s">
        <v>92</v>
      </c>
      <c r="T826" s="132">
        <v>796</v>
      </c>
      <c r="U826" s="54" t="s">
        <v>133</v>
      </c>
      <c r="V826" s="49">
        <v>1</v>
      </c>
      <c r="W826" s="133">
        <f>2700/1.12</f>
        <v>2410.7142857142853</v>
      </c>
      <c r="X826" s="23">
        <f t="shared" si="28"/>
        <v>2410.7142857142853</v>
      </c>
      <c r="Y826" s="23">
        <f t="shared" si="29"/>
        <v>2700</v>
      </c>
      <c r="Z826" s="134"/>
      <c r="AA826" s="54" t="s">
        <v>76</v>
      </c>
      <c r="AB826" s="40"/>
      <c r="AC826" s="114" t="s">
        <v>1759</v>
      </c>
    </row>
    <row r="827" spans="1:29" s="8" customFormat="1" ht="89.25" customHeight="1">
      <c r="A827" s="18" t="s">
        <v>2302</v>
      </c>
      <c r="B827" s="40" t="s">
        <v>61</v>
      </c>
      <c r="C827" s="40" t="s">
        <v>62</v>
      </c>
      <c r="D827" s="40" t="s">
        <v>2303</v>
      </c>
      <c r="E827" s="40" t="s">
        <v>2304</v>
      </c>
      <c r="F827" s="41"/>
      <c r="G827" s="40" t="s">
        <v>2305</v>
      </c>
      <c r="H827" s="41"/>
      <c r="I827" s="40" t="s">
        <v>2306</v>
      </c>
      <c r="J827" s="40"/>
      <c r="K827" s="41" t="s">
        <v>66</v>
      </c>
      <c r="L827" s="41">
        <v>0</v>
      </c>
      <c r="M827" s="41" t="s">
        <v>67</v>
      </c>
      <c r="N827" s="40" t="s">
        <v>68</v>
      </c>
      <c r="O827" s="41" t="s">
        <v>417</v>
      </c>
      <c r="P827" s="40" t="s">
        <v>68</v>
      </c>
      <c r="Q827" s="40" t="s">
        <v>70</v>
      </c>
      <c r="R827" s="40" t="s">
        <v>84</v>
      </c>
      <c r="S827" s="40" t="s">
        <v>92</v>
      </c>
      <c r="T827" s="132">
        <v>796</v>
      </c>
      <c r="U827" s="54" t="s">
        <v>133</v>
      </c>
      <c r="V827" s="49">
        <v>1</v>
      </c>
      <c r="W827" s="133">
        <f>18200/1.12</f>
        <v>16249.999999999998</v>
      </c>
      <c r="X827" s="23">
        <f t="shared" si="28"/>
        <v>16249.999999999998</v>
      </c>
      <c r="Y827" s="23">
        <f t="shared" si="29"/>
        <v>18200</v>
      </c>
      <c r="Z827" s="134"/>
      <c r="AA827" s="54" t="s">
        <v>76</v>
      </c>
      <c r="AB827" s="40"/>
      <c r="AC827" s="114" t="s">
        <v>1759</v>
      </c>
    </row>
    <row r="828" spans="1:29" s="8" customFormat="1" ht="89.25" customHeight="1">
      <c r="A828" s="18" t="s">
        <v>2307</v>
      </c>
      <c r="B828" s="40" t="s">
        <v>61</v>
      </c>
      <c r="C828" s="40" t="s">
        <v>62</v>
      </c>
      <c r="D828" s="40" t="s">
        <v>2308</v>
      </c>
      <c r="E828" s="40" t="s">
        <v>989</v>
      </c>
      <c r="F828" s="41"/>
      <c r="G828" s="40" t="s">
        <v>2309</v>
      </c>
      <c r="H828" s="41"/>
      <c r="I828" s="40" t="s">
        <v>2310</v>
      </c>
      <c r="J828" s="40"/>
      <c r="K828" s="41" t="s">
        <v>66</v>
      </c>
      <c r="L828" s="41">
        <v>0</v>
      </c>
      <c r="M828" s="41" t="s">
        <v>67</v>
      </c>
      <c r="N828" s="40" t="s">
        <v>68</v>
      </c>
      <c r="O828" s="41" t="s">
        <v>417</v>
      </c>
      <c r="P828" s="40" t="s">
        <v>68</v>
      </c>
      <c r="Q828" s="40" t="s">
        <v>70</v>
      </c>
      <c r="R828" s="40" t="s">
        <v>84</v>
      </c>
      <c r="S828" s="40" t="s">
        <v>92</v>
      </c>
      <c r="T828" s="132">
        <v>796</v>
      </c>
      <c r="U828" s="54" t="s">
        <v>133</v>
      </c>
      <c r="V828" s="49">
        <v>2</v>
      </c>
      <c r="W828" s="133">
        <f>3200/1.12</f>
        <v>2857.142857142857</v>
      </c>
      <c r="X828" s="23">
        <f t="shared" si="28"/>
        <v>5714.285714285714</v>
      </c>
      <c r="Y828" s="23">
        <f t="shared" si="29"/>
        <v>6400</v>
      </c>
      <c r="Z828" s="134"/>
      <c r="AA828" s="54" t="s">
        <v>76</v>
      </c>
      <c r="AB828" s="40"/>
      <c r="AC828" s="114" t="s">
        <v>1759</v>
      </c>
    </row>
    <row r="829" spans="1:29" s="8" customFormat="1" ht="89.25" customHeight="1">
      <c r="A829" s="18" t="s">
        <v>2311</v>
      </c>
      <c r="B829" s="40" t="s">
        <v>61</v>
      </c>
      <c r="C829" s="40" t="s">
        <v>62</v>
      </c>
      <c r="D829" s="40" t="s">
        <v>2308</v>
      </c>
      <c r="E829" s="40" t="s">
        <v>989</v>
      </c>
      <c r="F829" s="41"/>
      <c r="G829" s="40" t="s">
        <v>2309</v>
      </c>
      <c r="H829" s="41"/>
      <c r="I829" s="40" t="s">
        <v>2312</v>
      </c>
      <c r="J829" s="40"/>
      <c r="K829" s="41" t="s">
        <v>66</v>
      </c>
      <c r="L829" s="41">
        <v>0</v>
      </c>
      <c r="M829" s="41" t="s">
        <v>67</v>
      </c>
      <c r="N829" s="40" t="s">
        <v>68</v>
      </c>
      <c r="O829" s="41" t="s">
        <v>417</v>
      </c>
      <c r="P829" s="40" t="s">
        <v>68</v>
      </c>
      <c r="Q829" s="40" t="s">
        <v>70</v>
      </c>
      <c r="R829" s="40" t="s">
        <v>84</v>
      </c>
      <c r="S829" s="40" t="s">
        <v>92</v>
      </c>
      <c r="T829" s="132">
        <v>796</v>
      </c>
      <c r="U829" s="54" t="s">
        <v>133</v>
      </c>
      <c r="V829" s="49">
        <v>2</v>
      </c>
      <c r="W829" s="133">
        <f>7600/1.12</f>
        <v>6785.714285714285</v>
      </c>
      <c r="X829" s="23">
        <f>W829*V829</f>
        <v>13571.42857142857</v>
      </c>
      <c r="Y829" s="23">
        <f aca="true" t="shared" si="30" ref="Y829:Y892">X829*1.12</f>
        <v>15200</v>
      </c>
      <c r="Z829" s="134"/>
      <c r="AA829" s="54" t="s">
        <v>76</v>
      </c>
      <c r="AB829" s="40"/>
      <c r="AC829" s="114" t="s">
        <v>1759</v>
      </c>
    </row>
    <row r="830" spans="1:29" s="8" customFormat="1" ht="89.25" customHeight="1">
      <c r="A830" s="18" t="s">
        <v>2313</v>
      </c>
      <c r="B830" s="40" t="s">
        <v>61</v>
      </c>
      <c r="C830" s="40" t="s">
        <v>62</v>
      </c>
      <c r="D830" s="40" t="s">
        <v>2308</v>
      </c>
      <c r="E830" s="40" t="s">
        <v>989</v>
      </c>
      <c r="F830" s="41"/>
      <c r="G830" s="40" t="s">
        <v>2309</v>
      </c>
      <c r="H830" s="41"/>
      <c r="I830" s="40" t="s">
        <v>2314</v>
      </c>
      <c r="J830" s="40"/>
      <c r="K830" s="41" t="s">
        <v>66</v>
      </c>
      <c r="L830" s="41">
        <v>0</v>
      </c>
      <c r="M830" s="41" t="s">
        <v>67</v>
      </c>
      <c r="N830" s="40" t="s">
        <v>68</v>
      </c>
      <c r="O830" s="41" t="s">
        <v>417</v>
      </c>
      <c r="P830" s="40" t="s">
        <v>68</v>
      </c>
      <c r="Q830" s="40" t="s">
        <v>70</v>
      </c>
      <c r="R830" s="40" t="s">
        <v>84</v>
      </c>
      <c r="S830" s="40" t="s">
        <v>92</v>
      </c>
      <c r="T830" s="132">
        <v>796</v>
      </c>
      <c r="U830" s="54" t="s">
        <v>133</v>
      </c>
      <c r="V830" s="49">
        <v>2</v>
      </c>
      <c r="W830" s="133">
        <f>1700/1.12</f>
        <v>1517.8571428571427</v>
      </c>
      <c r="X830" s="23">
        <v>0</v>
      </c>
      <c r="Y830" s="23">
        <f t="shared" si="30"/>
        <v>0</v>
      </c>
      <c r="Z830" s="134"/>
      <c r="AA830" s="54" t="s">
        <v>76</v>
      </c>
      <c r="AB830" s="40" t="s">
        <v>2315</v>
      </c>
      <c r="AC830" s="114" t="s">
        <v>1759</v>
      </c>
    </row>
    <row r="831" spans="1:29" s="8" customFormat="1" ht="89.25" customHeight="1">
      <c r="A831" s="18" t="s">
        <v>2316</v>
      </c>
      <c r="B831" s="40" t="s">
        <v>61</v>
      </c>
      <c r="C831" s="40" t="s">
        <v>62</v>
      </c>
      <c r="D831" s="40" t="s">
        <v>2308</v>
      </c>
      <c r="E831" s="40" t="s">
        <v>989</v>
      </c>
      <c r="F831" s="41"/>
      <c r="G831" s="40" t="s">
        <v>2309</v>
      </c>
      <c r="H831" s="41"/>
      <c r="I831" s="40" t="s">
        <v>2317</v>
      </c>
      <c r="J831" s="40"/>
      <c r="K831" s="41" t="s">
        <v>66</v>
      </c>
      <c r="L831" s="41">
        <v>0</v>
      </c>
      <c r="M831" s="41" t="s">
        <v>67</v>
      </c>
      <c r="N831" s="40" t="s">
        <v>68</v>
      </c>
      <c r="O831" s="41" t="s">
        <v>417</v>
      </c>
      <c r="P831" s="40" t="s">
        <v>68</v>
      </c>
      <c r="Q831" s="40" t="s">
        <v>70</v>
      </c>
      <c r="R831" s="40" t="s">
        <v>84</v>
      </c>
      <c r="S831" s="40" t="s">
        <v>92</v>
      </c>
      <c r="T831" s="132">
        <v>796</v>
      </c>
      <c r="U831" s="54" t="s">
        <v>133</v>
      </c>
      <c r="V831" s="49">
        <v>3</v>
      </c>
      <c r="W831" s="133">
        <v>2233</v>
      </c>
      <c r="X831" s="23">
        <f>W831*V831</f>
        <v>6699</v>
      </c>
      <c r="Y831" s="23">
        <f t="shared" si="30"/>
        <v>7502.880000000001</v>
      </c>
      <c r="Z831" s="134"/>
      <c r="AA831" s="54" t="s">
        <v>76</v>
      </c>
      <c r="AB831" s="40"/>
      <c r="AC831" s="114" t="s">
        <v>1759</v>
      </c>
    </row>
    <row r="832" spans="1:29" s="8" customFormat="1" ht="89.25" customHeight="1">
      <c r="A832" s="18" t="s">
        <v>2318</v>
      </c>
      <c r="B832" s="40" t="s">
        <v>61</v>
      </c>
      <c r="C832" s="40" t="s">
        <v>62</v>
      </c>
      <c r="D832" s="40" t="s">
        <v>2308</v>
      </c>
      <c r="E832" s="40" t="s">
        <v>989</v>
      </c>
      <c r="F832" s="41"/>
      <c r="G832" s="40" t="s">
        <v>2309</v>
      </c>
      <c r="H832" s="41"/>
      <c r="I832" s="40" t="s">
        <v>2319</v>
      </c>
      <c r="J832" s="40"/>
      <c r="K832" s="41" t="s">
        <v>66</v>
      </c>
      <c r="L832" s="41">
        <v>0</v>
      </c>
      <c r="M832" s="41" t="s">
        <v>67</v>
      </c>
      <c r="N832" s="40" t="s">
        <v>68</v>
      </c>
      <c r="O832" s="41" t="s">
        <v>417</v>
      </c>
      <c r="P832" s="40" t="s">
        <v>68</v>
      </c>
      <c r="Q832" s="40" t="s">
        <v>70</v>
      </c>
      <c r="R832" s="40" t="s">
        <v>84</v>
      </c>
      <c r="S832" s="40" t="s">
        <v>92</v>
      </c>
      <c r="T832" s="132">
        <v>796</v>
      </c>
      <c r="U832" s="54" t="s">
        <v>133</v>
      </c>
      <c r="V832" s="49">
        <v>4</v>
      </c>
      <c r="W832" s="133">
        <f>350/1.12</f>
        <v>312.49999999999994</v>
      </c>
      <c r="X832" s="23">
        <f>W832*V832</f>
        <v>1249.9999999999998</v>
      </c>
      <c r="Y832" s="23">
        <f t="shared" si="30"/>
        <v>1399.9999999999998</v>
      </c>
      <c r="Z832" s="134"/>
      <c r="AA832" s="54" t="s">
        <v>76</v>
      </c>
      <c r="AB832" s="40"/>
      <c r="AC832" s="114" t="s">
        <v>1759</v>
      </c>
    </row>
    <row r="833" spans="1:29" s="8" customFormat="1" ht="89.25" customHeight="1">
      <c r="A833" s="18" t="s">
        <v>2320</v>
      </c>
      <c r="B833" s="40" t="s">
        <v>61</v>
      </c>
      <c r="C833" s="40" t="s">
        <v>62</v>
      </c>
      <c r="D833" s="40" t="s">
        <v>2308</v>
      </c>
      <c r="E833" s="40" t="s">
        <v>989</v>
      </c>
      <c r="F833" s="41"/>
      <c r="G833" s="40" t="s">
        <v>2309</v>
      </c>
      <c r="H833" s="41"/>
      <c r="I833" s="40" t="s">
        <v>2321</v>
      </c>
      <c r="J833" s="40"/>
      <c r="K833" s="41" t="s">
        <v>66</v>
      </c>
      <c r="L833" s="41">
        <v>0</v>
      </c>
      <c r="M833" s="41" t="s">
        <v>67</v>
      </c>
      <c r="N833" s="40" t="s">
        <v>68</v>
      </c>
      <c r="O833" s="41" t="s">
        <v>417</v>
      </c>
      <c r="P833" s="40" t="s">
        <v>68</v>
      </c>
      <c r="Q833" s="40" t="s">
        <v>70</v>
      </c>
      <c r="R833" s="40" t="s">
        <v>84</v>
      </c>
      <c r="S833" s="40" t="s">
        <v>92</v>
      </c>
      <c r="T833" s="132">
        <v>796</v>
      </c>
      <c r="U833" s="54" t="s">
        <v>133</v>
      </c>
      <c r="V833" s="49">
        <v>2</v>
      </c>
      <c r="W833" s="133">
        <f>800/1.12</f>
        <v>714.2857142857142</v>
      </c>
      <c r="X833" s="23">
        <v>0</v>
      </c>
      <c r="Y833" s="23">
        <f t="shared" si="30"/>
        <v>0</v>
      </c>
      <c r="Z833" s="134"/>
      <c r="AA833" s="54" t="s">
        <v>76</v>
      </c>
      <c r="AB833" s="40" t="s">
        <v>775</v>
      </c>
      <c r="AC833" s="114" t="s">
        <v>1759</v>
      </c>
    </row>
    <row r="834" spans="1:29" s="8" customFormat="1" ht="89.25" customHeight="1">
      <c r="A834" s="18" t="s">
        <v>2322</v>
      </c>
      <c r="B834" s="40" t="s">
        <v>61</v>
      </c>
      <c r="C834" s="40" t="s">
        <v>62</v>
      </c>
      <c r="D834" s="40" t="s">
        <v>2308</v>
      </c>
      <c r="E834" s="40" t="s">
        <v>989</v>
      </c>
      <c r="F834" s="41"/>
      <c r="G834" s="40" t="s">
        <v>2309</v>
      </c>
      <c r="H834" s="41"/>
      <c r="I834" s="40" t="s">
        <v>2321</v>
      </c>
      <c r="J834" s="40"/>
      <c r="K834" s="41" t="s">
        <v>66</v>
      </c>
      <c r="L834" s="41">
        <v>0</v>
      </c>
      <c r="M834" s="41" t="s">
        <v>67</v>
      </c>
      <c r="N834" s="40" t="s">
        <v>68</v>
      </c>
      <c r="O834" s="41" t="s">
        <v>417</v>
      </c>
      <c r="P834" s="40" t="s">
        <v>68</v>
      </c>
      <c r="Q834" s="40" t="s">
        <v>70</v>
      </c>
      <c r="R834" s="40" t="s">
        <v>84</v>
      </c>
      <c r="S834" s="40" t="s">
        <v>92</v>
      </c>
      <c r="T834" s="132">
        <v>796</v>
      </c>
      <c r="U834" s="54" t="s">
        <v>133</v>
      </c>
      <c r="V834" s="49">
        <v>3</v>
      </c>
      <c r="W834" s="133">
        <f>800/1.12</f>
        <v>714.2857142857142</v>
      </c>
      <c r="X834" s="23">
        <f>W834*V834</f>
        <v>2142.8571428571427</v>
      </c>
      <c r="Y834" s="23">
        <f t="shared" si="30"/>
        <v>2400</v>
      </c>
      <c r="Z834" s="134"/>
      <c r="AA834" s="54" t="s">
        <v>76</v>
      </c>
      <c r="AB834" s="40"/>
      <c r="AC834" s="114" t="s">
        <v>1759</v>
      </c>
    </row>
    <row r="835" spans="1:29" s="8" customFormat="1" ht="76.5" customHeight="1">
      <c r="A835" s="18" t="s">
        <v>2323</v>
      </c>
      <c r="B835" s="19" t="s">
        <v>2324</v>
      </c>
      <c r="C835" s="19" t="s">
        <v>62</v>
      </c>
      <c r="D835" s="19" t="s">
        <v>2325</v>
      </c>
      <c r="E835" s="18" t="s">
        <v>2326</v>
      </c>
      <c r="F835" s="18"/>
      <c r="G835" s="18" t="s">
        <v>2327</v>
      </c>
      <c r="H835" s="19"/>
      <c r="I835" s="18" t="s">
        <v>2328</v>
      </c>
      <c r="J835" s="21"/>
      <c r="K835" s="21" t="s">
        <v>82</v>
      </c>
      <c r="L835" s="19">
        <v>50</v>
      </c>
      <c r="M835" s="19">
        <v>231010000</v>
      </c>
      <c r="N835" s="21" t="s">
        <v>2329</v>
      </c>
      <c r="O835" s="21" t="s">
        <v>971</v>
      </c>
      <c r="P835" s="35" t="s">
        <v>68</v>
      </c>
      <c r="Q835" s="35" t="s">
        <v>70</v>
      </c>
      <c r="R835" s="35" t="s">
        <v>401</v>
      </c>
      <c r="S835" s="19" t="s">
        <v>402</v>
      </c>
      <c r="T835" s="19">
        <v>796</v>
      </c>
      <c r="U835" s="21" t="s">
        <v>205</v>
      </c>
      <c r="V835" s="23">
        <v>2650</v>
      </c>
      <c r="W835" s="46">
        <v>75</v>
      </c>
      <c r="X835" s="23">
        <f>W835*V835</f>
        <v>198750</v>
      </c>
      <c r="Y835" s="46">
        <f t="shared" si="30"/>
        <v>222600.00000000003</v>
      </c>
      <c r="Z835" s="48" t="s">
        <v>75</v>
      </c>
      <c r="AA835" s="18" t="s">
        <v>76</v>
      </c>
      <c r="AB835" s="135"/>
      <c r="AC835" s="136" t="s">
        <v>2330</v>
      </c>
    </row>
    <row r="836" spans="1:29" s="8" customFormat="1" ht="89.25" customHeight="1">
      <c r="A836" s="18" t="s">
        <v>2331</v>
      </c>
      <c r="B836" s="19" t="s">
        <v>2324</v>
      </c>
      <c r="C836" s="19" t="s">
        <v>62</v>
      </c>
      <c r="D836" s="27" t="s">
        <v>2332</v>
      </c>
      <c r="E836" s="18" t="s">
        <v>2333</v>
      </c>
      <c r="F836" s="18"/>
      <c r="G836" s="18" t="s">
        <v>2334</v>
      </c>
      <c r="H836" s="18"/>
      <c r="I836" s="27" t="s">
        <v>2335</v>
      </c>
      <c r="J836" s="21"/>
      <c r="K836" s="21" t="s">
        <v>82</v>
      </c>
      <c r="L836" s="18">
        <v>72</v>
      </c>
      <c r="M836" s="19">
        <v>231010000</v>
      </c>
      <c r="N836" s="21" t="s">
        <v>2329</v>
      </c>
      <c r="O836" s="21" t="s">
        <v>971</v>
      </c>
      <c r="P836" s="35" t="s">
        <v>68</v>
      </c>
      <c r="Q836" s="35" t="s">
        <v>70</v>
      </c>
      <c r="R836" s="21" t="s">
        <v>2336</v>
      </c>
      <c r="S836" s="19" t="s">
        <v>402</v>
      </c>
      <c r="T836" s="19">
        <v>112</v>
      </c>
      <c r="U836" s="19" t="s">
        <v>1124</v>
      </c>
      <c r="V836" s="23">
        <v>20000</v>
      </c>
      <c r="W836" s="46">
        <v>220</v>
      </c>
      <c r="X836" s="23">
        <v>0</v>
      </c>
      <c r="Y836" s="46">
        <f t="shared" si="30"/>
        <v>0</v>
      </c>
      <c r="Z836" s="48" t="s">
        <v>75</v>
      </c>
      <c r="AA836" s="18" t="s">
        <v>76</v>
      </c>
      <c r="AB836" s="19" t="s">
        <v>89</v>
      </c>
      <c r="AC836" s="136" t="s">
        <v>2330</v>
      </c>
    </row>
    <row r="837" spans="1:29" s="8" customFormat="1" ht="89.25" customHeight="1">
      <c r="A837" s="18" t="s">
        <v>2337</v>
      </c>
      <c r="B837" s="19" t="s">
        <v>2324</v>
      </c>
      <c r="C837" s="19" t="s">
        <v>62</v>
      </c>
      <c r="D837" s="27" t="s">
        <v>2332</v>
      </c>
      <c r="E837" s="18" t="s">
        <v>2333</v>
      </c>
      <c r="F837" s="18"/>
      <c r="G837" s="18" t="s">
        <v>2334</v>
      </c>
      <c r="H837" s="18"/>
      <c r="I837" s="27" t="s">
        <v>2335</v>
      </c>
      <c r="J837" s="21"/>
      <c r="K837" s="21" t="s">
        <v>82</v>
      </c>
      <c r="L837" s="18">
        <v>0</v>
      </c>
      <c r="M837" s="19">
        <v>231010000</v>
      </c>
      <c r="N837" s="21" t="s">
        <v>2329</v>
      </c>
      <c r="O837" s="21" t="s">
        <v>1497</v>
      </c>
      <c r="P837" s="35" t="s">
        <v>68</v>
      </c>
      <c r="Q837" s="35" t="s">
        <v>70</v>
      </c>
      <c r="R837" s="21" t="s">
        <v>2336</v>
      </c>
      <c r="S837" s="19" t="s">
        <v>92</v>
      </c>
      <c r="T837" s="19">
        <v>112</v>
      </c>
      <c r="U837" s="19" t="s">
        <v>1124</v>
      </c>
      <c r="V837" s="23">
        <v>20000</v>
      </c>
      <c r="W837" s="46">
        <v>220</v>
      </c>
      <c r="X837" s="23">
        <f>W837*V837</f>
        <v>4400000</v>
      </c>
      <c r="Y837" s="46">
        <f t="shared" si="30"/>
        <v>4928000.000000001</v>
      </c>
      <c r="Z837" s="48"/>
      <c r="AA837" s="18" t="s">
        <v>76</v>
      </c>
      <c r="AB837" s="135"/>
      <c r="AC837" s="136" t="s">
        <v>2330</v>
      </c>
    </row>
    <row r="838" spans="1:29" s="8" customFormat="1" ht="89.25" customHeight="1">
      <c r="A838" s="18" t="s">
        <v>2338</v>
      </c>
      <c r="B838" s="19" t="s">
        <v>2324</v>
      </c>
      <c r="C838" s="19" t="s">
        <v>62</v>
      </c>
      <c r="D838" s="27" t="s">
        <v>2339</v>
      </c>
      <c r="E838" s="18" t="s">
        <v>2340</v>
      </c>
      <c r="F838" s="18"/>
      <c r="G838" s="18" t="s">
        <v>2341</v>
      </c>
      <c r="H838" s="18"/>
      <c r="I838" s="27" t="s">
        <v>2342</v>
      </c>
      <c r="J838" s="21"/>
      <c r="K838" s="21" t="s">
        <v>82</v>
      </c>
      <c r="L838" s="19">
        <v>0</v>
      </c>
      <c r="M838" s="19">
        <v>231010000</v>
      </c>
      <c r="N838" s="21" t="s">
        <v>2329</v>
      </c>
      <c r="O838" s="21" t="s">
        <v>971</v>
      </c>
      <c r="P838" s="35" t="s">
        <v>68</v>
      </c>
      <c r="Q838" s="35" t="s">
        <v>70</v>
      </c>
      <c r="R838" s="35" t="s">
        <v>84</v>
      </c>
      <c r="S838" s="21" t="s">
        <v>964</v>
      </c>
      <c r="T838" s="19">
        <v>5111</v>
      </c>
      <c r="U838" s="21" t="s">
        <v>126</v>
      </c>
      <c r="V838" s="23">
        <v>2628</v>
      </c>
      <c r="W838" s="46">
        <v>210</v>
      </c>
      <c r="X838" s="23">
        <f>W838*V838</f>
        <v>551880</v>
      </c>
      <c r="Y838" s="46">
        <f t="shared" si="30"/>
        <v>618105.6000000001</v>
      </c>
      <c r="Z838" s="48"/>
      <c r="AA838" s="18" t="s">
        <v>76</v>
      </c>
      <c r="AB838" s="135"/>
      <c r="AC838" s="136" t="s">
        <v>2330</v>
      </c>
    </row>
    <row r="839" spans="1:29" s="8" customFormat="1" ht="89.25" customHeight="1">
      <c r="A839" s="18" t="s">
        <v>2343</v>
      </c>
      <c r="B839" s="19" t="s">
        <v>2324</v>
      </c>
      <c r="C839" s="19" t="s">
        <v>62</v>
      </c>
      <c r="D839" s="27" t="s">
        <v>2344</v>
      </c>
      <c r="E839" s="18" t="s">
        <v>937</v>
      </c>
      <c r="F839" s="18"/>
      <c r="G839" s="18" t="s">
        <v>2345</v>
      </c>
      <c r="H839" s="18"/>
      <c r="I839" s="27"/>
      <c r="J839" s="21"/>
      <c r="K839" s="21" t="s">
        <v>82</v>
      </c>
      <c r="L839" s="19">
        <v>0</v>
      </c>
      <c r="M839" s="19">
        <v>231010000</v>
      </c>
      <c r="N839" s="21" t="s">
        <v>2329</v>
      </c>
      <c r="O839" s="21" t="s">
        <v>255</v>
      </c>
      <c r="P839" s="35" t="s">
        <v>68</v>
      </c>
      <c r="Q839" s="35" t="s">
        <v>70</v>
      </c>
      <c r="R839" s="35" t="s">
        <v>84</v>
      </c>
      <c r="S839" s="21" t="s">
        <v>964</v>
      </c>
      <c r="T839" s="19">
        <v>715</v>
      </c>
      <c r="U839" s="21" t="s">
        <v>574</v>
      </c>
      <c r="V839" s="23">
        <v>700</v>
      </c>
      <c r="W839" s="46">
        <v>550</v>
      </c>
      <c r="X839" s="23">
        <v>0</v>
      </c>
      <c r="Y839" s="46">
        <f t="shared" si="30"/>
        <v>0</v>
      </c>
      <c r="Z839" s="48"/>
      <c r="AA839" s="18" t="s">
        <v>76</v>
      </c>
      <c r="AB839" s="135">
        <v>11</v>
      </c>
      <c r="AC839" s="136" t="s">
        <v>2330</v>
      </c>
    </row>
    <row r="840" spans="1:29" s="8" customFormat="1" ht="89.25" customHeight="1">
      <c r="A840" s="18" t="s">
        <v>2346</v>
      </c>
      <c r="B840" s="19" t="s">
        <v>2324</v>
      </c>
      <c r="C840" s="19" t="s">
        <v>62</v>
      </c>
      <c r="D840" s="27" t="s">
        <v>2344</v>
      </c>
      <c r="E840" s="18" t="s">
        <v>937</v>
      </c>
      <c r="F840" s="18"/>
      <c r="G840" s="18" t="s">
        <v>2345</v>
      </c>
      <c r="H840" s="18"/>
      <c r="I840" s="27"/>
      <c r="J840" s="21"/>
      <c r="K840" s="21" t="s">
        <v>82</v>
      </c>
      <c r="L840" s="19">
        <v>0</v>
      </c>
      <c r="M840" s="19">
        <v>231010000</v>
      </c>
      <c r="N840" s="21" t="s">
        <v>2329</v>
      </c>
      <c r="O840" s="21" t="s">
        <v>91</v>
      </c>
      <c r="P840" s="35" t="s">
        <v>68</v>
      </c>
      <c r="Q840" s="35" t="s">
        <v>70</v>
      </c>
      <c r="R840" s="35" t="s">
        <v>84</v>
      </c>
      <c r="S840" s="21" t="s">
        <v>964</v>
      </c>
      <c r="T840" s="19">
        <v>715</v>
      </c>
      <c r="U840" s="21" t="s">
        <v>574</v>
      </c>
      <c r="V840" s="23">
        <v>700</v>
      </c>
      <c r="W840" s="46">
        <v>550</v>
      </c>
      <c r="X840" s="23">
        <f>W840*V840</f>
        <v>385000</v>
      </c>
      <c r="Y840" s="46">
        <f t="shared" si="30"/>
        <v>431200.00000000006</v>
      </c>
      <c r="Z840" s="48"/>
      <c r="AA840" s="18" t="s">
        <v>76</v>
      </c>
      <c r="AB840" s="135"/>
      <c r="AC840" s="136" t="s">
        <v>2330</v>
      </c>
    </row>
    <row r="841" spans="1:29" s="8" customFormat="1" ht="114.75" customHeight="1">
      <c r="A841" s="18" t="s">
        <v>2347</v>
      </c>
      <c r="B841" s="19" t="s">
        <v>2324</v>
      </c>
      <c r="C841" s="19" t="s">
        <v>62</v>
      </c>
      <c r="D841" s="27" t="s">
        <v>2348</v>
      </c>
      <c r="E841" s="18" t="s">
        <v>937</v>
      </c>
      <c r="F841" s="18"/>
      <c r="G841" s="18" t="s">
        <v>2349</v>
      </c>
      <c r="H841" s="18"/>
      <c r="I841" s="27" t="s">
        <v>2350</v>
      </c>
      <c r="J841" s="21"/>
      <c r="K841" s="21" t="s">
        <v>82</v>
      </c>
      <c r="L841" s="19">
        <v>30</v>
      </c>
      <c r="M841" s="19">
        <v>231010000</v>
      </c>
      <c r="N841" s="21" t="s">
        <v>2329</v>
      </c>
      <c r="O841" s="21" t="s">
        <v>255</v>
      </c>
      <c r="P841" s="35" t="s">
        <v>68</v>
      </c>
      <c r="Q841" s="35" t="s">
        <v>70</v>
      </c>
      <c r="R841" s="35" t="s">
        <v>401</v>
      </c>
      <c r="S841" s="19" t="s">
        <v>402</v>
      </c>
      <c r="T841" s="19">
        <v>715</v>
      </c>
      <c r="U841" s="21" t="s">
        <v>574</v>
      </c>
      <c r="V841" s="23">
        <v>800</v>
      </c>
      <c r="W841" s="46">
        <v>390</v>
      </c>
      <c r="X841" s="23">
        <v>0</v>
      </c>
      <c r="Y841" s="46">
        <f t="shared" si="30"/>
        <v>0</v>
      </c>
      <c r="Z841" s="48" t="s">
        <v>75</v>
      </c>
      <c r="AA841" s="18" t="s">
        <v>76</v>
      </c>
      <c r="AB841" s="35" t="s">
        <v>2351</v>
      </c>
      <c r="AC841" s="136" t="s">
        <v>2330</v>
      </c>
    </row>
    <row r="842" spans="1:29" s="8" customFormat="1" ht="114.75" customHeight="1">
      <c r="A842" s="18" t="s">
        <v>2352</v>
      </c>
      <c r="B842" s="19" t="s">
        <v>2324</v>
      </c>
      <c r="C842" s="19" t="s">
        <v>62</v>
      </c>
      <c r="D842" s="27" t="s">
        <v>2348</v>
      </c>
      <c r="E842" s="18" t="s">
        <v>937</v>
      </c>
      <c r="F842" s="18"/>
      <c r="G842" s="18" t="s">
        <v>2349</v>
      </c>
      <c r="H842" s="18"/>
      <c r="I842" s="27" t="s">
        <v>2350</v>
      </c>
      <c r="J842" s="21"/>
      <c r="K842" s="21" t="s">
        <v>82</v>
      </c>
      <c r="L842" s="19">
        <v>0</v>
      </c>
      <c r="M842" s="19">
        <v>231010000</v>
      </c>
      <c r="N842" s="21" t="s">
        <v>2329</v>
      </c>
      <c r="O842" s="21" t="s">
        <v>91</v>
      </c>
      <c r="P842" s="35" t="s">
        <v>68</v>
      </c>
      <c r="Q842" s="35" t="s">
        <v>70</v>
      </c>
      <c r="R842" s="35" t="s">
        <v>84</v>
      </c>
      <c r="S842" s="21" t="s">
        <v>964</v>
      </c>
      <c r="T842" s="19">
        <v>715</v>
      </c>
      <c r="U842" s="21" t="s">
        <v>574</v>
      </c>
      <c r="V842" s="23">
        <v>800</v>
      </c>
      <c r="W842" s="46">
        <v>390</v>
      </c>
      <c r="X842" s="23">
        <f>W842*V842</f>
        <v>312000</v>
      </c>
      <c r="Y842" s="46">
        <f t="shared" si="30"/>
        <v>349440.00000000006</v>
      </c>
      <c r="Z842" s="48"/>
      <c r="AA842" s="18" t="s">
        <v>76</v>
      </c>
      <c r="AB842" s="35"/>
      <c r="AC842" s="136" t="s">
        <v>2330</v>
      </c>
    </row>
    <row r="843" spans="1:29" s="8" customFormat="1" ht="138" customHeight="1">
      <c r="A843" s="18" t="s">
        <v>2353</v>
      </c>
      <c r="B843" s="19" t="s">
        <v>2324</v>
      </c>
      <c r="C843" s="19" t="s">
        <v>62</v>
      </c>
      <c r="D843" s="27" t="s">
        <v>2354</v>
      </c>
      <c r="E843" s="18" t="s">
        <v>937</v>
      </c>
      <c r="F843" s="18"/>
      <c r="G843" s="18" t="s">
        <v>2355</v>
      </c>
      <c r="H843" s="18"/>
      <c r="I843" s="27" t="s">
        <v>2356</v>
      </c>
      <c r="J843" s="21"/>
      <c r="K843" s="21" t="s">
        <v>82</v>
      </c>
      <c r="L843" s="19">
        <v>30</v>
      </c>
      <c r="M843" s="19">
        <v>231010000</v>
      </c>
      <c r="N843" s="21" t="s">
        <v>2329</v>
      </c>
      <c r="O843" s="21" t="s">
        <v>255</v>
      </c>
      <c r="P843" s="35" t="s">
        <v>68</v>
      </c>
      <c r="Q843" s="35" t="s">
        <v>70</v>
      </c>
      <c r="R843" s="35" t="s">
        <v>401</v>
      </c>
      <c r="S843" s="19" t="s">
        <v>402</v>
      </c>
      <c r="T843" s="19">
        <v>715</v>
      </c>
      <c r="U843" s="21" t="s">
        <v>574</v>
      </c>
      <c r="V843" s="23">
        <v>800</v>
      </c>
      <c r="W843" s="46">
        <v>100</v>
      </c>
      <c r="X843" s="23">
        <v>0</v>
      </c>
      <c r="Y843" s="46">
        <f t="shared" si="30"/>
        <v>0</v>
      </c>
      <c r="Z843" s="48" t="s">
        <v>75</v>
      </c>
      <c r="AA843" s="18" t="s">
        <v>76</v>
      </c>
      <c r="AB843" s="35" t="s">
        <v>2357</v>
      </c>
      <c r="AC843" s="136" t="s">
        <v>2330</v>
      </c>
    </row>
    <row r="844" spans="1:29" s="8" customFormat="1" ht="138" customHeight="1">
      <c r="A844" s="18" t="s">
        <v>2358</v>
      </c>
      <c r="B844" s="19" t="s">
        <v>2324</v>
      </c>
      <c r="C844" s="19" t="s">
        <v>62</v>
      </c>
      <c r="D844" s="27" t="s">
        <v>2359</v>
      </c>
      <c r="E844" s="18" t="s">
        <v>937</v>
      </c>
      <c r="F844" s="18"/>
      <c r="G844" s="18" t="s">
        <v>2360</v>
      </c>
      <c r="H844" s="18"/>
      <c r="I844" s="27" t="s">
        <v>2356</v>
      </c>
      <c r="J844" s="21"/>
      <c r="K844" s="21" t="s">
        <v>82</v>
      </c>
      <c r="L844" s="19">
        <v>0</v>
      </c>
      <c r="M844" s="19">
        <v>231010000</v>
      </c>
      <c r="N844" s="21" t="s">
        <v>2329</v>
      </c>
      <c r="O844" s="21" t="s">
        <v>91</v>
      </c>
      <c r="P844" s="35" t="s">
        <v>68</v>
      </c>
      <c r="Q844" s="35" t="s">
        <v>70</v>
      </c>
      <c r="R844" s="35" t="s">
        <v>84</v>
      </c>
      <c r="S844" s="19" t="s">
        <v>964</v>
      </c>
      <c r="T844" s="19">
        <v>715</v>
      </c>
      <c r="U844" s="21" t="s">
        <v>574</v>
      </c>
      <c r="V844" s="23">
        <v>800</v>
      </c>
      <c r="W844" s="46">
        <v>100</v>
      </c>
      <c r="X844" s="23">
        <f>W844*V844</f>
        <v>80000</v>
      </c>
      <c r="Y844" s="46">
        <f t="shared" si="30"/>
        <v>89600.00000000001</v>
      </c>
      <c r="Z844" s="48"/>
      <c r="AA844" s="18" t="s">
        <v>76</v>
      </c>
      <c r="AB844" s="35"/>
      <c r="AC844" s="136" t="s">
        <v>2330</v>
      </c>
    </row>
    <row r="845" spans="1:29" s="8" customFormat="1" ht="138" customHeight="1">
      <c r="A845" s="18" t="s">
        <v>2361</v>
      </c>
      <c r="B845" s="19" t="s">
        <v>2324</v>
      </c>
      <c r="C845" s="19" t="s">
        <v>62</v>
      </c>
      <c r="D845" s="27" t="s">
        <v>2362</v>
      </c>
      <c r="E845" s="18" t="s">
        <v>2363</v>
      </c>
      <c r="F845" s="18"/>
      <c r="G845" s="18" t="s">
        <v>2364</v>
      </c>
      <c r="H845" s="18"/>
      <c r="I845" s="18"/>
      <c r="J845" s="21"/>
      <c r="K845" s="21" t="s">
        <v>82</v>
      </c>
      <c r="L845" s="19">
        <v>0</v>
      </c>
      <c r="M845" s="19">
        <v>231010000</v>
      </c>
      <c r="N845" s="21" t="s">
        <v>2329</v>
      </c>
      <c r="O845" s="21" t="s">
        <v>390</v>
      </c>
      <c r="P845" s="35" t="s">
        <v>68</v>
      </c>
      <c r="Q845" s="35" t="s">
        <v>70</v>
      </c>
      <c r="R845" s="35" t="s">
        <v>84</v>
      </c>
      <c r="S845" s="19" t="s">
        <v>964</v>
      </c>
      <c r="T845" s="19">
        <v>796</v>
      </c>
      <c r="U845" s="21" t="s">
        <v>205</v>
      </c>
      <c r="V845" s="23">
        <v>40</v>
      </c>
      <c r="W845" s="46">
        <v>250</v>
      </c>
      <c r="X845" s="23">
        <f>W845*V845</f>
        <v>10000</v>
      </c>
      <c r="Y845" s="46">
        <f t="shared" si="30"/>
        <v>11200.000000000002</v>
      </c>
      <c r="Z845" s="48"/>
      <c r="AA845" s="18" t="s">
        <v>76</v>
      </c>
      <c r="AB845" s="135"/>
      <c r="AC845" s="136" t="s">
        <v>2330</v>
      </c>
    </row>
    <row r="846" spans="1:29" s="8" customFormat="1" ht="79.5" customHeight="1">
      <c r="A846" s="18" t="s">
        <v>2365</v>
      </c>
      <c r="B846" s="19" t="s">
        <v>2324</v>
      </c>
      <c r="C846" s="19" t="s">
        <v>62</v>
      </c>
      <c r="D846" s="27" t="s">
        <v>2366</v>
      </c>
      <c r="E846" s="18" t="s">
        <v>2367</v>
      </c>
      <c r="F846" s="18"/>
      <c r="G846" s="18" t="s">
        <v>2368</v>
      </c>
      <c r="H846" s="18"/>
      <c r="I846" s="18" t="s">
        <v>2369</v>
      </c>
      <c r="J846" s="21"/>
      <c r="K846" s="21" t="s">
        <v>82</v>
      </c>
      <c r="L846" s="19">
        <v>30</v>
      </c>
      <c r="M846" s="19">
        <v>231010000</v>
      </c>
      <c r="N846" s="21" t="s">
        <v>2329</v>
      </c>
      <c r="O846" s="21" t="s">
        <v>378</v>
      </c>
      <c r="P846" s="35" t="s">
        <v>68</v>
      </c>
      <c r="Q846" s="35" t="s">
        <v>70</v>
      </c>
      <c r="R846" s="35" t="s">
        <v>401</v>
      </c>
      <c r="S846" s="19" t="s">
        <v>402</v>
      </c>
      <c r="T846" s="19">
        <v>796</v>
      </c>
      <c r="U846" s="21" t="s">
        <v>205</v>
      </c>
      <c r="V846" s="23">
        <v>270</v>
      </c>
      <c r="W846" s="46">
        <v>2500</v>
      </c>
      <c r="X846" s="23">
        <v>0</v>
      </c>
      <c r="Y846" s="46">
        <f t="shared" si="30"/>
        <v>0</v>
      </c>
      <c r="Z846" s="48" t="s">
        <v>75</v>
      </c>
      <c r="AA846" s="18" t="s">
        <v>76</v>
      </c>
      <c r="AB846" s="14" t="s">
        <v>2351</v>
      </c>
      <c r="AC846" s="136" t="s">
        <v>2330</v>
      </c>
    </row>
    <row r="847" spans="1:29" s="8" customFormat="1" ht="79.5" customHeight="1">
      <c r="A847" s="18" t="s">
        <v>2370</v>
      </c>
      <c r="B847" s="19" t="s">
        <v>2324</v>
      </c>
      <c r="C847" s="19" t="s">
        <v>62</v>
      </c>
      <c r="D847" s="27" t="s">
        <v>2366</v>
      </c>
      <c r="E847" s="18" t="s">
        <v>2367</v>
      </c>
      <c r="F847" s="18"/>
      <c r="G847" s="18" t="s">
        <v>2368</v>
      </c>
      <c r="H847" s="18"/>
      <c r="I847" s="18" t="s">
        <v>2369</v>
      </c>
      <c r="J847" s="21"/>
      <c r="K847" s="21" t="s">
        <v>82</v>
      </c>
      <c r="L847" s="19">
        <v>0</v>
      </c>
      <c r="M847" s="19">
        <v>231010000</v>
      </c>
      <c r="N847" s="21" t="s">
        <v>2329</v>
      </c>
      <c r="O847" s="18" t="s">
        <v>91</v>
      </c>
      <c r="P847" s="35" t="s">
        <v>68</v>
      </c>
      <c r="Q847" s="35" t="s">
        <v>70</v>
      </c>
      <c r="R847" s="35" t="s">
        <v>84</v>
      </c>
      <c r="S847" s="19" t="s">
        <v>92</v>
      </c>
      <c r="T847" s="19">
        <v>796</v>
      </c>
      <c r="U847" s="21" t="s">
        <v>205</v>
      </c>
      <c r="V847" s="23">
        <v>270</v>
      </c>
      <c r="W847" s="46">
        <v>2500</v>
      </c>
      <c r="X847" s="23">
        <f>W847*V847</f>
        <v>675000</v>
      </c>
      <c r="Y847" s="46">
        <f t="shared" si="30"/>
        <v>756000.0000000001</v>
      </c>
      <c r="Z847" s="48"/>
      <c r="AA847" s="18" t="s">
        <v>76</v>
      </c>
      <c r="AB847" s="135"/>
      <c r="AC847" s="136" t="s">
        <v>2330</v>
      </c>
    </row>
    <row r="848" spans="1:29" s="8" customFormat="1" ht="138" customHeight="1">
      <c r="A848" s="18" t="s">
        <v>2371</v>
      </c>
      <c r="B848" s="19" t="s">
        <v>2324</v>
      </c>
      <c r="C848" s="19" t="s">
        <v>62</v>
      </c>
      <c r="D848" s="27" t="s">
        <v>2372</v>
      </c>
      <c r="E848" s="18" t="s">
        <v>2373</v>
      </c>
      <c r="F848" s="18"/>
      <c r="G848" s="18" t="s">
        <v>2374</v>
      </c>
      <c r="H848" s="18"/>
      <c r="I848" s="18" t="s">
        <v>2375</v>
      </c>
      <c r="J848" s="21"/>
      <c r="K848" s="21" t="s">
        <v>82</v>
      </c>
      <c r="L848" s="19">
        <v>30</v>
      </c>
      <c r="M848" s="19">
        <v>231010000</v>
      </c>
      <c r="N848" s="21" t="s">
        <v>2329</v>
      </c>
      <c r="O848" s="21" t="s">
        <v>378</v>
      </c>
      <c r="P848" s="35" t="s">
        <v>68</v>
      </c>
      <c r="Q848" s="35" t="s">
        <v>70</v>
      </c>
      <c r="R848" s="35" t="s">
        <v>84</v>
      </c>
      <c r="S848" s="19" t="s">
        <v>402</v>
      </c>
      <c r="T848" s="19">
        <v>715</v>
      </c>
      <c r="U848" s="21" t="s">
        <v>574</v>
      </c>
      <c r="V848" s="23">
        <v>270</v>
      </c>
      <c r="W848" s="46">
        <v>7000</v>
      </c>
      <c r="X848" s="23">
        <v>0</v>
      </c>
      <c r="Y848" s="46">
        <f t="shared" si="30"/>
        <v>0</v>
      </c>
      <c r="Z848" s="48" t="s">
        <v>75</v>
      </c>
      <c r="AA848" s="18" t="s">
        <v>76</v>
      </c>
      <c r="AB848" s="14" t="s">
        <v>89</v>
      </c>
      <c r="AC848" s="136" t="s">
        <v>2330</v>
      </c>
    </row>
    <row r="849" spans="1:29" s="8" customFormat="1" ht="138" customHeight="1">
      <c r="A849" s="18" t="s">
        <v>2376</v>
      </c>
      <c r="B849" s="19" t="s">
        <v>2324</v>
      </c>
      <c r="C849" s="19" t="s">
        <v>62</v>
      </c>
      <c r="D849" s="27" t="s">
        <v>2372</v>
      </c>
      <c r="E849" s="18" t="s">
        <v>2373</v>
      </c>
      <c r="F849" s="18"/>
      <c r="G849" s="18" t="s">
        <v>2374</v>
      </c>
      <c r="H849" s="18"/>
      <c r="I849" s="18" t="s">
        <v>2375</v>
      </c>
      <c r="J849" s="21"/>
      <c r="K849" s="21" t="s">
        <v>82</v>
      </c>
      <c r="L849" s="19">
        <v>0</v>
      </c>
      <c r="M849" s="19">
        <v>231010000</v>
      </c>
      <c r="N849" s="21" t="s">
        <v>2329</v>
      </c>
      <c r="O849" s="18" t="s">
        <v>91</v>
      </c>
      <c r="P849" s="35" t="s">
        <v>68</v>
      </c>
      <c r="Q849" s="35" t="s">
        <v>70</v>
      </c>
      <c r="R849" s="35" t="s">
        <v>84</v>
      </c>
      <c r="S849" s="19" t="s">
        <v>92</v>
      </c>
      <c r="T849" s="19">
        <v>715</v>
      </c>
      <c r="U849" s="21" t="s">
        <v>574</v>
      </c>
      <c r="V849" s="23">
        <v>270</v>
      </c>
      <c r="W849" s="46">
        <v>7000</v>
      </c>
      <c r="X849" s="23">
        <f>W849*V849</f>
        <v>1890000</v>
      </c>
      <c r="Y849" s="46">
        <f t="shared" si="30"/>
        <v>2116800</v>
      </c>
      <c r="Z849" s="48"/>
      <c r="AA849" s="18" t="s">
        <v>76</v>
      </c>
      <c r="AB849" s="135"/>
      <c r="AC849" s="136" t="s">
        <v>2330</v>
      </c>
    </row>
    <row r="850" spans="1:29" s="8" customFormat="1" ht="138" customHeight="1">
      <c r="A850" s="18" t="s">
        <v>2377</v>
      </c>
      <c r="B850" s="19" t="s">
        <v>2324</v>
      </c>
      <c r="C850" s="19" t="s">
        <v>62</v>
      </c>
      <c r="D850" s="27" t="s">
        <v>2378</v>
      </c>
      <c r="E850" s="18" t="s">
        <v>2379</v>
      </c>
      <c r="F850" s="18"/>
      <c r="G850" s="18" t="s">
        <v>2380</v>
      </c>
      <c r="H850" s="18"/>
      <c r="I850" s="18" t="s">
        <v>2381</v>
      </c>
      <c r="J850" s="21"/>
      <c r="K850" s="21" t="s">
        <v>82</v>
      </c>
      <c r="L850" s="19">
        <v>30</v>
      </c>
      <c r="M850" s="19">
        <v>231010000</v>
      </c>
      <c r="N850" s="21" t="s">
        <v>2329</v>
      </c>
      <c r="O850" s="21" t="s">
        <v>378</v>
      </c>
      <c r="P850" s="35" t="s">
        <v>68</v>
      </c>
      <c r="Q850" s="35" t="s">
        <v>70</v>
      </c>
      <c r="R850" s="35" t="s">
        <v>401</v>
      </c>
      <c r="S850" s="19" t="s">
        <v>402</v>
      </c>
      <c r="T850" s="19" t="s">
        <v>308</v>
      </c>
      <c r="U850" s="21" t="s">
        <v>309</v>
      </c>
      <c r="V850" s="23">
        <v>200</v>
      </c>
      <c r="W850" s="46">
        <v>11000</v>
      </c>
      <c r="X850" s="23">
        <v>0</v>
      </c>
      <c r="Y850" s="46">
        <f t="shared" si="30"/>
        <v>0</v>
      </c>
      <c r="Z850" s="48" t="s">
        <v>75</v>
      </c>
      <c r="AA850" s="18" t="s">
        <v>76</v>
      </c>
      <c r="AB850" s="14" t="s">
        <v>2351</v>
      </c>
      <c r="AC850" s="136" t="s">
        <v>2330</v>
      </c>
    </row>
    <row r="851" spans="1:29" s="8" customFormat="1" ht="138" customHeight="1">
      <c r="A851" s="18" t="s">
        <v>2382</v>
      </c>
      <c r="B851" s="19" t="s">
        <v>2324</v>
      </c>
      <c r="C851" s="19" t="s">
        <v>62</v>
      </c>
      <c r="D851" s="27" t="s">
        <v>2378</v>
      </c>
      <c r="E851" s="18" t="s">
        <v>2379</v>
      </c>
      <c r="F851" s="18"/>
      <c r="G851" s="18" t="s">
        <v>2380</v>
      </c>
      <c r="H851" s="18"/>
      <c r="I851" s="18" t="s">
        <v>2381</v>
      </c>
      <c r="J851" s="21"/>
      <c r="K851" s="21" t="s">
        <v>82</v>
      </c>
      <c r="L851" s="19">
        <v>0</v>
      </c>
      <c r="M851" s="19">
        <v>231010000</v>
      </c>
      <c r="N851" s="21" t="s">
        <v>2329</v>
      </c>
      <c r="O851" s="18" t="s">
        <v>91</v>
      </c>
      <c r="P851" s="35" t="s">
        <v>68</v>
      </c>
      <c r="Q851" s="35" t="s">
        <v>70</v>
      </c>
      <c r="R851" s="35" t="s">
        <v>84</v>
      </c>
      <c r="S851" s="19" t="s">
        <v>92</v>
      </c>
      <c r="T851" s="19" t="s">
        <v>308</v>
      </c>
      <c r="U851" s="21" t="s">
        <v>309</v>
      </c>
      <c r="V851" s="23">
        <v>200</v>
      </c>
      <c r="W851" s="46">
        <v>11000</v>
      </c>
      <c r="X851" s="23">
        <f>W851*V851</f>
        <v>2200000</v>
      </c>
      <c r="Y851" s="46">
        <f t="shared" si="30"/>
        <v>2464000.0000000005</v>
      </c>
      <c r="Z851" s="48"/>
      <c r="AA851" s="18" t="s">
        <v>76</v>
      </c>
      <c r="AB851" s="135"/>
      <c r="AC851" s="136" t="s">
        <v>2330</v>
      </c>
    </row>
    <row r="852" spans="1:29" s="8" customFormat="1" ht="91.5" customHeight="1">
      <c r="A852" s="18" t="s">
        <v>2383</v>
      </c>
      <c r="B852" s="19" t="s">
        <v>2324</v>
      </c>
      <c r="C852" s="19" t="s">
        <v>62</v>
      </c>
      <c r="D852" s="18" t="s">
        <v>2384</v>
      </c>
      <c r="E852" s="18" t="s">
        <v>2379</v>
      </c>
      <c r="F852" s="18"/>
      <c r="G852" s="18" t="s">
        <v>2385</v>
      </c>
      <c r="H852" s="18"/>
      <c r="I852" s="18" t="s">
        <v>2381</v>
      </c>
      <c r="J852" s="21"/>
      <c r="K852" s="21" t="s">
        <v>82</v>
      </c>
      <c r="L852" s="21" t="s">
        <v>400</v>
      </c>
      <c r="M852" s="19">
        <v>231010000</v>
      </c>
      <c r="N852" s="21" t="s">
        <v>2329</v>
      </c>
      <c r="O852" s="21" t="s">
        <v>378</v>
      </c>
      <c r="P852" s="35" t="s">
        <v>68</v>
      </c>
      <c r="Q852" s="35" t="s">
        <v>70</v>
      </c>
      <c r="R852" s="35" t="s">
        <v>401</v>
      </c>
      <c r="S852" s="19" t="s">
        <v>402</v>
      </c>
      <c r="T852" s="19" t="s">
        <v>308</v>
      </c>
      <c r="U852" s="21" t="s">
        <v>309</v>
      </c>
      <c r="V852" s="23">
        <v>70</v>
      </c>
      <c r="W852" s="46">
        <v>12500</v>
      </c>
      <c r="X852" s="23">
        <v>0</v>
      </c>
      <c r="Y852" s="46">
        <f t="shared" si="30"/>
        <v>0</v>
      </c>
      <c r="Z852" s="48" t="s">
        <v>75</v>
      </c>
      <c r="AA852" s="18" t="s">
        <v>76</v>
      </c>
      <c r="AB852" s="14" t="s">
        <v>2351</v>
      </c>
      <c r="AC852" s="136" t="s">
        <v>2330</v>
      </c>
    </row>
    <row r="853" spans="1:29" s="8" customFormat="1" ht="91.5" customHeight="1">
      <c r="A853" s="18" t="s">
        <v>2386</v>
      </c>
      <c r="B853" s="19" t="s">
        <v>2324</v>
      </c>
      <c r="C853" s="19" t="s">
        <v>62</v>
      </c>
      <c r="D853" s="18" t="s">
        <v>2384</v>
      </c>
      <c r="E853" s="18" t="s">
        <v>2379</v>
      </c>
      <c r="F853" s="18"/>
      <c r="G853" s="18" t="s">
        <v>2385</v>
      </c>
      <c r="H853" s="18"/>
      <c r="I853" s="18" t="s">
        <v>2381</v>
      </c>
      <c r="J853" s="21"/>
      <c r="K853" s="21" t="s">
        <v>82</v>
      </c>
      <c r="L853" s="21" t="s">
        <v>239</v>
      </c>
      <c r="M853" s="19">
        <v>231010000</v>
      </c>
      <c r="N853" s="21" t="s">
        <v>2329</v>
      </c>
      <c r="O853" s="18" t="s">
        <v>91</v>
      </c>
      <c r="P853" s="35" t="s">
        <v>68</v>
      </c>
      <c r="Q853" s="35" t="s">
        <v>70</v>
      </c>
      <c r="R853" s="35" t="s">
        <v>84</v>
      </c>
      <c r="S853" s="19" t="s">
        <v>92</v>
      </c>
      <c r="T853" s="19" t="s">
        <v>308</v>
      </c>
      <c r="U853" s="21" t="s">
        <v>309</v>
      </c>
      <c r="V853" s="23">
        <v>70</v>
      </c>
      <c r="W853" s="46">
        <v>12500</v>
      </c>
      <c r="X853" s="23">
        <f>W853*V853</f>
        <v>875000</v>
      </c>
      <c r="Y853" s="46">
        <f t="shared" si="30"/>
        <v>980000.0000000001</v>
      </c>
      <c r="Z853" s="48"/>
      <c r="AA853" s="18" t="s">
        <v>76</v>
      </c>
      <c r="AB853" s="135"/>
      <c r="AC853" s="136" t="s">
        <v>2330</v>
      </c>
    </row>
    <row r="854" spans="1:29" s="8" customFormat="1" ht="89.25" customHeight="1">
      <c r="A854" s="18" t="s">
        <v>2387</v>
      </c>
      <c r="B854" s="19" t="s">
        <v>2324</v>
      </c>
      <c r="C854" s="19" t="s">
        <v>62</v>
      </c>
      <c r="D854" s="18" t="s">
        <v>2388</v>
      </c>
      <c r="E854" s="18" t="s">
        <v>2389</v>
      </c>
      <c r="F854" s="18"/>
      <c r="G854" s="18" t="s">
        <v>2390</v>
      </c>
      <c r="H854" s="18"/>
      <c r="I854" s="18"/>
      <c r="J854" s="21"/>
      <c r="K854" s="21" t="s">
        <v>82</v>
      </c>
      <c r="L854" s="21" t="s">
        <v>239</v>
      </c>
      <c r="M854" s="19">
        <v>231010000</v>
      </c>
      <c r="N854" s="21" t="s">
        <v>2329</v>
      </c>
      <c r="O854" s="21" t="s">
        <v>378</v>
      </c>
      <c r="P854" s="35" t="s">
        <v>68</v>
      </c>
      <c r="Q854" s="35" t="s">
        <v>70</v>
      </c>
      <c r="R854" s="35" t="s">
        <v>84</v>
      </c>
      <c r="S854" s="21" t="s">
        <v>964</v>
      </c>
      <c r="T854" s="19">
        <v>715</v>
      </c>
      <c r="U854" s="21" t="s">
        <v>939</v>
      </c>
      <c r="V854" s="23">
        <v>500</v>
      </c>
      <c r="W854" s="23">
        <v>1050</v>
      </c>
      <c r="X854" s="23">
        <f>W854*V854</f>
        <v>525000</v>
      </c>
      <c r="Y854" s="46">
        <f t="shared" si="30"/>
        <v>588000</v>
      </c>
      <c r="Z854" s="48"/>
      <c r="AA854" s="18" t="s">
        <v>76</v>
      </c>
      <c r="AB854" s="135"/>
      <c r="AC854" s="136" t="s">
        <v>2330</v>
      </c>
    </row>
    <row r="855" spans="1:29" s="8" customFormat="1" ht="75.75" customHeight="1">
      <c r="A855" s="18" t="s">
        <v>2391</v>
      </c>
      <c r="B855" s="19" t="s">
        <v>2324</v>
      </c>
      <c r="C855" s="19" t="s">
        <v>62</v>
      </c>
      <c r="D855" s="18" t="s">
        <v>2392</v>
      </c>
      <c r="E855" s="18" t="s">
        <v>2393</v>
      </c>
      <c r="F855" s="18"/>
      <c r="G855" s="18" t="s">
        <v>2394</v>
      </c>
      <c r="H855" s="18"/>
      <c r="I855" s="18" t="s">
        <v>2395</v>
      </c>
      <c r="J855" s="21"/>
      <c r="K855" s="21" t="s">
        <v>82</v>
      </c>
      <c r="L855" s="19">
        <v>0</v>
      </c>
      <c r="M855" s="19">
        <v>231010000</v>
      </c>
      <c r="N855" s="21" t="s">
        <v>2329</v>
      </c>
      <c r="O855" s="21" t="s">
        <v>971</v>
      </c>
      <c r="P855" s="35" t="s">
        <v>68</v>
      </c>
      <c r="Q855" s="35" t="s">
        <v>70</v>
      </c>
      <c r="R855" s="35" t="s">
        <v>84</v>
      </c>
      <c r="S855" s="21" t="s">
        <v>964</v>
      </c>
      <c r="T855" s="19">
        <v>796</v>
      </c>
      <c r="U855" s="21" t="s">
        <v>205</v>
      </c>
      <c r="V855" s="23">
        <v>10</v>
      </c>
      <c r="W855" s="46">
        <v>12000</v>
      </c>
      <c r="X855" s="23">
        <f>W855*V855</f>
        <v>120000</v>
      </c>
      <c r="Y855" s="46">
        <f t="shared" si="30"/>
        <v>134400</v>
      </c>
      <c r="Z855" s="48"/>
      <c r="AA855" s="18" t="s">
        <v>76</v>
      </c>
      <c r="AB855" s="135"/>
      <c r="AC855" s="136" t="s">
        <v>2330</v>
      </c>
    </row>
    <row r="856" spans="1:29" s="8" customFormat="1" ht="66.75" customHeight="1">
      <c r="A856" s="18" t="s">
        <v>2396</v>
      </c>
      <c r="B856" s="19" t="s">
        <v>2324</v>
      </c>
      <c r="C856" s="19" t="s">
        <v>62</v>
      </c>
      <c r="D856" s="18" t="s">
        <v>2397</v>
      </c>
      <c r="E856" s="18" t="s">
        <v>2398</v>
      </c>
      <c r="F856" s="18" t="s">
        <v>2399</v>
      </c>
      <c r="G856" s="18" t="s">
        <v>2400</v>
      </c>
      <c r="H856" s="18"/>
      <c r="I856" s="18" t="s">
        <v>2401</v>
      </c>
      <c r="J856" s="21"/>
      <c r="K856" s="21" t="s">
        <v>82</v>
      </c>
      <c r="L856" s="19">
        <v>0</v>
      </c>
      <c r="M856" s="19">
        <v>231010000</v>
      </c>
      <c r="N856" s="21" t="s">
        <v>2329</v>
      </c>
      <c r="O856" s="21" t="s">
        <v>378</v>
      </c>
      <c r="P856" s="35" t="s">
        <v>68</v>
      </c>
      <c r="Q856" s="35" t="s">
        <v>70</v>
      </c>
      <c r="R856" s="35" t="s">
        <v>84</v>
      </c>
      <c r="S856" s="21" t="s">
        <v>964</v>
      </c>
      <c r="T856" s="19">
        <v>796</v>
      </c>
      <c r="U856" s="21" t="s">
        <v>205</v>
      </c>
      <c r="V856" s="23">
        <v>30</v>
      </c>
      <c r="W856" s="46">
        <v>10000</v>
      </c>
      <c r="X856" s="23">
        <v>0</v>
      </c>
      <c r="Y856" s="46">
        <f t="shared" si="30"/>
        <v>0</v>
      </c>
      <c r="Z856" s="48"/>
      <c r="AA856" s="18" t="s">
        <v>76</v>
      </c>
      <c r="AB856" s="135">
        <v>11</v>
      </c>
      <c r="AC856" s="136" t="s">
        <v>2330</v>
      </c>
    </row>
    <row r="857" spans="1:29" s="8" customFormat="1" ht="66.75" customHeight="1">
      <c r="A857" s="18" t="s">
        <v>2402</v>
      </c>
      <c r="B857" s="19" t="s">
        <v>2324</v>
      </c>
      <c r="C857" s="19" t="s">
        <v>62</v>
      </c>
      <c r="D857" s="18" t="s">
        <v>2397</v>
      </c>
      <c r="E857" s="18" t="s">
        <v>2398</v>
      </c>
      <c r="F857" s="18" t="s">
        <v>2399</v>
      </c>
      <c r="G857" s="18" t="s">
        <v>2400</v>
      </c>
      <c r="H857" s="18"/>
      <c r="I857" s="18" t="s">
        <v>2401</v>
      </c>
      <c r="J857" s="21"/>
      <c r="K857" s="21" t="s">
        <v>82</v>
      </c>
      <c r="L857" s="19">
        <v>0</v>
      </c>
      <c r="M857" s="19">
        <v>231010000</v>
      </c>
      <c r="N857" s="21" t="s">
        <v>2329</v>
      </c>
      <c r="O857" s="18" t="s">
        <v>91</v>
      </c>
      <c r="P857" s="35" t="s">
        <v>68</v>
      </c>
      <c r="Q857" s="35" t="s">
        <v>70</v>
      </c>
      <c r="R857" s="35" t="s">
        <v>84</v>
      </c>
      <c r="S857" s="21" t="s">
        <v>964</v>
      </c>
      <c r="T857" s="19">
        <v>796</v>
      </c>
      <c r="U857" s="21" t="s">
        <v>205</v>
      </c>
      <c r="V857" s="23">
        <v>30</v>
      </c>
      <c r="W857" s="46">
        <v>10000</v>
      </c>
      <c r="X857" s="23">
        <f>W857*V857</f>
        <v>300000</v>
      </c>
      <c r="Y857" s="46">
        <f t="shared" si="30"/>
        <v>336000.00000000006</v>
      </c>
      <c r="Z857" s="48"/>
      <c r="AA857" s="18" t="s">
        <v>76</v>
      </c>
      <c r="AB857" s="135"/>
      <c r="AC857" s="136" t="s">
        <v>2330</v>
      </c>
    </row>
    <row r="858" spans="1:29" s="8" customFormat="1" ht="96.75" customHeight="1">
      <c r="A858" s="18" t="s">
        <v>2403</v>
      </c>
      <c r="B858" s="19" t="s">
        <v>2324</v>
      </c>
      <c r="C858" s="19" t="s">
        <v>62</v>
      </c>
      <c r="D858" s="18" t="s">
        <v>2404</v>
      </c>
      <c r="E858" s="18" t="s">
        <v>937</v>
      </c>
      <c r="F858" s="18"/>
      <c r="G858" s="18" t="s">
        <v>2405</v>
      </c>
      <c r="H858" s="18"/>
      <c r="I858" s="18" t="s">
        <v>2406</v>
      </c>
      <c r="J858" s="21"/>
      <c r="K858" s="21" t="s">
        <v>82</v>
      </c>
      <c r="L858" s="19">
        <v>0</v>
      </c>
      <c r="M858" s="19">
        <v>231010000</v>
      </c>
      <c r="N858" s="21" t="s">
        <v>2329</v>
      </c>
      <c r="O858" s="21" t="s">
        <v>255</v>
      </c>
      <c r="P858" s="35" t="s">
        <v>68</v>
      </c>
      <c r="Q858" s="35" t="s">
        <v>70</v>
      </c>
      <c r="R858" s="35" t="s">
        <v>84</v>
      </c>
      <c r="S858" s="21" t="s">
        <v>964</v>
      </c>
      <c r="T858" s="19">
        <v>715</v>
      </c>
      <c r="U858" s="21" t="s">
        <v>939</v>
      </c>
      <c r="V858" s="23">
        <v>500</v>
      </c>
      <c r="W858" s="46">
        <v>650</v>
      </c>
      <c r="X858" s="23">
        <v>0</v>
      </c>
      <c r="Y858" s="46">
        <f t="shared" si="30"/>
        <v>0</v>
      </c>
      <c r="Z858" s="48"/>
      <c r="AA858" s="18" t="s">
        <v>76</v>
      </c>
      <c r="AB858" s="35">
        <v>11</v>
      </c>
      <c r="AC858" s="136" t="s">
        <v>2330</v>
      </c>
    </row>
    <row r="859" spans="1:29" s="8" customFormat="1" ht="96.75" customHeight="1">
      <c r="A859" s="18" t="s">
        <v>2407</v>
      </c>
      <c r="B859" s="19" t="s">
        <v>2324</v>
      </c>
      <c r="C859" s="19" t="s">
        <v>62</v>
      </c>
      <c r="D859" s="18" t="s">
        <v>2404</v>
      </c>
      <c r="E859" s="18" t="s">
        <v>937</v>
      </c>
      <c r="F859" s="18"/>
      <c r="G859" s="18" t="s">
        <v>2405</v>
      </c>
      <c r="H859" s="18"/>
      <c r="I859" s="18" t="s">
        <v>2406</v>
      </c>
      <c r="J859" s="21"/>
      <c r="K859" s="21" t="s">
        <v>82</v>
      </c>
      <c r="L859" s="19">
        <v>0</v>
      </c>
      <c r="M859" s="19">
        <v>231010000</v>
      </c>
      <c r="N859" s="21" t="s">
        <v>2329</v>
      </c>
      <c r="O859" s="21" t="s">
        <v>91</v>
      </c>
      <c r="P859" s="35" t="s">
        <v>68</v>
      </c>
      <c r="Q859" s="35" t="s">
        <v>70</v>
      </c>
      <c r="R859" s="35" t="s">
        <v>84</v>
      </c>
      <c r="S859" s="21" t="s">
        <v>964</v>
      </c>
      <c r="T859" s="19">
        <v>715</v>
      </c>
      <c r="U859" s="21" t="s">
        <v>939</v>
      </c>
      <c r="V859" s="23">
        <v>500</v>
      </c>
      <c r="W859" s="46">
        <v>650</v>
      </c>
      <c r="X859" s="23">
        <f>W859*V859</f>
        <v>325000</v>
      </c>
      <c r="Y859" s="46">
        <f t="shared" si="30"/>
        <v>364000.00000000006</v>
      </c>
      <c r="Z859" s="48"/>
      <c r="AA859" s="18" t="s">
        <v>76</v>
      </c>
      <c r="AB859" s="135"/>
      <c r="AC859" s="136" t="s">
        <v>2330</v>
      </c>
    </row>
    <row r="860" spans="1:29" s="8" customFormat="1" ht="85.5" customHeight="1">
      <c r="A860" s="18" t="s">
        <v>2408</v>
      </c>
      <c r="B860" s="19" t="s">
        <v>2324</v>
      </c>
      <c r="C860" s="19" t="s">
        <v>62</v>
      </c>
      <c r="D860" s="18" t="s">
        <v>2409</v>
      </c>
      <c r="E860" s="18" t="s">
        <v>2410</v>
      </c>
      <c r="F860" s="18"/>
      <c r="G860" s="18" t="s">
        <v>2411</v>
      </c>
      <c r="H860" s="18"/>
      <c r="I860" s="18" t="s">
        <v>2412</v>
      </c>
      <c r="J860" s="21"/>
      <c r="K860" s="21" t="s">
        <v>82</v>
      </c>
      <c r="L860" s="19">
        <v>0</v>
      </c>
      <c r="M860" s="19">
        <v>231010000</v>
      </c>
      <c r="N860" s="21" t="s">
        <v>2329</v>
      </c>
      <c r="O860" s="21" t="s">
        <v>378</v>
      </c>
      <c r="P860" s="35" t="s">
        <v>68</v>
      </c>
      <c r="Q860" s="35" t="s">
        <v>70</v>
      </c>
      <c r="R860" s="35" t="s">
        <v>84</v>
      </c>
      <c r="S860" s="19" t="s">
        <v>964</v>
      </c>
      <c r="T860" s="19">
        <v>715</v>
      </c>
      <c r="U860" s="21" t="s">
        <v>939</v>
      </c>
      <c r="V860" s="23">
        <v>2</v>
      </c>
      <c r="W860" s="46">
        <v>5000</v>
      </c>
      <c r="X860" s="23">
        <v>0</v>
      </c>
      <c r="Y860" s="46">
        <f t="shared" si="30"/>
        <v>0</v>
      </c>
      <c r="Z860" s="48"/>
      <c r="AA860" s="18" t="s">
        <v>76</v>
      </c>
      <c r="AB860" s="135">
        <v>11</v>
      </c>
      <c r="AC860" s="136" t="s">
        <v>2330</v>
      </c>
    </row>
    <row r="861" spans="1:29" s="8" customFormat="1" ht="85.5" customHeight="1">
      <c r="A861" s="18" t="s">
        <v>2413</v>
      </c>
      <c r="B861" s="19" t="s">
        <v>2324</v>
      </c>
      <c r="C861" s="19" t="s">
        <v>62</v>
      </c>
      <c r="D861" s="18" t="s">
        <v>2409</v>
      </c>
      <c r="E861" s="18" t="s">
        <v>2410</v>
      </c>
      <c r="F861" s="18"/>
      <c r="G861" s="18" t="s">
        <v>2411</v>
      </c>
      <c r="H861" s="18"/>
      <c r="I861" s="18" t="s">
        <v>2412</v>
      </c>
      <c r="J861" s="21"/>
      <c r="K861" s="21" t="s">
        <v>82</v>
      </c>
      <c r="L861" s="19">
        <v>0</v>
      </c>
      <c r="M861" s="19">
        <v>231010000</v>
      </c>
      <c r="N861" s="21" t="s">
        <v>2329</v>
      </c>
      <c r="O861" s="18" t="s">
        <v>91</v>
      </c>
      <c r="P861" s="35" t="s">
        <v>68</v>
      </c>
      <c r="Q861" s="35" t="s">
        <v>70</v>
      </c>
      <c r="R861" s="35" t="s">
        <v>84</v>
      </c>
      <c r="S861" s="19" t="s">
        <v>964</v>
      </c>
      <c r="T861" s="19">
        <v>715</v>
      </c>
      <c r="U861" s="21" t="s">
        <v>939</v>
      </c>
      <c r="V861" s="23">
        <v>2</v>
      </c>
      <c r="W861" s="46">
        <v>5000</v>
      </c>
      <c r="X861" s="23">
        <f>W861*V861</f>
        <v>10000</v>
      </c>
      <c r="Y861" s="46">
        <f t="shared" si="30"/>
        <v>11200.000000000002</v>
      </c>
      <c r="Z861" s="48"/>
      <c r="AA861" s="18" t="s">
        <v>76</v>
      </c>
      <c r="AB861" s="135"/>
      <c r="AC861" s="136" t="s">
        <v>2330</v>
      </c>
    </row>
    <row r="862" spans="1:29" s="8" customFormat="1" ht="140.25" customHeight="1">
      <c r="A862" s="18" t="s">
        <v>2414</v>
      </c>
      <c r="B862" s="19" t="s">
        <v>2324</v>
      </c>
      <c r="C862" s="19" t="s">
        <v>62</v>
      </c>
      <c r="D862" s="18" t="s">
        <v>2415</v>
      </c>
      <c r="E862" s="18" t="s">
        <v>577</v>
      </c>
      <c r="F862" s="18"/>
      <c r="G862" s="18" t="s">
        <v>2416</v>
      </c>
      <c r="H862" s="18"/>
      <c r="I862" s="18" t="s">
        <v>2417</v>
      </c>
      <c r="J862" s="21"/>
      <c r="K862" s="21" t="s">
        <v>82</v>
      </c>
      <c r="L862" s="19">
        <v>0</v>
      </c>
      <c r="M862" s="19">
        <v>231010000</v>
      </c>
      <c r="N862" s="21" t="s">
        <v>2329</v>
      </c>
      <c r="O862" s="21" t="s">
        <v>191</v>
      </c>
      <c r="P862" s="35" t="s">
        <v>68</v>
      </c>
      <c r="Q862" s="35" t="s">
        <v>70</v>
      </c>
      <c r="R862" s="35" t="s">
        <v>84</v>
      </c>
      <c r="S862" s="19" t="s">
        <v>964</v>
      </c>
      <c r="T862" s="19">
        <v>796</v>
      </c>
      <c r="U862" s="21" t="s">
        <v>205</v>
      </c>
      <c r="V862" s="23">
        <v>5</v>
      </c>
      <c r="W862" s="46">
        <v>5000</v>
      </c>
      <c r="X862" s="23">
        <f>W862*V862</f>
        <v>25000</v>
      </c>
      <c r="Y862" s="46">
        <f t="shared" si="30"/>
        <v>28000.000000000004</v>
      </c>
      <c r="Z862" s="48"/>
      <c r="AA862" s="18" t="s">
        <v>76</v>
      </c>
      <c r="AB862" s="135"/>
      <c r="AC862" s="136" t="s">
        <v>2330</v>
      </c>
    </row>
    <row r="863" spans="1:29" s="8" customFormat="1" ht="52.5" customHeight="1">
      <c r="A863" s="18" t="s">
        <v>2418</v>
      </c>
      <c r="B863" s="19" t="s">
        <v>2324</v>
      </c>
      <c r="C863" s="19" t="s">
        <v>62</v>
      </c>
      <c r="D863" s="18" t="s">
        <v>2419</v>
      </c>
      <c r="E863" s="18" t="s">
        <v>2420</v>
      </c>
      <c r="F863" s="18"/>
      <c r="G863" s="18" t="s">
        <v>2421</v>
      </c>
      <c r="H863" s="18"/>
      <c r="I863" s="18"/>
      <c r="J863" s="21"/>
      <c r="K863" s="21" t="s">
        <v>82</v>
      </c>
      <c r="L863" s="19">
        <v>0</v>
      </c>
      <c r="M863" s="19">
        <v>231010000</v>
      </c>
      <c r="N863" s="21" t="s">
        <v>2329</v>
      </c>
      <c r="O863" s="21" t="s">
        <v>191</v>
      </c>
      <c r="P863" s="35" t="s">
        <v>68</v>
      </c>
      <c r="Q863" s="35" t="s">
        <v>70</v>
      </c>
      <c r="R863" s="35" t="s">
        <v>84</v>
      </c>
      <c r="S863" s="19" t="s">
        <v>964</v>
      </c>
      <c r="T863" s="19">
        <v>796</v>
      </c>
      <c r="U863" s="21" t="s">
        <v>205</v>
      </c>
      <c r="V863" s="23">
        <v>15</v>
      </c>
      <c r="W863" s="23">
        <v>5000</v>
      </c>
      <c r="X863" s="23">
        <f>W863*V863</f>
        <v>75000</v>
      </c>
      <c r="Y863" s="46">
        <f t="shared" si="30"/>
        <v>84000.00000000001</v>
      </c>
      <c r="Z863" s="48"/>
      <c r="AA863" s="18" t="s">
        <v>76</v>
      </c>
      <c r="AB863" s="135"/>
      <c r="AC863" s="136" t="s">
        <v>2330</v>
      </c>
    </row>
    <row r="864" spans="1:29" s="8" customFormat="1" ht="62.25" customHeight="1">
      <c r="A864" s="18" t="s">
        <v>2422</v>
      </c>
      <c r="B864" s="19" t="s">
        <v>2324</v>
      </c>
      <c r="C864" s="19" t="s">
        <v>62</v>
      </c>
      <c r="D864" s="18" t="s">
        <v>2423</v>
      </c>
      <c r="E864" s="18" t="s">
        <v>2424</v>
      </c>
      <c r="F864" s="18"/>
      <c r="G864" s="18" t="s">
        <v>2425</v>
      </c>
      <c r="H864" s="18"/>
      <c r="I864" s="18"/>
      <c r="J864" s="21"/>
      <c r="K864" s="21" t="s">
        <v>82</v>
      </c>
      <c r="L864" s="19">
        <v>30</v>
      </c>
      <c r="M864" s="19">
        <v>231010000</v>
      </c>
      <c r="N864" s="21" t="s">
        <v>2329</v>
      </c>
      <c r="O864" s="21" t="s">
        <v>378</v>
      </c>
      <c r="P864" s="35" t="s">
        <v>68</v>
      </c>
      <c r="Q864" s="35" t="s">
        <v>70</v>
      </c>
      <c r="R864" s="35" t="s">
        <v>401</v>
      </c>
      <c r="S864" s="19" t="s">
        <v>402</v>
      </c>
      <c r="T864" s="19">
        <v>796</v>
      </c>
      <c r="U864" s="21" t="s">
        <v>205</v>
      </c>
      <c r="V864" s="23">
        <v>270</v>
      </c>
      <c r="W864" s="23">
        <v>5000</v>
      </c>
      <c r="X864" s="23">
        <v>0</v>
      </c>
      <c r="Y864" s="46">
        <f t="shared" si="30"/>
        <v>0</v>
      </c>
      <c r="Z864" s="48" t="s">
        <v>88</v>
      </c>
      <c r="AA864" s="18" t="s">
        <v>76</v>
      </c>
      <c r="AB864" s="14" t="s">
        <v>2351</v>
      </c>
      <c r="AC864" s="136" t="s">
        <v>2330</v>
      </c>
    </row>
    <row r="865" spans="1:29" s="8" customFormat="1" ht="62.25" customHeight="1">
      <c r="A865" s="18" t="s">
        <v>2426</v>
      </c>
      <c r="B865" s="19" t="s">
        <v>2324</v>
      </c>
      <c r="C865" s="19" t="s">
        <v>62</v>
      </c>
      <c r="D865" s="18" t="s">
        <v>2423</v>
      </c>
      <c r="E865" s="18" t="s">
        <v>2424</v>
      </c>
      <c r="F865" s="18"/>
      <c r="G865" s="18" t="s">
        <v>2425</v>
      </c>
      <c r="H865" s="18"/>
      <c r="I865" s="18"/>
      <c r="J865" s="21"/>
      <c r="K865" s="21" t="s">
        <v>82</v>
      </c>
      <c r="L865" s="19">
        <v>0</v>
      </c>
      <c r="M865" s="19">
        <v>231010000</v>
      </c>
      <c r="N865" s="21" t="s">
        <v>2329</v>
      </c>
      <c r="O865" s="18" t="s">
        <v>91</v>
      </c>
      <c r="P865" s="35" t="s">
        <v>68</v>
      </c>
      <c r="Q865" s="35" t="s">
        <v>70</v>
      </c>
      <c r="R865" s="35" t="s">
        <v>84</v>
      </c>
      <c r="S865" s="19" t="s">
        <v>92</v>
      </c>
      <c r="T865" s="19">
        <v>796</v>
      </c>
      <c r="U865" s="21" t="s">
        <v>205</v>
      </c>
      <c r="V865" s="23">
        <v>270</v>
      </c>
      <c r="W865" s="23">
        <v>5000</v>
      </c>
      <c r="X865" s="23">
        <f>W865*V865</f>
        <v>1350000</v>
      </c>
      <c r="Y865" s="46">
        <f t="shared" si="30"/>
        <v>1512000.0000000002</v>
      </c>
      <c r="Z865" s="48"/>
      <c r="AA865" s="18" t="s">
        <v>76</v>
      </c>
      <c r="AB865" s="135"/>
      <c r="AC865" s="136" t="s">
        <v>2330</v>
      </c>
    </row>
    <row r="866" spans="1:29" s="8" customFormat="1" ht="70.5" customHeight="1">
      <c r="A866" s="18" t="s">
        <v>2427</v>
      </c>
      <c r="B866" s="19" t="s">
        <v>2324</v>
      </c>
      <c r="C866" s="19" t="s">
        <v>62</v>
      </c>
      <c r="D866" s="18" t="s">
        <v>2392</v>
      </c>
      <c r="E866" s="18" t="s">
        <v>2393</v>
      </c>
      <c r="F866" s="18"/>
      <c r="G866" s="18" t="s">
        <v>2394</v>
      </c>
      <c r="H866" s="18"/>
      <c r="I866" s="18" t="s">
        <v>2428</v>
      </c>
      <c r="J866" s="21"/>
      <c r="K866" s="21" t="s">
        <v>82</v>
      </c>
      <c r="L866" s="19">
        <v>0</v>
      </c>
      <c r="M866" s="19">
        <v>231010000</v>
      </c>
      <c r="N866" s="21" t="s">
        <v>2329</v>
      </c>
      <c r="O866" s="21" t="s">
        <v>971</v>
      </c>
      <c r="P866" s="35" t="s">
        <v>68</v>
      </c>
      <c r="Q866" s="35" t="s">
        <v>70</v>
      </c>
      <c r="R866" s="35" t="s">
        <v>84</v>
      </c>
      <c r="S866" s="21" t="s">
        <v>964</v>
      </c>
      <c r="T866" s="19">
        <v>796</v>
      </c>
      <c r="U866" s="21" t="s">
        <v>205</v>
      </c>
      <c r="V866" s="23">
        <v>40</v>
      </c>
      <c r="W866" s="23">
        <v>900</v>
      </c>
      <c r="X866" s="23">
        <v>0</v>
      </c>
      <c r="Y866" s="46">
        <f t="shared" si="30"/>
        <v>0</v>
      </c>
      <c r="Z866" s="48"/>
      <c r="AA866" s="18" t="s">
        <v>76</v>
      </c>
      <c r="AB866" s="135">
        <v>11</v>
      </c>
      <c r="AC866" s="136" t="s">
        <v>2330</v>
      </c>
    </row>
    <row r="867" spans="1:29" s="8" customFormat="1" ht="70.5" customHeight="1">
      <c r="A867" s="18" t="s">
        <v>2429</v>
      </c>
      <c r="B867" s="19" t="s">
        <v>2324</v>
      </c>
      <c r="C867" s="19" t="s">
        <v>62</v>
      </c>
      <c r="D867" s="18" t="s">
        <v>2392</v>
      </c>
      <c r="E867" s="18" t="s">
        <v>2393</v>
      </c>
      <c r="F867" s="18"/>
      <c r="G867" s="18" t="s">
        <v>2394</v>
      </c>
      <c r="H867" s="18"/>
      <c r="I867" s="18" t="s">
        <v>2428</v>
      </c>
      <c r="J867" s="21"/>
      <c r="K867" s="21" t="s">
        <v>82</v>
      </c>
      <c r="L867" s="19">
        <v>0</v>
      </c>
      <c r="M867" s="19">
        <v>231010000</v>
      </c>
      <c r="N867" s="21" t="s">
        <v>2329</v>
      </c>
      <c r="O867" s="21" t="s">
        <v>170</v>
      </c>
      <c r="P867" s="35" t="s">
        <v>68</v>
      </c>
      <c r="Q867" s="35" t="s">
        <v>70</v>
      </c>
      <c r="R867" s="35" t="s">
        <v>84</v>
      </c>
      <c r="S867" s="21" t="s">
        <v>964</v>
      </c>
      <c r="T867" s="19">
        <v>796</v>
      </c>
      <c r="U867" s="21" t="s">
        <v>205</v>
      </c>
      <c r="V867" s="23">
        <v>40</v>
      </c>
      <c r="W867" s="23">
        <v>900</v>
      </c>
      <c r="X867" s="23">
        <f>W867*V867</f>
        <v>36000</v>
      </c>
      <c r="Y867" s="46">
        <f t="shared" si="30"/>
        <v>40320.00000000001</v>
      </c>
      <c r="Z867" s="48"/>
      <c r="AA867" s="18" t="s">
        <v>76</v>
      </c>
      <c r="AB867" s="135"/>
      <c r="AC867" s="136" t="s">
        <v>2330</v>
      </c>
    </row>
    <row r="868" spans="1:245" s="140" customFormat="1" ht="113.25" customHeight="1">
      <c r="A868" s="18" t="s">
        <v>2430</v>
      </c>
      <c r="B868" s="19" t="s">
        <v>61</v>
      </c>
      <c r="C868" s="19" t="s">
        <v>62</v>
      </c>
      <c r="D868" s="19" t="s">
        <v>2431</v>
      </c>
      <c r="E868" s="19" t="s">
        <v>2432</v>
      </c>
      <c r="F868" s="19"/>
      <c r="G868" s="19" t="s">
        <v>2433</v>
      </c>
      <c r="H868" s="19"/>
      <c r="I868" s="19" t="s">
        <v>2434</v>
      </c>
      <c r="J868" s="137"/>
      <c r="K868" s="19" t="s">
        <v>66</v>
      </c>
      <c r="L868" s="66">
        <v>100</v>
      </c>
      <c r="M868" s="21" t="s">
        <v>67</v>
      </c>
      <c r="N868" s="19" t="s">
        <v>68</v>
      </c>
      <c r="O868" s="138" t="s">
        <v>2435</v>
      </c>
      <c r="P868" s="19" t="s">
        <v>68</v>
      </c>
      <c r="Q868" s="19" t="s">
        <v>70</v>
      </c>
      <c r="R868" s="19" t="s">
        <v>1350</v>
      </c>
      <c r="S868" s="66" t="s">
        <v>72</v>
      </c>
      <c r="T868" s="139" t="s">
        <v>157</v>
      </c>
      <c r="U868" s="18" t="s">
        <v>205</v>
      </c>
      <c r="V868" s="84">
        <v>1</v>
      </c>
      <c r="W868" s="46">
        <v>1627000</v>
      </c>
      <c r="X868" s="84">
        <f>W868*V868</f>
        <v>1627000</v>
      </c>
      <c r="Y868" s="23">
        <f t="shared" si="30"/>
        <v>1822240.0000000002</v>
      </c>
      <c r="Z868" s="48"/>
      <c r="AA868" s="19" t="s">
        <v>76</v>
      </c>
      <c r="AB868" s="19"/>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c r="CE868" s="11"/>
      <c r="CF868" s="11"/>
      <c r="CG868" s="11"/>
      <c r="CH868" s="11"/>
      <c r="CI868" s="11"/>
      <c r="CJ868" s="11"/>
      <c r="CK868" s="11"/>
      <c r="CL868" s="11"/>
      <c r="CM868" s="11"/>
      <c r="CN868" s="11"/>
      <c r="CO868" s="11"/>
      <c r="CP868" s="11"/>
      <c r="CQ868" s="11"/>
      <c r="CR868" s="11"/>
      <c r="CS868" s="11"/>
      <c r="CT868" s="11"/>
      <c r="CU868" s="11"/>
      <c r="CV868" s="11"/>
      <c r="CW868" s="11"/>
      <c r="CX868" s="11"/>
      <c r="CY868" s="11"/>
      <c r="CZ868" s="11"/>
      <c r="DA868" s="11"/>
      <c r="DB868" s="11"/>
      <c r="DC868" s="11"/>
      <c r="DD868" s="11"/>
      <c r="DE868" s="11"/>
      <c r="DF868" s="11"/>
      <c r="DG868" s="11"/>
      <c r="DH868" s="11"/>
      <c r="DI868" s="11"/>
      <c r="DJ868" s="11"/>
      <c r="DK868" s="11"/>
      <c r="DL868" s="11"/>
      <c r="DM868" s="11"/>
      <c r="DN868" s="11"/>
      <c r="DO868" s="11"/>
      <c r="DP868" s="11"/>
      <c r="DQ868" s="11"/>
      <c r="DR868" s="11"/>
      <c r="DS868" s="11"/>
      <c r="DT868" s="11"/>
      <c r="DU868" s="11"/>
      <c r="DV868" s="11"/>
      <c r="DW868" s="11"/>
      <c r="DX868" s="11"/>
      <c r="DY868" s="11"/>
      <c r="DZ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c r="FL868" s="11"/>
      <c r="FM868" s="11"/>
      <c r="FN868" s="11"/>
      <c r="FO868" s="11"/>
      <c r="FP868" s="11"/>
      <c r="FQ868" s="11"/>
      <c r="FR868" s="11"/>
      <c r="FS868" s="11"/>
      <c r="FT868" s="11"/>
      <c r="FU868" s="11"/>
      <c r="FV868" s="11"/>
      <c r="FW868" s="11"/>
      <c r="FX868" s="11"/>
      <c r="FY868" s="11"/>
      <c r="FZ868" s="11"/>
      <c r="GA868" s="11"/>
      <c r="GB868" s="11"/>
      <c r="GC868" s="11"/>
      <c r="GD868" s="11"/>
      <c r="GE868" s="11"/>
      <c r="GF868" s="11"/>
      <c r="GG868" s="11"/>
      <c r="GH868" s="11"/>
      <c r="GI868" s="11"/>
      <c r="GJ868" s="11"/>
      <c r="GK868" s="11"/>
      <c r="GL868" s="11"/>
      <c r="GM868" s="11"/>
      <c r="GN868" s="11"/>
      <c r="GO868" s="11"/>
      <c r="GP868" s="11"/>
      <c r="GQ868" s="11"/>
      <c r="GR868" s="11"/>
      <c r="GS868" s="11"/>
      <c r="GT868" s="11"/>
      <c r="GU868" s="11"/>
      <c r="GV868" s="11"/>
      <c r="GW868" s="11"/>
      <c r="GX868" s="11"/>
      <c r="GY868" s="11"/>
      <c r="GZ868" s="11"/>
      <c r="HA868" s="11"/>
      <c r="HB868" s="11"/>
      <c r="HC868" s="11"/>
      <c r="HD868" s="11"/>
      <c r="HE868" s="11"/>
      <c r="HF868" s="11"/>
      <c r="HG868" s="11"/>
      <c r="HH868" s="11"/>
      <c r="HI868" s="11"/>
      <c r="HJ868" s="11"/>
      <c r="HK868" s="11"/>
      <c r="HL868" s="11"/>
      <c r="HM868" s="11"/>
      <c r="HN868" s="11"/>
      <c r="HO868" s="11"/>
      <c r="HP868" s="11"/>
      <c r="HQ868" s="11"/>
      <c r="HR868" s="11"/>
      <c r="HS868" s="11"/>
      <c r="HT868" s="11"/>
      <c r="HU868" s="11"/>
      <c r="HV868" s="11"/>
      <c r="HW868" s="11"/>
      <c r="HX868" s="11"/>
      <c r="HY868" s="11"/>
      <c r="HZ868" s="11"/>
      <c r="IA868" s="11"/>
      <c r="IB868" s="11"/>
      <c r="IC868" s="11"/>
      <c r="ID868" s="11"/>
      <c r="IE868" s="11"/>
      <c r="IF868" s="11"/>
      <c r="IG868" s="11"/>
      <c r="IH868" s="11"/>
      <c r="II868" s="11"/>
      <c r="IJ868" s="11"/>
      <c r="IK868" s="11"/>
    </row>
    <row r="869" spans="1:29" s="83" customFormat="1" ht="89.25" customHeight="1">
      <c r="A869" s="18" t="s">
        <v>2436</v>
      </c>
      <c r="B869" s="19" t="s">
        <v>61</v>
      </c>
      <c r="C869" s="19" t="s">
        <v>62</v>
      </c>
      <c r="D869" s="18" t="s">
        <v>2437</v>
      </c>
      <c r="E869" s="18" t="s">
        <v>2438</v>
      </c>
      <c r="F869" s="18"/>
      <c r="G869" s="18" t="s">
        <v>2439</v>
      </c>
      <c r="H869" s="18"/>
      <c r="I869" s="18" t="s">
        <v>2440</v>
      </c>
      <c r="J869" s="21" t="s">
        <v>2084</v>
      </c>
      <c r="K869" s="21" t="s">
        <v>82</v>
      </c>
      <c r="L869" s="21" t="s">
        <v>239</v>
      </c>
      <c r="M869" s="21" t="s">
        <v>67</v>
      </c>
      <c r="N869" s="19" t="s">
        <v>68</v>
      </c>
      <c r="O869" s="21" t="s">
        <v>378</v>
      </c>
      <c r="P869" s="19" t="s">
        <v>68</v>
      </c>
      <c r="Q869" s="19" t="s">
        <v>70</v>
      </c>
      <c r="R869" s="19" t="s">
        <v>84</v>
      </c>
      <c r="S869" s="21" t="s">
        <v>964</v>
      </c>
      <c r="T869" s="26" t="s">
        <v>86</v>
      </c>
      <c r="U869" s="18" t="s">
        <v>87</v>
      </c>
      <c r="V869" s="46">
        <v>1</v>
      </c>
      <c r="W869" s="84">
        <v>10000</v>
      </c>
      <c r="X869" s="84">
        <v>0</v>
      </c>
      <c r="Y869" s="46">
        <f t="shared" si="30"/>
        <v>0</v>
      </c>
      <c r="Z869" s="19"/>
      <c r="AA869" s="19" t="s">
        <v>76</v>
      </c>
      <c r="AB869" s="14">
        <v>18.19</v>
      </c>
      <c r="AC869" s="83" t="s">
        <v>2441</v>
      </c>
    </row>
    <row r="870" spans="1:29" s="83" customFormat="1" ht="89.25" customHeight="1">
      <c r="A870" s="18" t="s">
        <v>2442</v>
      </c>
      <c r="B870" s="19" t="s">
        <v>61</v>
      </c>
      <c r="C870" s="19" t="s">
        <v>62</v>
      </c>
      <c r="D870" s="18" t="s">
        <v>2437</v>
      </c>
      <c r="E870" s="18" t="s">
        <v>2438</v>
      </c>
      <c r="F870" s="18"/>
      <c r="G870" s="18" t="s">
        <v>2439</v>
      </c>
      <c r="H870" s="18"/>
      <c r="I870" s="18" t="s">
        <v>2440</v>
      </c>
      <c r="J870" s="21" t="s">
        <v>2084</v>
      </c>
      <c r="K870" s="21" t="s">
        <v>82</v>
      </c>
      <c r="L870" s="21" t="s">
        <v>239</v>
      </c>
      <c r="M870" s="21" t="s">
        <v>67</v>
      </c>
      <c r="N870" s="19" t="s">
        <v>68</v>
      </c>
      <c r="O870" s="21" t="s">
        <v>378</v>
      </c>
      <c r="P870" s="19" t="s">
        <v>68</v>
      </c>
      <c r="Q870" s="19" t="s">
        <v>70</v>
      </c>
      <c r="R870" s="19" t="s">
        <v>84</v>
      </c>
      <c r="S870" s="21" t="s">
        <v>964</v>
      </c>
      <c r="T870" s="26" t="s">
        <v>86</v>
      </c>
      <c r="U870" s="18" t="s">
        <v>87</v>
      </c>
      <c r="V870" s="141">
        <v>2.1</v>
      </c>
      <c r="W870" s="84">
        <v>4762</v>
      </c>
      <c r="X870" s="84">
        <f>W870*V870</f>
        <v>10000.2</v>
      </c>
      <c r="Y870" s="46">
        <f t="shared" si="30"/>
        <v>11200.224000000002</v>
      </c>
      <c r="Z870" s="19"/>
      <c r="AA870" s="19" t="s">
        <v>76</v>
      </c>
      <c r="AB870" s="142"/>
      <c r="AC870" s="83" t="s">
        <v>2441</v>
      </c>
    </row>
    <row r="871" spans="1:29" s="83" customFormat="1" ht="78" customHeight="1">
      <c r="A871" s="18" t="s">
        <v>2443</v>
      </c>
      <c r="B871" s="19" t="s">
        <v>61</v>
      </c>
      <c r="C871" s="19" t="s">
        <v>62</v>
      </c>
      <c r="D871" s="18" t="s">
        <v>1595</v>
      </c>
      <c r="E871" s="33" t="s">
        <v>1590</v>
      </c>
      <c r="F871" s="33"/>
      <c r="G871" s="33" t="s">
        <v>1596</v>
      </c>
      <c r="H871" s="33"/>
      <c r="I871" s="18" t="s">
        <v>2444</v>
      </c>
      <c r="J871" s="21" t="s">
        <v>2084</v>
      </c>
      <c r="K871" s="21" t="s">
        <v>82</v>
      </c>
      <c r="L871" s="19">
        <v>30</v>
      </c>
      <c r="M871" s="18" t="s">
        <v>67</v>
      </c>
      <c r="N871" s="19" t="s">
        <v>68</v>
      </c>
      <c r="O871" s="18" t="s">
        <v>83</v>
      </c>
      <c r="P871" s="19" t="s">
        <v>68</v>
      </c>
      <c r="Q871" s="19" t="s">
        <v>70</v>
      </c>
      <c r="R871" s="19" t="s">
        <v>401</v>
      </c>
      <c r="S871" s="19" t="s">
        <v>85</v>
      </c>
      <c r="T871" s="19">
        <v>796</v>
      </c>
      <c r="U871" s="19" t="s">
        <v>133</v>
      </c>
      <c r="V871" s="23">
        <v>50</v>
      </c>
      <c r="W871" s="46">
        <v>25</v>
      </c>
      <c r="X871" s="84">
        <v>0</v>
      </c>
      <c r="Y871" s="46">
        <f t="shared" si="30"/>
        <v>0</v>
      </c>
      <c r="Z871" s="19" t="s">
        <v>75</v>
      </c>
      <c r="AA871" s="19" t="s">
        <v>76</v>
      </c>
      <c r="AB871" s="19" t="s">
        <v>2351</v>
      </c>
      <c r="AC871" s="83" t="s">
        <v>2441</v>
      </c>
    </row>
    <row r="872" spans="1:29" s="83" customFormat="1" ht="78" customHeight="1">
      <c r="A872" s="18" t="s">
        <v>2445</v>
      </c>
      <c r="B872" s="19" t="s">
        <v>61</v>
      </c>
      <c r="C872" s="19" t="s">
        <v>62</v>
      </c>
      <c r="D872" s="18" t="s">
        <v>1595</v>
      </c>
      <c r="E872" s="33" t="s">
        <v>1590</v>
      </c>
      <c r="F872" s="33"/>
      <c r="G872" s="33" t="s">
        <v>1596</v>
      </c>
      <c r="H872" s="33"/>
      <c r="I872" s="18" t="s">
        <v>2444</v>
      </c>
      <c r="J872" s="21" t="s">
        <v>2084</v>
      </c>
      <c r="K872" s="21" t="s">
        <v>82</v>
      </c>
      <c r="L872" s="19">
        <v>0</v>
      </c>
      <c r="M872" s="18" t="s">
        <v>67</v>
      </c>
      <c r="N872" s="19" t="s">
        <v>68</v>
      </c>
      <c r="O872" s="18" t="s">
        <v>112</v>
      </c>
      <c r="P872" s="19" t="s">
        <v>68</v>
      </c>
      <c r="Q872" s="19" t="s">
        <v>70</v>
      </c>
      <c r="R872" s="19" t="s">
        <v>84</v>
      </c>
      <c r="S872" s="19" t="s">
        <v>92</v>
      </c>
      <c r="T872" s="19">
        <v>796</v>
      </c>
      <c r="U872" s="19" t="s">
        <v>133</v>
      </c>
      <c r="V872" s="23">
        <v>50</v>
      </c>
      <c r="W872" s="46">
        <v>25</v>
      </c>
      <c r="X872" s="84">
        <f>W872*V872</f>
        <v>1250</v>
      </c>
      <c r="Y872" s="46">
        <f t="shared" si="30"/>
        <v>1400.0000000000002</v>
      </c>
      <c r="Z872" s="19"/>
      <c r="AA872" s="19" t="s">
        <v>76</v>
      </c>
      <c r="AB872" s="19"/>
      <c r="AC872" s="83" t="s">
        <v>2441</v>
      </c>
    </row>
    <row r="873" spans="1:79" s="19" customFormat="1" ht="57" customHeight="1">
      <c r="A873" s="18" t="s">
        <v>2446</v>
      </c>
      <c r="B873" s="19" t="s">
        <v>226</v>
      </c>
      <c r="C873" s="19" t="s">
        <v>2447</v>
      </c>
      <c r="D873" s="19" t="s">
        <v>2448</v>
      </c>
      <c r="E873" s="19" t="s">
        <v>2449</v>
      </c>
      <c r="G873" s="19" t="s">
        <v>2450</v>
      </c>
      <c r="K873" s="19" t="s">
        <v>82</v>
      </c>
      <c r="L873" s="19">
        <v>0</v>
      </c>
      <c r="M873" s="21" t="s">
        <v>67</v>
      </c>
      <c r="N873" s="19" t="s">
        <v>2451</v>
      </c>
      <c r="O873" s="19" t="s">
        <v>378</v>
      </c>
      <c r="P873" s="19" t="s">
        <v>2451</v>
      </c>
      <c r="Q873" s="19" t="s">
        <v>70</v>
      </c>
      <c r="R873" s="19" t="s">
        <v>2452</v>
      </c>
      <c r="S873" s="21" t="s">
        <v>92</v>
      </c>
      <c r="T873" s="19" t="s">
        <v>157</v>
      </c>
      <c r="U873" s="19" t="s">
        <v>133</v>
      </c>
      <c r="V873" s="24">
        <v>100</v>
      </c>
      <c r="W873" s="24">
        <v>35000</v>
      </c>
      <c r="X873" s="23">
        <v>0</v>
      </c>
      <c r="Y873" s="23">
        <f t="shared" si="30"/>
        <v>0</v>
      </c>
      <c r="AA873" s="19" t="s">
        <v>76</v>
      </c>
      <c r="AB873" s="19" t="s">
        <v>115</v>
      </c>
      <c r="AC873" s="143" t="s">
        <v>2453</v>
      </c>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row>
    <row r="874" spans="1:79" s="19" customFormat="1" ht="57" customHeight="1">
      <c r="A874" s="18" t="s">
        <v>2454</v>
      </c>
      <c r="B874" s="19" t="s">
        <v>226</v>
      </c>
      <c r="C874" s="19" t="s">
        <v>2447</v>
      </c>
      <c r="D874" s="19" t="s">
        <v>2448</v>
      </c>
      <c r="E874" s="19" t="s">
        <v>2449</v>
      </c>
      <c r="G874" s="19" t="s">
        <v>2450</v>
      </c>
      <c r="K874" s="19" t="s">
        <v>82</v>
      </c>
      <c r="L874" s="19">
        <v>0</v>
      </c>
      <c r="M874" s="21" t="s">
        <v>67</v>
      </c>
      <c r="N874" s="19" t="s">
        <v>2451</v>
      </c>
      <c r="O874" s="18" t="s">
        <v>91</v>
      </c>
      <c r="P874" s="19" t="s">
        <v>2451</v>
      </c>
      <c r="Q874" s="19" t="s">
        <v>70</v>
      </c>
      <c r="R874" s="19" t="s">
        <v>2452</v>
      </c>
      <c r="S874" s="21" t="s">
        <v>92</v>
      </c>
      <c r="T874" s="19" t="s">
        <v>157</v>
      </c>
      <c r="U874" s="19" t="s">
        <v>133</v>
      </c>
      <c r="V874" s="24">
        <v>50</v>
      </c>
      <c r="W874" s="24">
        <v>30555</v>
      </c>
      <c r="X874" s="23">
        <f>W874*V874</f>
        <v>1527750</v>
      </c>
      <c r="Y874" s="23">
        <f t="shared" si="30"/>
        <v>1711080.0000000002</v>
      </c>
      <c r="AA874" s="19" t="s">
        <v>76</v>
      </c>
      <c r="AC874" s="143" t="s">
        <v>2453</v>
      </c>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row>
    <row r="875" spans="1:79" s="19" customFormat="1" ht="74.25" customHeight="1">
      <c r="A875" s="18" t="s">
        <v>2455</v>
      </c>
      <c r="B875" s="19" t="s">
        <v>226</v>
      </c>
      <c r="C875" s="19" t="s">
        <v>2447</v>
      </c>
      <c r="D875" s="19" t="s">
        <v>2456</v>
      </c>
      <c r="E875" s="19" t="s">
        <v>2457</v>
      </c>
      <c r="G875" s="19" t="s">
        <v>2458</v>
      </c>
      <c r="K875" s="19" t="s">
        <v>82</v>
      </c>
      <c r="L875" s="19">
        <v>0</v>
      </c>
      <c r="M875" s="21" t="s">
        <v>67</v>
      </c>
      <c r="N875" s="19" t="s">
        <v>2451</v>
      </c>
      <c r="O875" s="19" t="s">
        <v>390</v>
      </c>
      <c r="P875" s="19" t="s">
        <v>2451</v>
      </c>
      <c r="Q875" s="19" t="s">
        <v>70</v>
      </c>
      <c r="R875" s="19" t="s">
        <v>2452</v>
      </c>
      <c r="S875" s="21" t="s">
        <v>92</v>
      </c>
      <c r="T875" s="19">
        <v>796</v>
      </c>
      <c r="U875" s="19" t="s">
        <v>133</v>
      </c>
      <c r="V875" s="24">
        <v>4</v>
      </c>
      <c r="W875" s="24">
        <v>15200</v>
      </c>
      <c r="X875" s="23">
        <v>0</v>
      </c>
      <c r="Y875" s="23">
        <f t="shared" si="30"/>
        <v>0</v>
      </c>
      <c r="AA875" s="19" t="s">
        <v>76</v>
      </c>
      <c r="AB875" s="19">
        <v>11</v>
      </c>
      <c r="AC875" s="143" t="s">
        <v>2453</v>
      </c>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row>
    <row r="876" spans="1:79" s="19" customFormat="1" ht="74.25" customHeight="1">
      <c r="A876" s="18" t="s">
        <v>2459</v>
      </c>
      <c r="B876" s="19" t="s">
        <v>226</v>
      </c>
      <c r="C876" s="19" t="s">
        <v>2447</v>
      </c>
      <c r="D876" s="19" t="s">
        <v>2456</v>
      </c>
      <c r="E876" s="19" t="s">
        <v>2457</v>
      </c>
      <c r="G876" s="19" t="s">
        <v>2458</v>
      </c>
      <c r="K876" s="19" t="s">
        <v>82</v>
      </c>
      <c r="L876" s="19">
        <v>0</v>
      </c>
      <c r="M876" s="21" t="s">
        <v>67</v>
      </c>
      <c r="N876" s="19" t="s">
        <v>2451</v>
      </c>
      <c r="O876" s="19" t="s">
        <v>513</v>
      </c>
      <c r="P876" s="19" t="s">
        <v>2451</v>
      </c>
      <c r="Q876" s="19" t="s">
        <v>70</v>
      </c>
      <c r="R876" s="19" t="s">
        <v>2452</v>
      </c>
      <c r="S876" s="21" t="s">
        <v>92</v>
      </c>
      <c r="T876" s="19">
        <v>796</v>
      </c>
      <c r="U876" s="19" t="s">
        <v>133</v>
      </c>
      <c r="V876" s="24">
        <v>4</v>
      </c>
      <c r="W876" s="24">
        <v>15200</v>
      </c>
      <c r="X876" s="23">
        <f>W876*V876</f>
        <v>60800</v>
      </c>
      <c r="Y876" s="23">
        <f t="shared" si="30"/>
        <v>68096</v>
      </c>
      <c r="AA876" s="19" t="s">
        <v>76</v>
      </c>
      <c r="AC876" s="143" t="s">
        <v>2453</v>
      </c>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row>
    <row r="877" spans="1:79" s="19" customFormat="1" ht="50.25" customHeight="1">
      <c r="A877" s="18" t="s">
        <v>2460</v>
      </c>
      <c r="B877" s="19" t="s">
        <v>226</v>
      </c>
      <c r="C877" s="19" t="s">
        <v>2447</v>
      </c>
      <c r="D877" s="19" t="s">
        <v>2461</v>
      </c>
      <c r="E877" s="19" t="s">
        <v>1084</v>
      </c>
      <c r="G877" s="19" t="s">
        <v>2462</v>
      </c>
      <c r="K877" s="19" t="s">
        <v>82</v>
      </c>
      <c r="L877" s="19">
        <v>0</v>
      </c>
      <c r="M877" s="21" t="s">
        <v>67</v>
      </c>
      <c r="N877" s="19" t="s">
        <v>2451</v>
      </c>
      <c r="O877" s="19" t="s">
        <v>139</v>
      </c>
      <c r="P877" s="19" t="s">
        <v>2451</v>
      </c>
      <c r="Q877" s="19" t="s">
        <v>70</v>
      </c>
      <c r="R877" s="19" t="s">
        <v>2452</v>
      </c>
      <c r="S877" s="21" t="s">
        <v>92</v>
      </c>
      <c r="T877" s="19">
        <v>796</v>
      </c>
      <c r="U877" s="19" t="s">
        <v>133</v>
      </c>
      <c r="V877" s="24">
        <v>1</v>
      </c>
      <c r="W877" s="24">
        <v>60000</v>
      </c>
      <c r="X877" s="23">
        <v>0</v>
      </c>
      <c r="Y877" s="23">
        <f t="shared" si="30"/>
        <v>0</v>
      </c>
      <c r="AA877" s="19" t="s">
        <v>76</v>
      </c>
      <c r="AB877" s="19" t="s">
        <v>2463</v>
      </c>
      <c r="AC877" s="143" t="s">
        <v>2453</v>
      </c>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row>
    <row r="878" spans="1:79" s="19" customFormat="1" ht="50.25" customHeight="1">
      <c r="A878" s="18" t="s">
        <v>2464</v>
      </c>
      <c r="B878" s="19" t="s">
        <v>226</v>
      </c>
      <c r="C878" s="19" t="s">
        <v>2447</v>
      </c>
      <c r="D878" s="19" t="s">
        <v>2461</v>
      </c>
      <c r="E878" s="19" t="s">
        <v>1084</v>
      </c>
      <c r="G878" s="19" t="s">
        <v>2462</v>
      </c>
      <c r="I878" s="19" t="s">
        <v>2465</v>
      </c>
      <c r="K878" s="19" t="s">
        <v>66</v>
      </c>
      <c r="L878" s="19">
        <v>0</v>
      </c>
      <c r="M878" s="21" t="s">
        <v>67</v>
      </c>
      <c r="N878" s="19" t="s">
        <v>2451</v>
      </c>
      <c r="O878" s="18" t="s">
        <v>1450</v>
      </c>
      <c r="P878" s="19" t="s">
        <v>2451</v>
      </c>
      <c r="Q878" s="19" t="s">
        <v>70</v>
      </c>
      <c r="R878" s="19" t="s">
        <v>2452</v>
      </c>
      <c r="S878" s="19" t="s">
        <v>402</v>
      </c>
      <c r="T878" s="19">
        <v>796</v>
      </c>
      <c r="U878" s="19" t="s">
        <v>133</v>
      </c>
      <c r="V878" s="24">
        <v>1</v>
      </c>
      <c r="W878" s="24">
        <v>60000</v>
      </c>
      <c r="X878" s="23">
        <f>W878*V878</f>
        <v>60000</v>
      </c>
      <c r="Y878" s="23">
        <f t="shared" si="30"/>
        <v>67200</v>
      </c>
      <c r="AA878" s="19" t="s">
        <v>76</v>
      </c>
      <c r="AC878" s="143" t="s">
        <v>2453</v>
      </c>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row>
    <row r="879" spans="1:79" s="19" customFormat="1" ht="50.25" customHeight="1">
      <c r="A879" s="18" t="s">
        <v>2466</v>
      </c>
      <c r="B879" s="19" t="s">
        <v>226</v>
      </c>
      <c r="C879" s="19" t="s">
        <v>2447</v>
      </c>
      <c r="D879" s="19" t="s">
        <v>2467</v>
      </c>
      <c r="E879" s="19" t="s">
        <v>2468</v>
      </c>
      <c r="G879" s="19" t="s">
        <v>2469</v>
      </c>
      <c r="I879" s="19" t="s">
        <v>2470</v>
      </c>
      <c r="K879" s="19" t="s">
        <v>82</v>
      </c>
      <c r="L879" s="19">
        <v>0</v>
      </c>
      <c r="M879" s="21" t="s">
        <v>67</v>
      </c>
      <c r="N879" s="19" t="s">
        <v>2451</v>
      </c>
      <c r="O879" s="19" t="s">
        <v>139</v>
      </c>
      <c r="P879" s="19" t="s">
        <v>2451</v>
      </c>
      <c r="Q879" s="19" t="s">
        <v>70</v>
      </c>
      <c r="R879" s="19" t="s">
        <v>2452</v>
      </c>
      <c r="S879" s="21" t="s">
        <v>92</v>
      </c>
      <c r="T879" s="19">
        <v>796</v>
      </c>
      <c r="U879" s="19" t="s">
        <v>133</v>
      </c>
      <c r="V879" s="24">
        <v>4</v>
      </c>
      <c r="W879" s="24">
        <v>18000</v>
      </c>
      <c r="X879" s="23">
        <f>W879*V879</f>
        <v>72000</v>
      </c>
      <c r="Y879" s="23">
        <f t="shared" si="30"/>
        <v>80640.00000000001</v>
      </c>
      <c r="AA879" s="19" t="s">
        <v>76</v>
      </c>
      <c r="AC879" s="143" t="s">
        <v>2453</v>
      </c>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row>
    <row r="880" spans="1:79" s="19" customFormat="1" ht="50.25" customHeight="1">
      <c r="A880" s="18" t="s">
        <v>2471</v>
      </c>
      <c r="B880" s="19" t="s">
        <v>226</v>
      </c>
      <c r="C880" s="19" t="s">
        <v>2447</v>
      </c>
      <c r="D880" s="19" t="s">
        <v>2472</v>
      </c>
      <c r="E880" s="19" t="s">
        <v>2473</v>
      </c>
      <c r="G880" s="19" t="s">
        <v>2474</v>
      </c>
      <c r="K880" s="19" t="s">
        <v>82</v>
      </c>
      <c r="L880" s="19">
        <v>0</v>
      </c>
      <c r="M880" s="21" t="s">
        <v>67</v>
      </c>
      <c r="N880" s="19" t="s">
        <v>2451</v>
      </c>
      <c r="O880" s="19" t="s">
        <v>139</v>
      </c>
      <c r="P880" s="19" t="s">
        <v>2451</v>
      </c>
      <c r="Q880" s="19" t="s">
        <v>70</v>
      </c>
      <c r="R880" s="19" t="s">
        <v>2452</v>
      </c>
      <c r="S880" s="21" t="s">
        <v>92</v>
      </c>
      <c r="T880" s="19">
        <v>796</v>
      </c>
      <c r="U880" s="19" t="s">
        <v>133</v>
      </c>
      <c r="V880" s="24">
        <v>4</v>
      </c>
      <c r="W880" s="24">
        <v>28000</v>
      </c>
      <c r="X880" s="23">
        <v>0</v>
      </c>
      <c r="Y880" s="23">
        <f t="shared" si="30"/>
        <v>0</v>
      </c>
      <c r="AA880" s="19" t="s">
        <v>76</v>
      </c>
      <c r="AB880" s="19" t="s">
        <v>127</v>
      </c>
      <c r="AC880" s="143" t="s">
        <v>2453</v>
      </c>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row>
    <row r="881" spans="1:79" s="19" customFormat="1" ht="50.25" customHeight="1">
      <c r="A881" s="18" t="s">
        <v>2475</v>
      </c>
      <c r="B881" s="19" t="s">
        <v>226</v>
      </c>
      <c r="C881" s="19" t="s">
        <v>2447</v>
      </c>
      <c r="D881" s="19" t="s">
        <v>2472</v>
      </c>
      <c r="E881" s="19" t="s">
        <v>2473</v>
      </c>
      <c r="G881" s="19" t="s">
        <v>2474</v>
      </c>
      <c r="K881" s="19" t="s">
        <v>82</v>
      </c>
      <c r="L881" s="19">
        <v>0</v>
      </c>
      <c r="M881" s="21" t="s">
        <v>67</v>
      </c>
      <c r="N881" s="19" t="s">
        <v>2451</v>
      </c>
      <c r="O881" s="19" t="s">
        <v>1450</v>
      </c>
      <c r="P881" s="19" t="s">
        <v>2451</v>
      </c>
      <c r="Q881" s="19" t="s">
        <v>70</v>
      </c>
      <c r="R881" s="19" t="s">
        <v>2452</v>
      </c>
      <c r="S881" s="21" t="s">
        <v>92</v>
      </c>
      <c r="T881" s="19">
        <v>796</v>
      </c>
      <c r="U881" s="19" t="s">
        <v>133</v>
      </c>
      <c r="V881" s="24">
        <v>4</v>
      </c>
      <c r="W881" s="24">
        <v>10000</v>
      </c>
      <c r="X881" s="23">
        <f>W881*V881</f>
        <v>40000</v>
      </c>
      <c r="Y881" s="23">
        <f t="shared" si="30"/>
        <v>44800.00000000001</v>
      </c>
      <c r="AA881" s="19" t="s">
        <v>76</v>
      </c>
      <c r="AC881" s="143" t="s">
        <v>2453</v>
      </c>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row>
    <row r="882" spans="1:79" s="19" customFormat="1" ht="82.5" customHeight="1">
      <c r="A882" s="18" t="s">
        <v>2476</v>
      </c>
      <c r="B882" s="19" t="s">
        <v>226</v>
      </c>
      <c r="C882" s="19" t="s">
        <v>2447</v>
      </c>
      <c r="D882" s="19" t="s">
        <v>2477</v>
      </c>
      <c r="E882" s="19" t="s">
        <v>2478</v>
      </c>
      <c r="G882" s="19" t="s">
        <v>2479</v>
      </c>
      <c r="I882" s="19" t="s">
        <v>2480</v>
      </c>
      <c r="K882" s="19" t="s">
        <v>82</v>
      </c>
      <c r="L882" s="19">
        <v>0</v>
      </c>
      <c r="M882" s="21" t="s">
        <v>67</v>
      </c>
      <c r="N882" s="19" t="s">
        <v>2451</v>
      </c>
      <c r="O882" s="19" t="s">
        <v>390</v>
      </c>
      <c r="P882" s="19" t="s">
        <v>2451</v>
      </c>
      <c r="Q882" s="19" t="s">
        <v>70</v>
      </c>
      <c r="R882" s="19" t="s">
        <v>2452</v>
      </c>
      <c r="S882" s="21" t="s">
        <v>92</v>
      </c>
      <c r="T882" s="19">
        <v>796</v>
      </c>
      <c r="U882" s="19" t="s">
        <v>133</v>
      </c>
      <c r="V882" s="24">
        <v>12</v>
      </c>
      <c r="W882" s="24">
        <v>4800</v>
      </c>
      <c r="X882" s="23">
        <v>0</v>
      </c>
      <c r="Y882" s="23">
        <f t="shared" si="30"/>
        <v>0</v>
      </c>
      <c r="AA882" s="19" t="s">
        <v>76</v>
      </c>
      <c r="AB882" s="19">
        <v>11</v>
      </c>
      <c r="AC882" s="143" t="s">
        <v>2453</v>
      </c>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row>
    <row r="883" spans="1:79" s="19" customFormat="1" ht="82.5" customHeight="1">
      <c r="A883" s="18" t="s">
        <v>2481</v>
      </c>
      <c r="B883" s="19" t="s">
        <v>226</v>
      </c>
      <c r="C883" s="19" t="s">
        <v>2447</v>
      </c>
      <c r="D883" s="19" t="s">
        <v>2477</v>
      </c>
      <c r="E883" s="19" t="s">
        <v>2478</v>
      </c>
      <c r="G883" s="19" t="s">
        <v>2479</v>
      </c>
      <c r="I883" s="19" t="s">
        <v>2480</v>
      </c>
      <c r="K883" s="19" t="s">
        <v>82</v>
      </c>
      <c r="L883" s="19">
        <v>0</v>
      </c>
      <c r="M883" s="21" t="s">
        <v>67</v>
      </c>
      <c r="N883" s="19" t="s">
        <v>2451</v>
      </c>
      <c r="O883" s="19" t="s">
        <v>513</v>
      </c>
      <c r="P883" s="19" t="s">
        <v>2451</v>
      </c>
      <c r="Q883" s="19" t="s">
        <v>70</v>
      </c>
      <c r="R883" s="19" t="s">
        <v>2452</v>
      </c>
      <c r="S883" s="21" t="s">
        <v>92</v>
      </c>
      <c r="T883" s="19">
        <v>796</v>
      </c>
      <c r="U883" s="19" t="s">
        <v>133</v>
      </c>
      <c r="V883" s="24">
        <v>12</v>
      </c>
      <c r="W883" s="24">
        <v>4800</v>
      </c>
      <c r="X883" s="23">
        <f>W883*V883</f>
        <v>57600</v>
      </c>
      <c r="Y883" s="23">
        <f t="shared" si="30"/>
        <v>64512.00000000001</v>
      </c>
      <c r="AA883" s="19" t="s">
        <v>76</v>
      </c>
      <c r="AC883" s="143" t="s">
        <v>2453</v>
      </c>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row>
    <row r="884" spans="1:79" s="19" customFormat="1" ht="89.25" customHeight="1">
      <c r="A884" s="18" t="s">
        <v>2482</v>
      </c>
      <c r="B884" s="19" t="s">
        <v>2483</v>
      </c>
      <c r="C884" s="19" t="s">
        <v>62</v>
      </c>
      <c r="D884" s="19" t="s">
        <v>2484</v>
      </c>
      <c r="E884" s="19" t="s">
        <v>2485</v>
      </c>
      <c r="G884" s="19" t="s">
        <v>676</v>
      </c>
      <c r="K884" s="19" t="s">
        <v>82</v>
      </c>
      <c r="L884" s="19">
        <v>0</v>
      </c>
      <c r="M884" s="21" t="s">
        <v>67</v>
      </c>
      <c r="N884" s="19" t="s">
        <v>2451</v>
      </c>
      <c r="O884" s="19" t="s">
        <v>139</v>
      </c>
      <c r="P884" s="19" t="s">
        <v>2451</v>
      </c>
      <c r="Q884" s="19" t="s">
        <v>70</v>
      </c>
      <c r="R884" s="19" t="s">
        <v>2452</v>
      </c>
      <c r="S884" s="21" t="s">
        <v>92</v>
      </c>
      <c r="T884" s="19">
        <v>796</v>
      </c>
      <c r="U884" s="19" t="s">
        <v>133</v>
      </c>
      <c r="V884" s="24">
        <v>12</v>
      </c>
      <c r="W884" s="24">
        <v>12000</v>
      </c>
      <c r="X884" s="23">
        <v>0</v>
      </c>
      <c r="Y884" s="23">
        <f t="shared" si="30"/>
        <v>0</v>
      </c>
      <c r="AA884" s="19" t="s">
        <v>76</v>
      </c>
      <c r="AB884" s="19" t="s">
        <v>127</v>
      </c>
      <c r="AC884" s="143" t="s">
        <v>2453</v>
      </c>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row>
    <row r="885" spans="1:79" s="19" customFormat="1" ht="89.25" customHeight="1">
      <c r="A885" s="18" t="s">
        <v>2486</v>
      </c>
      <c r="B885" s="19" t="s">
        <v>2483</v>
      </c>
      <c r="C885" s="19" t="s">
        <v>62</v>
      </c>
      <c r="D885" s="19" t="s">
        <v>2484</v>
      </c>
      <c r="E885" s="19" t="s">
        <v>2485</v>
      </c>
      <c r="G885" s="19" t="s">
        <v>676</v>
      </c>
      <c r="K885" s="19" t="s">
        <v>82</v>
      </c>
      <c r="L885" s="19">
        <v>0</v>
      </c>
      <c r="M885" s="21" t="s">
        <v>67</v>
      </c>
      <c r="N885" s="19" t="s">
        <v>2451</v>
      </c>
      <c r="O885" s="19" t="s">
        <v>1450</v>
      </c>
      <c r="P885" s="19" t="s">
        <v>2451</v>
      </c>
      <c r="Q885" s="19" t="s">
        <v>70</v>
      </c>
      <c r="R885" s="19" t="s">
        <v>2452</v>
      </c>
      <c r="S885" s="21" t="s">
        <v>92</v>
      </c>
      <c r="T885" s="19">
        <v>796</v>
      </c>
      <c r="U885" s="19" t="s">
        <v>133</v>
      </c>
      <c r="V885" s="24">
        <v>12</v>
      </c>
      <c r="W885" s="24">
        <v>1000</v>
      </c>
      <c r="X885" s="23">
        <f>W885*V885</f>
        <v>12000</v>
      </c>
      <c r="Y885" s="23">
        <f t="shared" si="30"/>
        <v>13440.000000000002</v>
      </c>
      <c r="AA885" s="19" t="s">
        <v>76</v>
      </c>
      <c r="AC885" s="143" t="s">
        <v>2453</v>
      </c>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row>
    <row r="886" spans="1:79" s="19" customFormat="1" ht="89.25" customHeight="1">
      <c r="A886" s="18" t="s">
        <v>2487</v>
      </c>
      <c r="B886" s="19" t="s">
        <v>2483</v>
      </c>
      <c r="C886" s="19" t="s">
        <v>62</v>
      </c>
      <c r="D886" s="19" t="s">
        <v>2488</v>
      </c>
      <c r="E886" s="19" t="s">
        <v>2489</v>
      </c>
      <c r="G886" s="19" t="s">
        <v>2490</v>
      </c>
      <c r="K886" s="19" t="s">
        <v>82</v>
      </c>
      <c r="L886" s="19">
        <v>0</v>
      </c>
      <c r="M886" s="21" t="s">
        <v>67</v>
      </c>
      <c r="N886" s="19" t="s">
        <v>2451</v>
      </c>
      <c r="O886" s="19" t="s">
        <v>139</v>
      </c>
      <c r="P886" s="19" t="s">
        <v>2451</v>
      </c>
      <c r="Q886" s="19" t="s">
        <v>70</v>
      </c>
      <c r="R886" s="19" t="s">
        <v>2452</v>
      </c>
      <c r="S886" s="21" t="s">
        <v>92</v>
      </c>
      <c r="T886" s="19">
        <v>796</v>
      </c>
      <c r="U886" s="19" t="s">
        <v>133</v>
      </c>
      <c r="V886" s="24">
        <v>12</v>
      </c>
      <c r="W886" s="24">
        <v>6000</v>
      </c>
      <c r="X886" s="23">
        <v>0</v>
      </c>
      <c r="Y886" s="23">
        <f t="shared" si="30"/>
        <v>0</v>
      </c>
      <c r="AA886" s="19" t="s">
        <v>76</v>
      </c>
      <c r="AB886" s="19" t="s">
        <v>127</v>
      </c>
      <c r="AC886" s="143" t="s">
        <v>2453</v>
      </c>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row>
    <row r="887" spans="1:79" s="19" customFormat="1" ht="89.25" customHeight="1">
      <c r="A887" s="18" t="s">
        <v>2491</v>
      </c>
      <c r="B887" s="19" t="s">
        <v>2483</v>
      </c>
      <c r="C887" s="19" t="s">
        <v>62</v>
      </c>
      <c r="D887" s="19" t="s">
        <v>2488</v>
      </c>
      <c r="E887" s="19" t="s">
        <v>2489</v>
      </c>
      <c r="G887" s="19" t="s">
        <v>2490</v>
      </c>
      <c r="K887" s="19" t="s">
        <v>82</v>
      </c>
      <c r="L887" s="19">
        <v>0</v>
      </c>
      <c r="M887" s="21" t="s">
        <v>67</v>
      </c>
      <c r="N887" s="19" t="s">
        <v>2451</v>
      </c>
      <c r="O887" s="19" t="s">
        <v>1450</v>
      </c>
      <c r="P887" s="19" t="s">
        <v>2451</v>
      </c>
      <c r="Q887" s="19" t="s">
        <v>70</v>
      </c>
      <c r="R887" s="19" t="s">
        <v>2452</v>
      </c>
      <c r="S887" s="21" t="s">
        <v>92</v>
      </c>
      <c r="T887" s="19">
        <v>796</v>
      </c>
      <c r="U887" s="19" t="s">
        <v>133</v>
      </c>
      <c r="V887" s="24">
        <v>12</v>
      </c>
      <c r="W887" s="24">
        <v>1000</v>
      </c>
      <c r="X887" s="23">
        <f aca="true" t="shared" si="31" ref="X887:X911">W887*V887</f>
        <v>12000</v>
      </c>
      <c r="Y887" s="23">
        <f t="shared" si="30"/>
        <v>13440.000000000002</v>
      </c>
      <c r="AA887" s="19" t="s">
        <v>76</v>
      </c>
      <c r="AC887" s="143" t="s">
        <v>2453</v>
      </c>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row>
    <row r="888" spans="1:79" s="19" customFormat="1" ht="89.25" customHeight="1">
      <c r="A888" s="18" t="s">
        <v>2492</v>
      </c>
      <c r="B888" s="19" t="s">
        <v>2483</v>
      </c>
      <c r="C888" s="19" t="s">
        <v>62</v>
      </c>
      <c r="D888" s="19" t="s">
        <v>2493</v>
      </c>
      <c r="E888" s="19" t="s">
        <v>2494</v>
      </c>
      <c r="G888" s="19" t="s">
        <v>2495</v>
      </c>
      <c r="K888" s="19" t="s">
        <v>82</v>
      </c>
      <c r="L888" s="19">
        <v>0</v>
      </c>
      <c r="M888" s="21" t="s">
        <v>67</v>
      </c>
      <c r="N888" s="19" t="s">
        <v>2451</v>
      </c>
      <c r="O888" s="19" t="s">
        <v>139</v>
      </c>
      <c r="P888" s="19" t="s">
        <v>2451</v>
      </c>
      <c r="Q888" s="19" t="s">
        <v>70</v>
      </c>
      <c r="R888" s="19" t="s">
        <v>2452</v>
      </c>
      <c r="S888" s="21" t="s">
        <v>92</v>
      </c>
      <c r="T888" s="19">
        <v>796</v>
      </c>
      <c r="U888" s="19" t="s">
        <v>133</v>
      </c>
      <c r="V888" s="24">
        <v>3</v>
      </c>
      <c r="W888" s="24">
        <v>9000</v>
      </c>
      <c r="X888" s="23">
        <f t="shared" si="31"/>
        <v>27000</v>
      </c>
      <c r="Y888" s="23">
        <f t="shared" si="30"/>
        <v>30240.000000000004</v>
      </c>
      <c r="AA888" s="19" t="s">
        <v>76</v>
      </c>
      <c r="AC888" s="143" t="s">
        <v>2453</v>
      </c>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row>
    <row r="889" spans="1:79" s="19" customFormat="1" ht="190.5" customHeight="1">
      <c r="A889" s="18" t="s">
        <v>2496</v>
      </c>
      <c r="B889" s="19" t="s">
        <v>2497</v>
      </c>
      <c r="C889" s="19" t="s">
        <v>62</v>
      </c>
      <c r="D889" s="19" t="s">
        <v>2498</v>
      </c>
      <c r="E889" s="19" t="s">
        <v>2499</v>
      </c>
      <c r="G889" s="19" t="s">
        <v>2500</v>
      </c>
      <c r="K889" s="19" t="s">
        <v>82</v>
      </c>
      <c r="L889" s="19">
        <v>0</v>
      </c>
      <c r="M889" s="21" t="s">
        <v>67</v>
      </c>
      <c r="N889" s="19" t="s">
        <v>2451</v>
      </c>
      <c r="O889" s="19" t="s">
        <v>139</v>
      </c>
      <c r="P889" s="19" t="s">
        <v>2451</v>
      </c>
      <c r="Q889" s="19" t="s">
        <v>70</v>
      </c>
      <c r="R889" s="19" t="s">
        <v>2452</v>
      </c>
      <c r="S889" s="21" t="s">
        <v>92</v>
      </c>
      <c r="T889" s="19">
        <v>796</v>
      </c>
      <c r="U889" s="19" t="s">
        <v>133</v>
      </c>
      <c r="V889" s="24">
        <v>1</v>
      </c>
      <c r="W889" s="24">
        <v>2000</v>
      </c>
      <c r="X889" s="23">
        <f t="shared" si="31"/>
        <v>2000</v>
      </c>
      <c r="Y889" s="23">
        <f t="shared" si="30"/>
        <v>2240</v>
      </c>
      <c r="AA889" s="19" t="s">
        <v>76</v>
      </c>
      <c r="AC889" s="143" t="s">
        <v>2453</v>
      </c>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row>
    <row r="890" spans="1:29" s="8" customFormat="1" ht="89.25" customHeight="1">
      <c r="A890" s="18" t="s">
        <v>2501</v>
      </c>
      <c r="B890" s="18" t="s">
        <v>61</v>
      </c>
      <c r="C890" s="18" t="s">
        <v>62</v>
      </c>
      <c r="D890" s="18" t="s">
        <v>2502</v>
      </c>
      <c r="E890" s="18" t="s">
        <v>1826</v>
      </c>
      <c r="F890" s="18"/>
      <c r="G890" s="18" t="s">
        <v>2503</v>
      </c>
      <c r="H890" s="18"/>
      <c r="I890" s="18" t="s">
        <v>2504</v>
      </c>
      <c r="J890" s="18"/>
      <c r="K890" s="35" t="s">
        <v>66</v>
      </c>
      <c r="L890" s="35">
        <v>0</v>
      </c>
      <c r="M890" s="110" t="s">
        <v>67</v>
      </c>
      <c r="N890" s="35" t="s">
        <v>68</v>
      </c>
      <c r="O890" s="35" t="s">
        <v>417</v>
      </c>
      <c r="P890" s="35" t="s">
        <v>68</v>
      </c>
      <c r="Q890" s="35" t="s">
        <v>70</v>
      </c>
      <c r="R890" s="35" t="s">
        <v>84</v>
      </c>
      <c r="S890" s="40" t="s">
        <v>92</v>
      </c>
      <c r="T890" s="35">
        <v>796</v>
      </c>
      <c r="U890" s="35" t="s">
        <v>133</v>
      </c>
      <c r="V890" s="125">
        <v>8</v>
      </c>
      <c r="W890" s="125">
        <f>600/1.12</f>
        <v>535.7142857142857</v>
      </c>
      <c r="X890" s="23">
        <f t="shared" si="31"/>
        <v>4285.714285714285</v>
      </c>
      <c r="Y890" s="23">
        <f t="shared" si="30"/>
        <v>4800</v>
      </c>
      <c r="Z890" s="35"/>
      <c r="AA890" s="35" t="s">
        <v>76</v>
      </c>
      <c r="AB890" s="35" t="s">
        <v>192</v>
      </c>
      <c r="AC890" s="114" t="s">
        <v>1759</v>
      </c>
    </row>
    <row r="891" spans="1:29" s="8" customFormat="1" ht="51.75" customHeight="1">
      <c r="A891" s="18" t="s">
        <v>2505</v>
      </c>
      <c r="B891" s="18" t="s">
        <v>61</v>
      </c>
      <c r="C891" s="18" t="s">
        <v>62</v>
      </c>
      <c r="D891" s="18" t="s">
        <v>2276</v>
      </c>
      <c r="E891" s="18" t="s">
        <v>1826</v>
      </c>
      <c r="F891" s="18"/>
      <c r="G891" s="18" t="s">
        <v>2277</v>
      </c>
      <c r="H891" s="18"/>
      <c r="I891" s="18" t="s">
        <v>2506</v>
      </c>
      <c r="J891" s="18"/>
      <c r="K891" s="35" t="s">
        <v>66</v>
      </c>
      <c r="L891" s="35">
        <v>0</v>
      </c>
      <c r="M891" s="110" t="s">
        <v>67</v>
      </c>
      <c r="N891" s="35" t="s">
        <v>68</v>
      </c>
      <c r="O891" s="35" t="s">
        <v>417</v>
      </c>
      <c r="P891" s="35" t="s">
        <v>68</v>
      </c>
      <c r="Q891" s="35" t="s">
        <v>70</v>
      </c>
      <c r="R891" s="35" t="s">
        <v>84</v>
      </c>
      <c r="S891" s="40" t="s">
        <v>92</v>
      </c>
      <c r="T891" s="35">
        <v>796</v>
      </c>
      <c r="U891" s="35" t="s">
        <v>133</v>
      </c>
      <c r="V891" s="125">
        <v>4</v>
      </c>
      <c r="W891" s="125">
        <f>1200/1.12</f>
        <v>1071.4285714285713</v>
      </c>
      <c r="X891" s="23">
        <f t="shared" si="31"/>
        <v>4285.714285714285</v>
      </c>
      <c r="Y891" s="23">
        <f t="shared" si="30"/>
        <v>4800</v>
      </c>
      <c r="Z891" s="35"/>
      <c r="AA891" s="35" t="s">
        <v>76</v>
      </c>
      <c r="AB891" s="35" t="s">
        <v>192</v>
      </c>
      <c r="AC891" s="114" t="s">
        <v>1759</v>
      </c>
    </row>
    <row r="892" spans="1:29" s="8" customFormat="1" ht="44.25" customHeight="1">
      <c r="A892" s="18" t="s">
        <v>2507</v>
      </c>
      <c r="B892" s="18" t="s">
        <v>61</v>
      </c>
      <c r="C892" s="18" t="s">
        <v>62</v>
      </c>
      <c r="D892" s="18" t="s">
        <v>2276</v>
      </c>
      <c r="E892" s="18" t="s">
        <v>1826</v>
      </c>
      <c r="F892" s="18"/>
      <c r="G892" s="18" t="s">
        <v>2277</v>
      </c>
      <c r="H892" s="18"/>
      <c r="I892" s="18" t="s">
        <v>2508</v>
      </c>
      <c r="J892" s="18"/>
      <c r="K892" s="35" t="s">
        <v>66</v>
      </c>
      <c r="L892" s="35">
        <v>0</v>
      </c>
      <c r="M892" s="110" t="s">
        <v>67</v>
      </c>
      <c r="N892" s="35" t="s">
        <v>68</v>
      </c>
      <c r="O892" s="35" t="s">
        <v>417</v>
      </c>
      <c r="P892" s="35" t="s">
        <v>68</v>
      </c>
      <c r="Q892" s="35" t="s">
        <v>70</v>
      </c>
      <c r="R892" s="35" t="s">
        <v>84</v>
      </c>
      <c r="S892" s="40" t="s">
        <v>92</v>
      </c>
      <c r="T892" s="35">
        <v>796</v>
      </c>
      <c r="U892" s="35" t="s">
        <v>133</v>
      </c>
      <c r="V892" s="125">
        <v>4</v>
      </c>
      <c r="W892" s="125">
        <f>1200/1.12</f>
        <v>1071.4285714285713</v>
      </c>
      <c r="X892" s="23">
        <f t="shared" si="31"/>
        <v>4285.714285714285</v>
      </c>
      <c r="Y892" s="23">
        <f t="shared" si="30"/>
        <v>4800</v>
      </c>
      <c r="Z892" s="35"/>
      <c r="AA892" s="35" t="s">
        <v>76</v>
      </c>
      <c r="AB892" s="35" t="s">
        <v>192</v>
      </c>
      <c r="AC892" s="114" t="s">
        <v>1759</v>
      </c>
    </row>
    <row r="893" spans="1:29" s="8" customFormat="1" ht="89.25" customHeight="1">
      <c r="A893" s="18" t="s">
        <v>2509</v>
      </c>
      <c r="B893" s="18" t="s">
        <v>61</v>
      </c>
      <c r="C893" s="18" t="s">
        <v>62</v>
      </c>
      <c r="D893" s="18" t="s">
        <v>2510</v>
      </c>
      <c r="E893" s="18" t="s">
        <v>2511</v>
      </c>
      <c r="F893" s="18"/>
      <c r="G893" s="18" t="s">
        <v>2132</v>
      </c>
      <c r="H893" s="18"/>
      <c r="I893" s="18" t="s">
        <v>2512</v>
      </c>
      <c r="J893" s="18"/>
      <c r="K893" s="35" t="s">
        <v>66</v>
      </c>
      <c r="L893" s="35">
        <v>0</v>
      </c>
      <c r="M893" s="110" t="s">
        <v>67</v>
      </c>
      <c r="N893" s="35" t="s">
        <v>68</v>
      </c>
      <c r="O893" s="35" t="s">
        <v>417</v>
      </c>
      <c r="P893" s="35" t="s">
        <v>68</v>
      </c>
      <c r="Q893" s="35" t="s">
        <v>70</v>
      </c>
      <c r="R893" s="35" t="s">
        <v>84</v>
      </c>
      <c r="S893" s="40" t="s">
        <v>92</v>
      </c>
      <c r="T893" s="35">
        <v>796</v>
      </c>
      <c r="U893" s="35" t="s">
        <v>133</v>
      </c>
      <c r="V893" s="125">
        <v>2</v>
      </c>
      <c r="W893" s="125">
        <v>23800</v>
      </c>
      <c r="X893" s="23">
        <f t="shared" si="31"/>
        <v>47600</v>
      </c>
      <c r="Y893" s="23">
        <f>X893*1.12</f>
        <v>53312.00000000001</v>
      </c>
      <c r="Z893" s="35"/>
      <c r="AA893" s="35" t="s">
        <v>76</v>
      </c>
      <c r="AB893" s="35" t="s">
        <v>192</v>
      </c>
      <c r="AC893" s="114" t="s">
        <v>1759</v>
      </c>
    </row>
    <row r="894" spans="1:29" s="8" customFormat="1" ht="75" customHeight="1">
      <c r="A894" s="18" t="s">
        <v>2513</v>
      </c>
      <c r="B894" s="18" t="s">
        <v>61</v>
      </c>
      <c r="C894" s="18" t="s">
        <v>62</v>
      </c>
      <c r="D894" s="18" t="s">
        <v>2514</v>
      </c>
      <c r="E894" s="18" t="s">
        <v>559</v>
      </c>
      <c r="F894" s="18"/>
      <c r="G894" s="18" t="s">
        <v>2515</v>
      </c>
      <c r="H894" s="18"/>
      <c r="I894" s="18" t="s">
        <v>2516</v>
      </c>
      <c r="J894" s="18"/>
      <c r="K894" s="35" t="s">
        <v>66</v>
      </c>
      <c r="L894" s="35">
        <v>0</v>
      </c>
      <c r="M894" s="110" t="s">
        <v>67</v>
      </c>
      <c r="N894" s="35" t="s">
        <v>68</v>
      </c>
      <c r="O894" s="35" t="s">
        <v>417</v>
      </c>
      <c r="P894" s="35" t="s">
        <v>68</v>
      </c>
      <c r="Q894" s="35" t="s">
        <v>70</v>
      </c>
      <c r="R894" s="35" t="s">
        <v>84</v>
      </c>
      <c r="S894" s="40" t="s">
        <v>2517</v>
      </c>
      <c r="T894" s="35">
        <v>796</v>
      </c>
      <c r="U894" s="35" t="s">
        <v>133</v>
      </c>
      <c r="V894" s="125">
        <v>6</v>
      </c>
      <c r="W894" s="125">
        <f>800/1.12</f>
        <v>714.2857142857142</v>
      </c>
      <c r="X894" s="23">
        <f t="shared" si="31"/>
        <v>4285.714285714285</v>
      </c>
      <c r="Y894" s="23">
        <f>X894*1.12</f>
        <v>4800</v>
      </c>
      <c r="Z894" s="35"/>
      <c r="AA894" s="35" t="s">
        <v>76</v>
      </c>
      <c r="AB894" s="35" t="s">
        <v>192</v>
      </c>
      <c r="AC894" s="114" t="s">
        <v>1759</v>
      </c>
    </row>
    <row r="895" spans="1:29" s="8" customFormat="1" ht="75" customHeight="1">
      <c r="A895" s="18" t="s">
        <v>2518</v>
      </c>
      <c r="B895" s="18" t="s">
        <v>61</v>
      </c>
      <c r="C895" s="18" t="s">
        <v>62</v>
      </c>
      <c r="D895" s="18" t="s">
        <v>2514</v>
      </c>
      <c r="E895" s="18" t="s">
        <v>559</v>
      </c>
      <c r="F895" s="18"/>
      <c r="G895" s="18" t="s">
        <v>2515</v>
      </c>
      <c r="H895" s="18"/>
      <c r="I895" s="18" t="s">
        <v>2519</v>
      </c>
      <c r="J895" s="18"/>
      <c r="K895" s="35" t="s">
        <v>66</v>
      </c>
      <c r="L895" s="35">
        <v>0</v>
      </c>
      <c r="M895" s="110" t="s">
        <v>67</v>
      </c>
      <c r="N895" s="35" t="s">
        <v>68</v>
      </c>
      <c r="O895" s="35" t="s">
        <v>417</v>
      </c>
      <c r="P895" s="35" t="s">
        <v>68</v>
      </c>
      <c r="Q895" s="35" t="s">
        <v>70</v>
      </c>
      <c r="R895" s="35" t="s">
        <v>84</v>
      </c>
      <c r="S895" s="40" t="s">
        <v>2517</v>
      </c>
      <c r="T895" s="35">
        <v>796</v>
      </c>
      <c r="U895" s="35" t="s">
        <v>133</v>
      </c>
      <c r="V895" s="125">
        <v>2</v>
      </c>
      <c r="W895" s="125">
        <f>825/1.12</f>
        <v>736.6071428571428</v>
      </c>
      <c r="X895" s="23">
        <f t="shared" si="31"/>
        <v>1473.2142857142856</v>
      </c>
      <c r="Y895" s="23">
        <f>X895*1.12</f>
        <v>1650</v>
      </c>
      <c r="Z895" s="35"/>
      <c r="AA895" s="35" t="s">
        <v>76</v>
      </c>
      <c r="AB895" s="35" t="s">
        <v>192</v>
      </c>
      <c r="AC895" s="114" t="s">
        <v>1759</v>
      </c>
    </row>
    <row r="896" spans="1:29" s="8" customFormat="1" ht="75" customHeight="1">
      <c r="A896" s="18" t="s">
        <v>2520</v>
      </c>
      <c r="B896" s="18" t="s">
        <v>61</v>
      </c>
      <c r="C896" s="18" t="s">
        <v>62</v>
      </c>
      <c r="D896" s="18" t="s">
        <v>2514</v>
      </c>
      <c r="E896" s="18" t="s">
        <v>559</v>
      </c>
      <c r="F896" s="18"/>
      <c r="G896" s="18" t="s">
        <v>2515</v>
      </c>
      <c r="H896" s="18"/>
      <c r="I896" s="18" t="s">
        <v>2521</v>
      </c>
      <c r="J896" s="18"/>
      <c r="K896" s="35" t="s">
        <v>66</v>
      </c>
      <c r="L896" s="35">
        <v>0</v>
      </c>
      <c r="M896" s="110" t="s">
        <v>67</v>
      </c>
      <c r="N896" s="35" t="s">
        <v>68</v>
      </c>
      <c r="O896" s="35" t="s">
        <v>417</v>
      </c>
      <c r="P896" s="35" t="s">
        <v>68</v>
      </c>
      <c r="Q896" s="35" t="s">
        <v>70</v>
      </c>
      <c r="R896" s="35" t="s">
        <v>84</v>
      </c>
      <c r="S896" s="40" t="s">
        <v>2517</v>
      </c>
      <c r="T896" s="35">
        <v>796</v>
      </c>
      <c r="U896" s="35" t="s">
        <v>133</v>
      </c>
      <c r="V896" s="125">
        <v>2</v>
      </c>
      <c r="W896" s="125">
        <f>825/1.12</f>
        <v>736.6071428571428</v>
      </c>
      <c r="X896" s="23">
        <f t="shared" si="31"/>
        <v>1473.2142857142856</v>
      </c>
      <c r="Y896" s="23">
        <f>X896*1.12</f>
        <v>1650</v>
      </c>
      <c r="Z896" s="35"/>
      <c r="AA896" s="35" t="s">
        <v>76</v>
      </c>
      <c r="AB896" s="35" t="s">
        <v>192</v>
      </c>
      <c r="AC896" s="114" t="s">
        <v>1759</v>
      </c>
    </row>
    <row r="897" spans="1:246" s="1" customFormat="1" ht="94.5" customHeight="1">
      <c r="A897" s="18" t="s">
        <v>2522</v>
      </c>
      <c r="B897" s="40" t="s">
        <v>195</v>
      </c>
      <c r="C897" s="40" t="s">
        <v>235</v>
      </c>
      <c r="D897" s="41" t="s">
        <v>1645</v>
      </c>
      <c r="E897" s="40" t="s">
        <v>726</v>
      </c>
      <c r="F897" s="41"/>
      <c r="G897" s="41" t="s">
        <v>1646</v>
      </c>
      <c r="H897" s="111"/>
      <c r="I897" s="41" t="s">
        <v>1647</v>
      </c>
      <c r="J897" s="41"/>
      <c r="K897" s="40" t="s">
        <v>66</v>
      </c>
      <c r="L897" s="31" t="s">
        <v>239</v>
      </c>
      <c r="M897" s="21" t="s">
        <v>67</v>
      </c>
      <c r="N897" s="35" t="s">
        <v>68</v>
      </c>
      <c r="O897" s="31" t="s">
        <v>417</v>
      </c>
      <c r="P897" s="40" t="s">
        <v>68</v>
      </c>
      <c r="Q897" s="40" t="s">
        <v>70</v>
      </c>
      <c r="R897" s="19" t="s">
        <v>2523</v>
      </c>
      <c r="S897" s="19" t="s">
        <v>92</v>
      </c>
      <c r="T897" s="31">
        <v>112</v>
      </c>
      <c r="U897" s="40" t="s">
        <v>1124</v>
      </c>
      <c r="V897" s="112">
        <v>9000</v>
      </c>
      <c r="W897" s="113">
        <f>2.1*410</f>
        <v>861</v>
      </c>
      <c r="X897" s="112">
        <v>0</v>
      </c>
      <c r="Y897" s="112">
        <f>X897*(1+12%)</f>
        <v>0</v>
      </c>
      <c r="Z897" s="40"/>
      <c r="AA897" s="19" t="s">
        <v>76</v>
      </c>
      <c r="AB897" s="41" t="s">
        <v>208</v>
      </c>
      <c r="AC897" s="114" t="s">
        <v>1634</v>
      </c>
      <c r="AD897" s="114"/>
      <c r="AE897" s="114"/>
      <c r="AF897" s="114"/>
      <c r="AG897" s="114"/>
      <c r="AH897" s="114"/>
      <c r="AI897" s="114"/>
      <c r="AJ897" s="114"/>
      <c r="AK897" s="114"/>
      <c r="AL897" s="114"/>
      <c r="AM897" s="114"/>
      <c r="AN897" s="114"/>
      <c r="AO897" s="114"/>
      <c r="AP897" s="114"/>
      <c r="AQ897" s="114"/>
      <c r="AR897" s="114"/>
      <c r="AS897" s="114"/>
      <c r="AT897" s="114"/>
      <c r="AU897" s="114"/>
      <c r="AV897" s="114"/>
      <c r="AW897" s="114"/>
      <c r="AX897" s="114"/>
      <c r="AY897" s="114"/>
      <c r="AZ897" s="114"/>
      <c r="BA897" s="114"/>
      <c r="BB897" s="114"/>
      <c r="BC897" s="114"/>
      <c r="BD897" s="114"/>
      <c r="BE897" s="114"/>
      <c r="BF897" s="114"/>
      <c r="BG897" s="114"/>
      <c r="BH897" s="114"/>
      <c r="BI897" s="114"/>
      <c r="BJ897" s="114"/>
      <c r="BK897" s="114"/>
      <c r="BL897" s="114"/>
      <c r="BM897" s="114"/>
      <c r="BN897" s="114"/>
      <c r="BO897" s="114"/>
      <c r="BP897" s="114"/>
      <c r="BQ897" s="114"/>
      <c r="BR897" s="114"/>
      <c r="BS897" s="114"/>
      <c r="BT897" s="114"/>
      <c r="BU897" s="114"/>
      <c r="BV897" s="114"/>
      <c r="BW897" s="114"/>
      <c r="BX897" s="114"/>
      <c r="BY897" s="114"/>
      <c r="BZ897" s="114"/>
      <c r="CA897" s="114"/>
      <c r="CB897" s="114"/>
      <c r="CC897" s="114"/>
      <c r="CD897" s="114"/>
      <c r="CE897" s="114"/>
      <c r="CF897" s="114"/>
      <c r="CG897" s="114"/>
      <c r="CH897" s="114"/>
      <c r="CI897" s="114"/>
      <c r="CJ897" s="114"/>
      <c r="CK897" s="114"/>
      <c r="CL897" s="114"/>
      <c r="CM897" s="114"/>
      <c r="CN897" s="114"/>
      <c r="CO897" s="114"/>
      <c r="CP897" s="114"/>
      <c r="CQ897" s="114"/>
      <c r="CR897" s="114"/>
      <c r="CS897" s="114"/>
      <c r="CT897" s="114"/>
      <c r="CU897" s="114"/>
      <c r="CV897" s="114"/>
      <c r="CW897" s="114"/>
      <c r="CX897" s="114"/>
      <c r="CY897" s="114"/>
      <c r="CZ897" s="114"/>
      <c r="DA897" s="114"/>
      <c r="DB897" s="114"/>
      <c r="DC897" s="114"/>
      <c r="DD897" s="114"/>
      <c r="DE897" s="114"/>
      <c r="DF897" s="114"/>
      <c r="DG897" s="114"/>
      <c r="DH897" s="114"/>
      <c r="DI897" s="114"/>
      <c r="DJ897" s="114"/>
      <c r="DK897" s="114"/>
      <c r="DL897" s="114"/>
      <c r="DM897" s="114"/>
      <c r="DN897" s="114"/>
      <c r="DO897" s="114"/>
      <c r="DP897" s="114"/>
      <c r="DQ897" s="114"/>
      <c r="DR897" s="114"/>
      <c r="DS897" s="114"/>
      <c r="DT897" s="114"/>
      <c r="DU897" s="114"/>
      <c r="DV897" s="114"/>
      <c r="DW897" s="114"/>
      <c r="DX897" s="114"/>
      <c r="DY897" s="114"/>
      <c r="DZ897" s="114"/>
      <c r="EA897" s="114"/>
      <c r="EB897" s="114"/>
      <c r="EC897" s="114"/>
      <c r="ED897" s="114"/>
      <c r="EE897" s="114"/>
      <c r="EF897" s="114"/>
      <c r="EG897" s="114"/>
      <c r="EH897" s="114"/>
      <c r="EI897" s="114"/>
      <c r="EJ897" s="114"/>
      <c r="EK897" s="114"/>
      <c r="EL897" s="114"/>
      <c r="EM897" s="114"/>
      <c r="EN897" s="114"/>
      <c r="EO897" s="114"/>
      <c r="EP897" s="114"/>
      <c r="EQ897" s="114"/>
      <c r="ER897" s="114"/>
      <c r="ES897" s="114"/>
      <c r="ET897" s="114"/>
      <c r="EU897" s="114"/>
      <c r="EV897" s="114"/>
      <c r="EW897" s="114"/>
      <c r="EX897" s="114"/>
      <c r="EY897" s="114"/>
      <c r="EZ897" s="114"/>
      <c r="FA897" s="114"/>
      <c r="FB897" s="114"/>
      <c r="FC897" s="114"/>
      <c r="FD897" s="114"/>
      <c r="FE897" s="114"/>
      <c r="FF897" s="114"/>
      <c r="FG897" s="114"/>
      <c r="FH897" s="114"/>
      <c r="FI897" s="114"/>
      <c r="FJ897" s="114"/>
      <c r="FK897" s="114"/>
      <c r="FL897" s="114"/>
      <c r="FM897" s="114"/>
      <c r="FN897" s="114"/>
      <c r="FO897" s="114"/>
      <c r="FP897" s="114"/>
      <c r="FQ897" s="114"/>
      <c r="FR897" s="114"/>
      <c r="FS897" s="114"/>
      <c r="FT897" s="114"/>
      <c r="FU897" s="114"/>
      <c r="FV897" s="114"/>
      <c r="FW897" s="114"/>
      <c r="FX897" s="114"/>
      <c r="FY897" s="114"/>
      <c r="FZ897" s="114"/>
      <c r="GA897" s="114"/>
      <c r="GB897" s="114"/>
      <c r="GC897" s="114"/>
      <c r="GD897" s="114"/>
      <c r="GE897" s="114"/>
      <c r="GF897" s="114"/>
      <c r="GG897" s="114"/>
      <c r="GH897" s="114"/>
      <c r="GI897" s="114"/>
      <c r="GJ897" s="114"/>
      <c r="GK897" s="114"/>
      <c r="GL897" s="114"/>
      <c r="GM897" s="114"/>
      <c r="GN897" s="114"/>
      <c r="GO897" s="114"/>
      <c r="GP897" s="114"/>
      <c r="GQ897" s="114"/>
      <c r="GR897" s="114"/>
      <c r="GS897" s="114"/>
      <c r="GT897" s="114"/>
      <c r="GU897" s="114"/>
      <c r="GV897" s="114"/>
      <c r="GW897" s="114"/>
      <c r="GX897" s="114"/>
      <c r="GY897" s="114"/>
      <c r="GZ897" s="114"/>
      <c r="HA897" s="114"/>
      <c r="HB897" s="114"/>
      <c r="HC897" s="114"/>
      <c r="HD897" s="114"/>
      <c r="HE897" s="114"/>
      <c r="HF897" s="114"/>
      <c r="HG897" s="114"/>
      <c r="HH897" s="114"/>
      <c r="HI897" s="114"/>
      <c r="HJ897" s="114"/>
      <c r="HK897" s="114"/>
      <c r="HL897" s="114"/>
      <c r="HM897" s="114"/>
      <c r="HN897" s="114"/>
      <c r="HO897" s="114"/>
      <c r="HP897" s="114"/>
      <c r="HQ897" s="114"/>
      <c r="HR897" s="114"/>
      <c r="HS897" s="114"/>
      <c r="HT897" s="114"/>
      <c r="HU897" s="114"/>
      <c r="HV897" s="114"/>
      <c r="HW897" s="114"/>
      <c r="HX897" s="114"/>
      <c r="HY897" s="114"/>
      <c r="HZ897" s="114"/>
      <c r="IA897" s="114"/>
      <c r="IB897" s="114"/>
      <c r="IC897" s="114"/>
      <c r="ID897" s="114"/>
      <c r="IE897" s="114"/>
      <c r="IF897" s="114"/>
      <c r="IG897" s="114"/>
      <c r="IH897" s="114"/>
      <c r="II897" s="114"/>
      <c r="IJ897" s="114"/>
      <c r="IK897" s="114"/>
      <c r="IL897" s="114"/>
    </row>
    <row r="898" spans="1:246" s="1" customFormat="1" ht="94.5" customHeight="1">
      <c r="A898" s="18" t="s">
        <v>2524</v>
      </c>
      <c r="B898" s="40" t="s">
        <v>195</v>
      </c>
      <c r="C898" s="40" t="s">
        <v>235</v>
      </c>
      <c r="D898" s="41" t="s">
        <v>1645</v>
      </c>
      <c r="E898" s="40" t="s">
        <v>726</v>
      </c>
      <c r="F898" s="41"/>
      <c r="G898" s="41" t="s">
        <v>1646</v>
      </c>
      <c r="H898" s="111"/>
      <c r="I898" s="41" t="s">
        <v>1647</v>
      </c>
      <c r="J898" s="41"/>
      <c r="K898" s="40" t="s">
        <v>66</v>
      </c>
      <c r="L898" s="31" t="s">
        <v>239</v>
      </c>
      <c r="M898" s="21" t="s">
        <v>67</v>
      </c>
      <c r="N898" s="35" t="s">
        <v>68</v>
      </c>
      <c r="O898" s="31" t="s">
        <v>1657</v>
      </c>
      <c r="P898" s="40" t="s">
        <v>68</v>
      </c>
      <c r="Q898" s="40" t="s">
        <v>70</v>
      </c>
      <c r="R898" s="19" t="s">
        <v>2523</v>
      </c>
      <c r="S898" s="19" t="s">
        <v>92</v>
      </c>
      <c r="T898" s="31">
        <v>112</v>
      </c>
      <c r="U898" s="40" t="s">
        <v>1124</v>
      </c>
      <c r="V898" s="112">
        <v>18000</v>
      </c>
      <c r="W898" s="113">
        <f>2.1*410</f>
        <v>861</v>
      </c>
      <c r="X898" s="112">
        <f>W898*V898</f>
        <v>15498000</v>
      </c>
      <c r="Y898" s="112">
        <f>X898*(1+12%)</f>
        <v>17357760</v>
      </c>
      <c r="Z898" s="40"/>
      <c r="AA898" s="19" t="s">
        <v>76</v>
      </c>
      <c r="AB898" s="41"/>
      <c r="AC898" s="114" t="s">
        <v>1634</v>
      </c>
      <c r="AD898" s="114"/>
      <c r="AE898" s="114"/>
      <c r="AF898" s="114"/>
      <c r="AG898" s="114"/>
      <c r="AH898" s="114"/>
      <c r="AI898" s="114"/>
      <c r="AJ898" s="114"/>
      <c r="AK898" s="114"/>
      <c r="AL898" s="114"/>
      <c r="AM898" s="114"/>
      <c r="AN898" s="114"/>
      <c r="AO898" s="114"/>
      <c r="AP898" s="114"/>
      <c r="AQ898" s="114"/>
      <c r="AR898" s="114"/>
      <c r="AS898" s="114"/>
      <c r="AT898" s="114"/>
      <c r="AU898" s="114"/>
      <c r="AV898" s="114"/>
      <c r="AW898" s="114"/>
      <c r="AX898" s="114"/>
      <c r="AY898" s="114"/>
      <c r="AZ898" s="114"/>
      <c r="BA898" s="114"/>
      <c r="BB898" s="114"/>
      <c r="BC898" s="114"/>
      <c r="BD898" s="114"/>
      <c r="BE898" s="114"/>
      <c r="BF898" s="114"/>
      <c r="BG898" s="114"/>
      <c r="BH898" s="114"/>
      <c r="BI898" s="114"/>
      <c r="BJ898" s="114"/>
      <c r="BK898" s="114"/>
      <c r="BL898" s="114"/>
      <c r="BM898" s="114"/>
      <c r="BN898" s="114"/>
      <c r="BO898" s="114"/>
      <c r="BP898" s="114"/>
      <c r="BQ898" s="114"/>
      <c r="BR898" s="114"/>
      <c r="BS898" s="114"/>
      <c r="BT898" s="114"/>
      <c r="BU898" s="114"/>
      <c r="BV898" s="114"/>
      <c r="BW898" s="114"/>
      <c r="BX898" s="114"/>
      <c r="BY898" s="114"/>
      <c r="BZ898" s="114"/>
      <c r="CA898" s="114"/>
      <c r="CB898" s="114"/>
      <c r="CC898" s="114"/>
      <c r="CD898" s="114"/>
      <c r="CE898" s="114"/>
      <c r="CF898" s="114"/>
      <c r="CG898" s="114"/>
      <c r="CH898" s="114"/>
      <c r="CI898" s="114"/>
      <c r="CJ898" s="114"/>
      <c r="CK898" s="114"/>
      <c r="CL898" s="114"/>
      <c r="CM898" s="114"/>
      <c r="CN898" s="114"/>
      <c r="CO898" s="114"/>
      <c r="CP898" s="114"/>
      <c r="CQ898" s="114"/>
      <c r="CR898" s="114"/>
      <c r="CS898" s="114"/>
      <c r="CT898" s="114"/>
      <c r="CU898" s="114"/>
      <c r="CV898" s="114"/>
      <c r="CW898" s="114"/>
      <c r="CX898" s="114"/>
      <c r="CY898" s="114"/>
      <c r="CZ898" s="114"/>
      <c r="DA898" s="114"/>
      <c r="DB898" s="114"/>
      <c r="DC898" s="114"/>
      <c r="DD898" s="114"/>
      <c r="DE898" s="114"/>
      <c r="DF898" s="114"/>
      <c r="DG898" s="114"/>
      <c r="DH898" s="114"/>
      <c r="DI898" s="114"/>
      <c r="DJ898" s="114"/>
      <c r="DK898" s="114"/>
      <c r="DL898" s="114"/>
      <c r="DM898" s="114"/>
      <c r="DN898" s="114"/>
      <c r="DO898" s="114"/>
      <c r="DP898" s="114"/>
      <c r="DQ898" s="114"/>
      <c r="DR898" s="114"/>
      <c r="DS898" s="114"/>
      <c r="DT898" s="114"/>
      <c r="DU898" s="114"/>
      <c r="DV898" s="114"/>
      <c r="DW898" s="114"/>
      <c r="DX898" s="114"/>
      <c r="DY898" s="114"/>
      <c r="DZ898" s="114"/>
      <c r="EA898" s="114"/>
      <c r="EB898" s="114"/>
      <c r="EC898" s="114"/>
      <c r="ED898" s="114"/>
      <c r="EE898" s="114"/>
      <c r="EF898" s="114"/>
      <c r="EG898" s="114"/>
      <c r="EH898" s="114"/>
      <c r="EI898" s="114"/>
      <c r="EJ898" s="114"/>
      <c r="EK898" s="114"/>
      <c r="EL898" s="114"/>
      <c r="EM898" s="114"/>
      <c r="EN898" s="114"/>
      <c r="EO898" s="114"/>
      <c r="EP898" s="114"/>
      <c r="EQ898" s="114"/>
      <c r="ER898" s="114"/>
      <c r="ES898" s="114"/>
      <c r="ET898" s="114"/>
      <c r="EU898" s="114"/>
      <c r="EV898" s="114"/>
      <c r="EW898" s="114"/>
      <c r="EX898" s="114"/>
      <c r="EY898" s="114"/>
      <c r="EZ898" s="114"/>
      <c r="FA898" s="114"/>
      <c r="FB898" s="114"/>
      <c r="FC898" s="114"/>
      <c r="FD898" s="114"/>
      <c r="FE898" s="114"/>
      <c r="FF898" s="114"/>
      <c r="FG898" s="114"/>
      <c r="FH898" s="114"/>
      <c r="FI898" s="114"/>
      <c r="FJ898" s="114"/>
      <c r="FK898" s="114"/>
      <c r="FL898" s="114"/>
      <c r="FM898" s="114"/>
      <c r="FN898" s="114"/>
      <c r="FO898" s="114"/>
      <c r="FP898" s="114"/>
      <c r="FQ898" s="114"/>
      <c r="FR898" s="114"/>
      <c r="FS898" s="114"/>
      <c r="FT898" s="114"/>
      <c r="FU898" s="114"/>
      <c r="FV898" s="114"/>
      <c r="FW898" s="114"/>
      <c r="FX898" s="114"/>
      <c r="FY898" s="114"/>
      <c r="FZ898" s="114"/>
      <c r="GA898" s="114"/>
      <c r="GB898" s="114"/>
      <c r="GC898" s="114"/>
      <c r="GD898" s="114"/>
      <c r="GE898" s="114"/>
      <c r="GF898" s="114"/>
      <c r="GG898" s="114"/>
      <c r="GH898" s="114"/>
      <c r="GI898" s="114"/>
      <c r="GJ898" s="114"/>
      <c r="GK898" s="114"/>
      <c r="GL898" s="114"/>
      <c r="GM898" s="114"/>
      <c r="GN898" s="114"/>
      <c r="GO898" s="114"/>
      <c r="GP898" s="114"/>
      <c r="GQ898" s="114"/>
      <c r="GR898" s="114"/>
      <c r="GS898" s="114"/>
      <c r="GT898" s="114"/>
      <c r="GU898" s="114"/>
      <c r="GV898" s="114"/>
      <c r="GW898" s="114"/>
      <c r="GX898" s="114"/>
      <c r="GY898" s="114"/>
      <c r="GZ898" s="114"/>
      <c r="HA898" s="114"/>
      <c r="HB898" s="114"/>
      <c r="HC898" s="114"/>
      <c r="HD898" s="114"/>
      <c r="HE898" s="114"/>
      <c r="HF898" s="114"/>
      <c r="HG898" s="114"/>
      <c r="HH898" s="114"/>
      <c r="HI898" s="114"/>
      <c r="HJ898" s="114"/>
      <c r="HK898" s="114"/>
      <c r="HL898" s="114"/>
      <c r="HM898" s="114"/>
      <c r="HN898" s="114"/>
      <c r="HO898" s="114"/>
      <c r="HP898" s="114"/>
      <c r="HQ898" s="114"/>
      <c r="HR898" s="114"/>
      <c r="HS898" s="114"/>
      <c r="HT898" s="114"/>
      <c r="HU898" s="114"/>
      <c r="HV898" s="114"/>
      <c r="HW898" s="114"/>
      <c r="HX898" s="114"/>
      <c r="HY898" s="114"/>
      <c r="HZ898" s="114"/>
      <c r="IA898" s="114"/>
      <c r="IB898" s="114"/>
      <c r="IC898" s="114"/>
      <c r="ID898" s="114"/>
      <c r="IE898" s="114"/>
      <c r="IF898" s="114"/>
      <c r="IG898" s="114"/>
      <c r="IH898" s="114"/>
      <c r="II898" s="114"/>
      <c r="IJ898" s="114"/>
      <c r="IK898" s="114"/>
      <c r="IL898" s="114"/>
    </row>
    <row r="899" spans="1:246" s="1" customFormat="1" ht="138.75" customHeight="1">
      <c r="A899" s="18" t="s">
        <v>2525</v>
      </c>
      <c r="B899" s="40" t="s">
        <v>195</v>
      </c>
      <c r="C899" s="40" t="s">
        <v>235</v>
      </c>
      <c r="D899" s="41" t="s">
        <v>2526</v>
      </c>
      <c r="E899" s="40" t="s">
        <v>2527</v>
      </c>
      <c r="F899" s="41"/>
      <c r="G899" s="41" t="s">
        <v>2528</v>
      </c>
      <c r="H899" s="111"/>
      <c r="I899" s="41" t="s">
        <v>2529</v>
      </c>
      <c r="J899" s="41"/>
      <c r="K899" s="40" t="s">
        <v>66</v>
      </c>
      <c r="L899" s="31" t="s">
        <v>239</v>
      </c>
      <c r="M899" s="21" t="s">
        <v>67</v>
      </c>
      <c r="N899" s="35" t="s">
        <v>68</v>
      </c>
      <c r="O899" s="31" t="s">
        <v>103</v>
      </c>
      <c r="P899" s="40" t="s">
        <v>68</v>
      </c>
      <c r="Q899" s="40" t="s">
        <v>70</v>
      </c>
      <c r="R899" s="19" t="s">
        <v>2530</v>
      </c>
      <c r="S899" s="40" t="s">
        <v>92</v>
      </c>
      <c r="T899" s="31" t="s">
        <v>157</v>
      </c>
      <c r="U899" s="40" t="s">
        <v>205</v>
      </c>
      <c r="V899" s="112">
        <v>1</v>
      </c>
      <c r="W899" s="113">
        <v>1025920</v>
      </c>
      <c r="X899" s="112">
        <f t="shared" si="31"/>
        <v>1025920</v>
      </c>
      <c r="Y899" s="112">
        <f>X899*(1+12%)</f>
        <v>1149030.4000000001</v>
      </c>
      <c r="Z899" s="40"/>
      <c r="AA899" s="19" t="s">
        <v>76</v>
      </c>
      <c r="AB899" s="41"/>
      <c r="AC899" s="114" t="s">
        <v>1634</v>
      </c>
      <c r="AD899" s="114"/>
      <c r="AE899" s="114"/>
      <c r="AF899" s="114"/>
      <c r="AG899" s="114"/>
      <c r="AH899" s="114"/>
      <c r="AI899" s="114"/>
      <c r="AJ899" s="114"/>
      <c r="AK899" s="114"/>
      <c r="AL899" s="114"/>
      <c r="AM899" s="114"/>
      <c r="AN899" s="114"/>
      <c r="AO899" s="114"/>
      <c r="AP899" s="114"/>
      <c r="AQ899" s="114"/>
      <c r="AR899" s="114"/>
      <c r="AS899" s="114"/>
      <c r="AT899" s="114"/>
      <c r="AU899" s="114"/>
      <c r="AV899" s="114"/>
      <c r="AW899" s="114"/>
      <c r="AX899" s="114"/>
      <c r="AY899" s="114"/>
      <c r="AZ899" s="114"/>
      <c r="BA899" s="114"/>
      <c r="BB899" s="114"/>
      <c r="BC899" s="114"/>
      <c r="BD899" s="114"/>
      <c r="BE899" s="114"/>
      <c r="BF899" s="114"/>
      <c r="BG899" s="114"/>
      <c r="BH899" s="114"/>
      <c r="BI899" s="114"/>
      <c r="BJ899" s="114"/>
      <c r="BK899" s="114"/>
      <c r="BL899" s="114"/>
      <c r="BM899" s="114"/>
      <c r="BN899" s="114"/>
      <c r="BO899" s="114"/>
      <c r="BP899" s="114"/>
      <c r="BQ899" s="114"/>
      <c r="BR899" s="114"/>
      <c r="BS899" s="114"/>
      <c r="BT899" s="114"/>
      <c r="BU899" s="114"/>
      <c r="BV899" s="114"/>
      <c r="BW899" s="114"/>
      <c r="BX899" s="114"/>
      <c r="BY899" s="114"/>
      <c r="BZ899" s="114"/>
      <c r="CA899" s="114"/>
      <c r="CB899" s="114"/>
      <c r="CC899" s="114"/>
      <c r="CD899" s="114"/>
      <c r="CE899" s="114"/>
      <c r="CF899" s="114"/>
      <c r="CG899" s="114"/>
      <c r="CH899" s="114"/>
      <c r="CI899" s="114"/>
      <c r="CJ899" s="114"/>
      <c r="CK899" s="114"/>
      <c r="CL899" s="114"/>
      <c r="CM899" s="114"/>
      <c r="CN899" s="114"/>
      <c r="CO899" s="114"/>
      <c r="CP899" s="114"/>
      <c r="CQ899" s="114"/>
      <c r="CR899" s="114"/>
      <c r="CS899" s="114"/>
      <c r="CT899" s="114"/>
      <c r="CU899" s="114"/>
      <c r="CV899" s="114"/>
      <c r="CW899" s="114"/>
      <c r="CX899" s="114"/>
      <c r="CY899" s="114"/>
      <c r="CZ899" s="114"/>
      <c r="DA899" s="114"/>
      <c r="DB899" s="114"/>
      <c r="DC899" s="114"/>
      <c r="DD899" s="114"/>
      <c r="DE899" s="114"/>
      <c r="DF899" s="114"/>
      <c r="DG899" s="114"/>
      <c r="DH899" s="114"/>
      <c r="DI899" s="114"/>
      <c r="DJ899" s="114"/>
      <c r="DK899" s="114"/>
      <c r="DL899" s="114"/>
      <c r="DM899" s="114"/>
      <c r="DN899" s="114"/>
      <c r="DO899" s="114"/>
      <c r="DP899" s="114"/>
      <c r="DQ899" s="114"/>
      <c r="DR899" s="114"/>
      <c r="DS899" s="114"/>
      <c r="DT899" s="114"/>
      <c r="DU899" s="114"/>
      <c r="DV899" s="114"/>
      <c r="DW899" s="114"/>
      <c r="DX899" s="114"/>
      <c r="DY899" s="114"/>
      <c r="DZ899" s="114"/>
      <c r="EA899" s="114"/>
      <c r="EB899" s="114"/>
      <c r="EC899" s="114"/>
      <c r="ED899" s="114"/>
      <c r="EE899" s="114"/>
      <c r="EF899" s="114"/>
      <c r="EG899" s="114"/>
      <c r="EH899" s="114"/>
      <c r="EI899" s="114"/>
      <c r="EJ899" s="114"/>
      <c r="EK899" s="114"/>
      <c r="EL899" s="114"/>
      <c r="EM899" s="114"/>
      <c r="EN899" s="114"/>
      <c r="EO899" s="114"/>
      <c r="EP899" s="114"/>
      <c r="EQ899" s="114"/>
      <c r="ER899" s="114"/>
      <c r="ES899" s="114"/>
      <c r="ET899" s="114"/>
      <c r="EU899" s="114"/>
      <c r="EV899" s="114"/>
      <c r="EW899" s="114"/>
      <c r="EX899" s="114"/>
      <c r="EY899" s="114"/>
      <c r="EZ899" s="114"/>
      <c r="FA899" s="114"/>
      <c r="FB899" s="114"/>
      <c r="FC899" s="114"/>
      <c r="FD899" s="114"/>
      <c r="FE899" s="114"/>
      <c r="FF899" s="114"/>
      <c r="FG899" s="114"/>
      <c r="FH899" s="114"/>
      <c r="FI899" s="114"/>
      <c r="FJ899" s="114"/>
      <c r="FK899" s="114"/>
      <c r="FL899" s="114"/>
      <c r="FM899" s="114"/>
      <c r="FN899" s="114"/>
      <c r="FO899" s="114"/>
      <c r="FP899" s="114"/>
      <c r="FQ899" s="114"/>
      <c r="FR899" s="114"/>
      <c r="FS899" s="114"/>
      <c r="FT899" s="114"/>
      <c r="FU899" s="114"/>
      <c r="FV899" s="114"/>
      <c r="FW899" s="114"/>
      <c r="FX899" s="114"/>
      <c r="FY899" s="114"/>
      <c r="FZ899" s="114"/>
      <c r="GA899" s="114"/>
      <c r="GB899" s="114"/>
      <c r="GC899" s="114"/>
      <c r="GD899" s="114"/>
      <c r="GE899" s="114"/>
      <c r="GF899" s="114"/>
      <c r="GG899" s="114"/>
      <c r="GH899" s="114"/>
      <c r="GI899" s="114"/>
      <c r="GJ899" s="114"/>
      <c r="GK899" s="114"/>
      <c r="GL899" s="114"/>
      <c r="GM899" s="114"/>
      <c r="GN899" s="114"/>
      <c r="GO899" s="114"/>
      <c r="GP899" s="114"/>
      <c r="GQ899" s="114"/>
      <c r="GR899" s="114"/>
      <c r="GS899" s="114"/>
      <c r="GT899" s="114"/>
      <c r="GU899" s="114"/>
      <c r="GV899" s="114"/>
      <c r="GW899" s="114"/>
      <c r="GX899" s="114"/>
      <c r="GY899" s="114"/>
      <c r="GZ899" s="114"/>
      <c r="HA899" s="114"/>
      <c r="HB899" s="114"/>
      <c r="HC899" s="114"/>
      <c r="HD899" s="114"/>
      <c r="HE899" s="114"/>
      <c r="HF899" s="114"/>
      <c r="HG899" s="114"/>
      <c r="HH899" s="114"/>
      <c r="HI899" s="114"/>
      <c r="HJ899" s="114"/>
      <c r="HK899" s="114"/>
      <c r="HL899" s="114"/>
      <c r="HM899" s="114"/>
      <c r="HN899" s="114"/>
      <c r="HO899" s="114"/>
      <c r="HP899" s="114"/>
      <c r="HQ899" s="114"/>
      <c r="HR899" s="114"/>
      <c r="HS899" s="114"/>
      <c r="HT899" s="114"/>
      <c r="HU899" s="114"/>
      <c r="HV899" s="114"/>
      <c r="HW899" s="114"/>
      <c r="HX899" s="114"/>
      <c r="HY899" s="114"/>
      <c r="HZ899" s="114"/>
      <c r="IA899" s="114"/>
      <c r="IB899" s="114"/>
      <c r="IC899" s="114"/>
      <c r="ID899" s="114"/>
      <c r="IE899" s="114"/>
      <c r="IF899" s="114"/>
      <c r="IG899" s="114"/>
      <c r="IH899" s="114"/>
      <c r="II899" s="114"/>
      <c r="IJ899" s="114"/>
      <c r="IK899" s="114"/>
      <c r="IL899" s="114"/>
    </row>
    <row r="900" spans="1:29" s="62" customFormat="1" ht="120.75" customHeight="1">
      <c r="A900" s="18" t="s">
        <v>2531</v>
      </c>
      <c r="B900" s="19" t="s">
        <v>61</v>
      </c>
      <c r="C900" s="19" t="s">
        <v>62</v>
      </c>
      <c r="D900" s="18" t="s">
        <v>1533</v>
      </c>
      <c r="E900" s="18" t="s">
        <v>1362</v>
      </c>
      <c r="F900" s="33"/>
      <c r="G900" s="18" t="s">
        <v>1534</v>
      </c>
      <c r="H900" s="33"/>
      <c r="I900" s="18" t="s">
        <v>1535</v>
      </c>
      <c r="J900" s="18"/>
      <c r="K900" s="101" t="s">
        <v>66</v>
      </c>
      <c r="L900" s="18">
        <v>90</v>
      </c>
      <c r="M900" s="21" t="s">
        <v>67</v>
      </c>
      <c r="N900" s="19" t="s">
        <v>68</v>
      </c>
      <c r="O900" s="18" t="s">
        <v>103</v>
      </c>
      <c r="P900" s="19" t="s">
        <v>68</v>
      </c>
      <c r="Q900" s="19" t="s">
        <v>70</v>
      </c>
      <c r="R900" s="22" t="s">
        <v>2532</v>
      </c>
      <c r="S900" s="19" t="s">
        <v>92</v>
      </c>
      <c r="T900" s="102" t="s">
        <v>731</v>
      </c>
      <c r="U900" s="102" t="s">
        <v>1539</v>
      </c>
      <c r="V900" s="23">
        <v>1500</v>
      </c>
      <c r="W900" s="103">
        <f>165000/1.12</f>
        <v>147321.42857142855</v>
      </c>
      <c r="X900" s="98">
        <f t="shared" si="31"/>
        <v>220982142.85714284</v>
      </c>
      <c r="Y900" s="98">
        <f aca="true" t="shared" si="32" ref="Y900:Y911">X900*1.12</f>
        <v>247500000</v>
      </c>
      <c r="Z900" s="19" t="s">
        <v>1351</v>
      </c>
      <c r="AA900" s="19" t="s">
        <v>76</v>
      </c>
      <c r="AB900" s="19"/>
      <c r="AC900" s="15" t="s">
        <v>1091</v>
      </c>
    </row>
    <row r="901" spans="1:29" s="8" customFormat="1" ht="76.5" customHeight="1">
      <c r="A901" s="18" t="s">
        <v>2533</v>
      </c>
      <c r="B901" s="18" t="s">
        <v>61</v>
      </c>
      <c r="C901" s="18" t="s">
        <v>62</v>
      </c>
      <c r="D901" s="18" t="s">
        <v>1834</v>
      </c>
      <c r="E901" s="18" t="s">
        <v>1835</v>
      </c>
      <c r="F901" s="18"/>
      <c r="G901" s="18" t="s">
        <v>1836</v>
      </c>
      <c r="H901" s="18"/>
      <c r="I901" s="18" t="s">
        <v>2534</v>
      </c>
      <c r="J901" s="18"/>
      <c r="K901" s="35" t="s">
        <v>66</v>
      </c>
      <c r="L901" s="35">
        <v>0</v>
      </c>
      <c r="M901" s="110" t="s">
        <v>67</v>
      </c>
      <c r="N901" s="35" t="s">
        <v>68</v>
      </c>
      <c r="O901" s="18" t="s">
        <v>103</v>
      </c>
      <c r="P901" s="35" t="s">
        <v>68</v>
      </c>
      <c r="Q901" s="35" t="s">
        <v>70</v>
      </c>
      <c r="R901" s="35" t="s">
        <v>84</v>
      </c>
      <c r="S901" s="19" t="s">
        <v>72</v>
      </c>
      <c r="T901" s="35">
        <v>796</v>
      </c>
      <c r="U901" s="35" t="s">
        <v>133</v>
      </c>
      <c r="V901" s="125">
        <v>2</v>
      </c>
      <c r="W901" s="125">
        <v>983</v>
      </c>
      <c r="X901" s="23">
        <f t="shared" si="31"/>
        <v>1966</v>
      </c>
      <c r="Y901" s="23">
        <f t="shared" si="32"/>
        <v>2201.92</v>
      </c>
      <c r="Z901" s="35"/>
      <c r="AA901" s="35" t="s">
        <v>76</v>
      </c>
      <c r="AB901" s="35"/>
      <c r="AC901" s="114" t="s">
        <v>1759</v>
      </c>
    </row>
    <row r="902" spans="1:29" s="8" customFormat="1" ht="76.5" customHeight="1">
      <c r="A902" s="18" t="s">
        <v>2535</v>
      </c>
      <c r="B902" s="18" t="s">
        <v>61</v>
      </c>
      <c r="C902" s="18" t="s">
        <v>62</v>
      </c>
      <c r="D902" s="18" t="s">
        <v>2536</v>
      </c>
      <c r="E902" s="18" t="s">
        <v>2537</v>
      </c>
      <c r="F902" s="18"/>
      <c r="G902" s="18" t="s">
        <v>2538</v>
      </c>
      <c r="H902" s="18"/>
      <c r="I902" s="18" t="s">
        <v>2539</v>
      </c>
      <c r="J902" s="18"/>
      <c r="K902" s="35" t="s">
        <v>66</v>
      </c>
      <c r="L902" s="35">
        <v>0</v>
      </c>
      <c r="M902" s="110" t="s">
        <v>67</v>
      </c>
      <c r="N902" s="35" t="s">
        <v>68</v>
      </c>
      <c r="O902" s="18" t="s">
        <v>971</v>
      </c>
      <c r="P902" s="35" t="s">
        <v>68</v>
      </c>
      <c r="Q902" s="35" t="s">
        <v>70</v>
      </c>
      <c r="R902" s="35" t="s">
        <v>84</v>
      </c>
      <c r="S902" s="19" t="s">
        <v>72</v>
      </c>
      <c r="T902" s="35">
        <v>796</v>
      </c>
      <c r="U902" s="35" t="s">
        <v>133</v>
      </c>
      <c r="V902" s="125">
        <v>50</v>
      </c>
      <c r="W902" s="125">
        <v>117</v>
      </c>
      <c r="X902" s="23">
        <f t="shared" si="31"/>
        <v>5850</v>
      </c>
      <c r="Y902" s="23">
        <f t="shared" si="32"/>
        <v>6552.000000000001</v>
      </c>
      <c r="Z902" s="35"/>
      <c r="AA902" s="35" t="s">
        <v>76</v>
      </c>
      <c r="AB902" s="35"/>
      <c r="AC902" s="114" t="s">
        <v>1759</v>
      </c>
    </row>
    <row r="903" spans="1:29" s="8" customFormat="1" ht="76.5" customHeight="1">
      <c r="A903" s="18" t="s">
        <v>2540</v>
      </c>
      <c r="B903" s="18" t="s">
        <v>61</v>
      </c>
      <c r="C903" s="18" t="s">
        <v>62</v>
      </c>
      <c r="D903" s="18" t="s">
        <v>2541</v>
      </c>
      <c r="E903" s="18" t="s">
        <v>2542</v>
      </c>
      <c r="F903" s="18"/>
      <c r="G903" s="18" t="s">
        <v>2543</v>
      </c>
      <c r="H903" s="18"/>
      <c r="I903" s="18" t="s">
        <v>2544</v>
      </c>
      <c r="J903" s="18"/>
      <c r="K903" s="35" t="s">
        <v>66</v>
      </c>
      <c r="L903" s="35">
        <v>0</v>
      </c>
      <c r="M903" s="110" t="s">
        <v>67</v>
      </c>
      <c r="N903" s="35" t="s">
        <v>68</v>
      </c>
      <c r="O903" s="18" t="s">
        <v>971</v>
      </c>
      <c r="P903" s="35" t="s">
        <v>68</v>
      </c>
      <c r="Q903" s="35" t="s">
        <v>70</v>
      </c>
      <c r="R903" s="35" t="s">
        <v>84</v>
      </c>
      <c r="S903" s="19" t="s">
        <v>72</v>
      </c>
      <c r="T903" s="35">
        <v>796</v>
      </c>
      <c r="U903" s="35" t="s">
        <v>133</v>
      </c>
      <c r="V903" s="125">
        <v>3000</v>
      </c>
      <c r="W903" s="125">
        <v>6</v>
      </c>
      <c r="X903" s="23">
        <f t="shared" si="31"/>
        <v>18000</v>
      </c>
      <c r="Y903" s="23">
        <f t="shared" si="32"/>
        <v>20160.000000000004</v>
      </c>
      <c r="Z903" s="35"/>
      <c r="AA903" s="35" t="s">
        <v>76</v>
      </c>
      <c r="AB903" s="35"/>
      <c r="AC903" s="114" t="s">
        <v>1759</v>
      </c>
    </row>
    <row r="904" spans="1:29" s="8" customFormat="1" ht="76.5" customHeight="1">
      <c r="A904" s="18" t="s">
        <v>2545</v>
      </c>
      <c r="B904" s="18" t="s">
        <v>195</v>
      </c>
      <c r="C904" s="18" t="s">
        <v>312</v>
      </c>
      <c r="D904" s="18" t="s">
        <v>2546</v>
      </c>
      <c r="E904" s="18" t="s">
        <v>352</v>
      </c>
      <c r="F904" s="18"/>
      <c r="G904" s="18" t="s">
        <v>353</v>
      </c>
      <c r="H904" s="18"/>
      <c r="I904" s="18" t="s">
        <v>2547</v>
      </c>
      <c r="J904" s="18"/>
      <c r="K904" s="35" t="s">
        <v>66</v>
      </c>
      <c r="L904" s="35" t="s">
        <v>239</v>
      </c>
      <c r="M904" s="110" t="s">
        <v>67</v>
      </c>
      <c r="N904" s="35" t="s">
        <v>338</v>
      </c>
      <c r="O904" s="18" t="s">
        <v>971</v>
      </c>
      <c r="P904" s="35" t="s">
        <v>338</v>
      </c>
      <c r="Q904" s="35" t="s">
        <v>70</v>
      </c>
      <c r="R904" s="35" t="s">
        <v>84</v>
      </c>
      <c r="S904" s="19" t="s">
        <v>72</v>
      </c>
      <c r="T904" s="35">
        <v>796</v>
      </c>
      <c r="U904" s="35" t="s">
        <v>133</v>
      </c>
      <c r="V904" s="125">
        <v>5000</v>
      </c>
      <c r="W904" s="125">
        <v>1.63</v>
      </c>
      <c r="X904" s="23">
        <f t="shared" si="31"/>
        <v>8149.999999999999</v>
      </c>
      <c r="Y904" s="23">
        <f t="shared" si="32"/>
        <v>9128</v>
      </c>
      <c r="Z904" s="35"/>
      <c r="AA904" s="35" t="s">
        <v>76</v>
      </c>
      <c r="AB904" s="35"/>
      <c r="AC904" s="114" t="s">
        <v>77</v>
      </c>
    </row>
    <row r="905" spans="1:29" s="1" customFormat="1" ht="66.75" customHeight="1">
      <c r="A905" s="18" t="s">
        <v>2548</v>
      </c>
      <c r="B905" s="19" t="s">
        <v>195</v>
      </c>
      <c r="C905" s="19" t="s">
        <v>312</v>
      </c>
      <c r="D905" s="52" t="s">
        <v>351</v>
      </c>
      <c r="E905" s="52" t="s">
        <v>352</v>
      </c>
      <c r="F905" s="19"/>
      <c r="G905" s="19" t="s">
        <v>353</v>
      </c>
      <c r="H905" s="19"/>
      <c r="I905" s="19" t="s">
        <v>2549</v>
      </c>
      <c r="J905" s="50"/>
      <c r="K905" s="35" t="s">
        <v>66</v>
      </c>
      <c r="L905" s="21" t="s">
        <v>239</v>
      </c>
      <c r="M905" s="21" t="s">
        <v>67</v>
      </c>
      <c r="N905" s="21" t="s">
        <v>338</v>
      </c>
      <c r="O905" s="18" t="s">
        <v>971</v>
      </c>
      <c r="P905" s="21" t="s">
        <v>338</v>
      </c>
      <c r="Q905" s="21" t="s">
        <v>70</v>
      </c>
      <c r="R905" s="19" t="s">
        <v>84</v>
      </c>
      <c r="S905" s="19" t="s">
        <v>72</v>
      </c>
      <c r="T905" s="35">
        <v>796</v>
      </c>
      <c r="U905" s="35" t="s">
        <v>133</v>
      </c>
      <c r="V905" s="49">
        <v>1000</v>
      </c>
      <c r="W905" s="49">
        <v>2</v>
      </c>
      <c r="X905" s="49">
        <f t="shared" si="31"/>
        <v>2000</v>
      </c>
      <c r="Y905" s="23">
        <f t="shared" si="32"/>
        <v>2240</v>
      </c>
      <c r="Z905" s="50"/>
      <c r="AA905" s="19" t="s">
        <v>76</v>
      </c>
      <c r="AB905" s="51"/>
      <c r="AC905" s="25" t="s">
        <v>77</v>
      </c>
    </row>
    <row r="906" spans="1:29" s="1" customFormat="1" ht="66.75" customHeight="1">
      <c r="A906" s="18" t="s">
        <v>2550</v>
      </c>
      <c r="B906" s="19" t="s">
        <v>195</v>
      </c>
      <c r="C906" s="19" t="s">
        <v>312</v>
      </c>
      <c r="D906" s="52" t="s">
        <v>2551</v>
      </c>
      <c r="E906" s="52" t="s">
        <v>2552</v>
      </c>
      <c r="F906" s="19"/>
      <c r="G906" s="19" t="s">
        <v>2553</v>
      </c>
      <c r="H906" s="19"/>
      <c r="I906" s="19" t="s">
        <v>2554</v>
      </c>
      <c r="J906" s="50"/>
      <c r="K906" s="35" t="s">
        <v>66</v>
      </c>
      <c r="L906" s="21" t="s">
        <v>239</v>
      </c>
      <c r="M906" s="21" t="s">
        <v>67</v>
      </c>
      <c r="N906" s="21" t="s">
        <v>338</v>
      </c>
      <c r="O906" s="18" t="s">
        <v>971</v>
      </c>
      <c r="P906" s="21" t="s">
        <v>338</v>
      </c>
      <c r="Q906" s="21" t="s">
        <v>70</v>
      </c>
      <c r="R906" s="19" t="s">
        <v>84</v>
      </c>
      <c r="S906" s="19" t="s">
        <v>72</v>
      </c>
      <c r="T906" s="35">
        <v>796</v>
      </c>
      <c r="U906" s="35" t="s">
        <v>133</v>
      </c>
      <c r="V906" s="49">
        <v>4</v>
      </c>
      <c r="W906" s="49">
        <v>1193</v>
      </c>
      <c r="X906" s="49">
        <f t="shared" si="31"/>
        <v>4772</v>
      </c>
      <c r="Y906" s="23">
        <f t="shared" si="32"/>
        <v>5344.64</v>
      </c>
      <c r="Z906" s="50"/>
      <c r="AA906" s="19" t="s">
        <v>76</v>
      </c>
      <c r="AB906" s="51"/>
      <c r="AC906" s="25" t="s">
        <v>77</v>
      </c>
    </row>
    <row r="907" spans="1:29" s="1" customFormat="1" ht="66.75" customHeight="1">
      <c r="A907" s="18" t="s">
        <v>2555</v>
      </c>
      <c r="B907" s="19" t="s">
        <v>195</v>
      </c>
      <c r="C907" s="19" t="s">
        <v>312</v>
      </c>
      <c r="D907" s="52" t="s">
        <v>2556</v>
      </c>
      <c r="E907" s="52" t="s">
        <v>2557</v>
      </c>
      <c r="F907" s="19"/>
      <c r="G907" s="19" t="s">
        <v>2558</v>
      </c>
      <c r="H907" s="19"/>
      <c r="I907" s="19" t="s">
        <v>2559</v>
      </c>
      <c r="J907" s="50"/>
      <c r="K907" s="35" t="s">
        <v>66</v>
      </c>
      <c r="L907" s="21" t="s">
        <v>239</v>
      </c>
      <c r="M907" s="21" t="s">
        <v>67</v>
      </c>
      <c r="N907" s="21" t="s">
        <v>338</v>
      </c>
      <c r="O907" s="18" t="s">
        <v>971</v>
      </c>
      <c r="P907" s="21" t="s">
        <v>338</v>
      </c>
      <c r="Q907" s="21" t="s">
        <v>70</v>
      </c>
      <c r="R907" s="19" t="s">
        <v>84</v>
      </c>
      <c r="S907" s="19" t="s">
        <v>72</v>
      </c>
      <c r="T907" s="35">
        <v>796</v>
      </c>
      <c r="U907" s="35" t="s">
        <v>133</v>
      </c>
      <c r="V907" s="49">
        <v>2</v>
      </c>
      <c r="W907" s="49">
        <v>1513</v>
      </c>
      <c r="X907" s="49">
        <f t="shared" si="31"/>
        <v>3026</v>
      </c>
      <c r="Y907" s="23">
        <f t="shared" si="32"/>
        <v>3389.1200000000003</v>
      </c>
      <c r="Z907" s="50"/>
      <c r="AA907" s="19" t="s">
        <v>76</v>
      </c>
      <c r="AB907" s="51"/>
      <c r="AC907" s="25" t="s">
        <v>77</v>
      </c>
    </row>
    <row r="908" spans="1:29" s="1" customFormat="1" ht="66.75" customHeight="1">
      <c r="A908" s="18" t="s">
        <v>2560</v>
      </c>
      <c r="B908" s="19" t="s">
        <v>195</v>
      </c>
      <c r="C908" s="19" t="s">
        <v>312</v>
      </c>
      <c r="D908" s="52" t="s">
        <v>2561</v>
      </c>
      <c r="E908" s="52" t="s">
        <v>2562</v>
      </c>
      <c r="F908" s="19"/>
      <c r="G908" s="19" t="s">
        <v>2563</v>
      </c>
      <c r="H908" s="19"/>
      <c r="I908" s="19" t="s">
        <v>2564</v>
      </c>
      <c r="J908" s="50"/>
      <c r="K908" s="35" t="s">
        <v>66</v>
      </c>
      <c r="L908" s="21" t="s">
        <v>239</v>
      </c>
      <c r="M908" s="21" t="s">
        <v>67</v>
      </c>
      <c r="N908" s="21" t="s">
        <v>338</v>
      </c>
      <c r="O908" s="18" t="s">
        <v>971</v>
      </c>
      <c r="P908" s="21" t="s">
        <v>338</v>
      </c>
      <c r="Q908" s="21" t="s">
        <v>70</v>
      </c>
      <c r="R908" s="19" t="s">
        <v>84</v>
      </c>
      <c r="S908" s="19" t="s">
        <v>72</v>
      </c>
      <c r="T908" s="35">
        <v>796</v>
      </c>
      <c r="U908" s="35" t="s">
        <v>133</v>
      </c>
      <c r="V908" s="49">
        <v>6</v>
      </c>
      <c r="W908" s="49">
        <v>1161</v>
      </c>
      <c r="X908" s="49">
        <f t="shared" si="31"/>
        <v>6966</v>
      </c>
      <c r="Y908" s="23">
        <f t="shared" si="32"/>
        <v>7801.920000000001</v>
      </c>
      <c r="Z908" s="50"/>
      <c r="AA908" s="19" t="s">
        <v>76</v>
      </c>
      <c r="AB908" s="51"/>
      <c r="AC908" s="25" t="s">
        <v>77</v>
      </c>
    </row>
    <row r="909" spans="1:29" s="1" customFormat="1" ht="66.75" customHeight="1">
      <c r="A909" s="18" t="s">
        <v>2565</v>
      </c>
      <c r="B909" s="19" t="s">
        <v>195</v>
      </c>
      <c r="C909" s="19" t="s">
        <v>312</v>
      </c>
      <c r="D909" s="52" t="s">
        <v>2566</v>
      </c>
      <c r="E909" s="52" t="s">
        <v>2567</v>
      </c>
      <c r="F909" s="19"/>
      <c r="G909" s="19" t="s">
        <v>2568</v>
      </c>
      <c r="H909" s="19"/>
      <c r="I909" s="19" t="s">
        <v>2569</v>
      </c>
      <c r="J909" s="50"/>
      <c r="K909" s="35" t="s">
        <v>66</v>
      </c>
      <c r="L909" s="21" t="s">
        <v>239</v>
      </c>
      <c r="M909" s="21" t="s">
        <v>67</v>
      </c>
      <c r="N909" s="21" t="s">
        <v>338</v>
      </c>
      <c r="O909" s="18" t="s">
        <v>971</v>
      </c>
      <c r="P909" s="21" t="s">
        <v>338</v>
      </c>
      <c r="Q909" s="21" t="s">
        <v>70</v>
      </c>
      <c r="R909" s="19" t="s">
        <v>84</v>
      </c>
      <c r="S909" s="19" t="s">
        <v>72</v>
      </c>
      <c r="T909" s="35">
        <v>796</v>
      </c>
      <c r="U909" s="35" t="s">
        <v>133</v>
      </c>
      <c r="V909" s="49">
        <v>8</v>
      </c>
      <c r="W909" s="49">
        <v>6737</v>
      </c>
      <c r="X909" s="49">
        <f t="shared" si="31"/>
        <v>53896</v>
      </c>
      <c r="Y909" s="23">
        <f t="shared" si="32"/>
        <v>60363.520000000004</v>
      </c>
      <c r="Z909" s="50"/>
      <c r="AA909" s="19" t="s">
        <v>76</v>
      </c>
      <c r="AB909" s="51"/>
      <c r="AC909" s="25" t="s">
        <v>77</v>
      </c>
    </row>
    <row r="910" spans="1:29" s="1" customFormat="1" ht="66.75" customHeight="1">
      <c r="A910" s="18" t="s">
        <v>2570</v>
      </c>
      <c r="B910" s="19" t="s">
        <v>195</v>
      </c>
      <c r="C910" s="19" t="s">
        <v>312</v>
      </c>
      <c r="D910" s="52" t="s">
        <v>2571</v>
      </c>
      <c r="E910" s="52" t="s">
        <v>597</v>
      </c>
      <c r="F910" s="19"/>
      <c r="G910" s="19" t="s">
        <v>2572</v>
      </c>
      <c r="H910" s="19"/>
      <c r="I910" s="19"/>
      <c r="J910" s="50"/>
      <c r="K910" s="35" t="s">
        <v>66</v>
      </c>
      <c r="L910" s="21" t="s">
        <v>239</v>
      </c>
      <c r="M910" s="21" t="s">
        <v>67</v>
      </c>
      <c r="N910" s="21" t="s">
        <v>338</v>
      </c>
      <c r="O910" s="18" t="s">
        <v>971</v>
      </c>
      <c r="P910" s="21" t="s">
        <v>338</v>
      </c>
      <c r="Q910" s="21" t="s">
        <v>70</v>
      </c>
      <c r="R910" s="19" t="s">
        <v>84</v>
      </c>
      <c r="S910" s="19" t="s">
        <v>72</v>
      </c>
      <c r="T910" s="35" t="s">
        <v>379</v>
      </c>
      <c r="U910" s="35" t="s">
        <v>380</v>
      </c>
      <c r="V910" s="49">
        <v>20</v>
      </c>
      <c r="W910" s="49">
        <v>122</v>
      </c>
      <c r="X910" s="49">
        <f t="shared" si="31"/>
        <v>2440</v>
      </c>
      <c r="Y910" s="23">
        <f t="shared" si="32"/>
        <v>2732.8</v>
      </c>
      <c r="Z910" s="50"/>
      <c r="AA910" s="19" t="s">
        <v>76</v>
      </c>
      <c r="AB910" s="51"/>
      <c r="AC910" s="25" t="s">
        <v>77</v>
      </c>
    </row>
    <row r="911" spans="1:29" s="1" customFormat="1" ht="66.75" customHeight="1">
      <c r="A911" s="18" t="s">
        <v>2573</v>
      </c>
      <c r="B911" s="19" t="s">
        <v>195</v>
      </c>
      <c r="C911" s="19" t="s">
        <v>312</v>
      </c>
      <c r="D911" s="52" t="s">
        <v>422</v>
      </c>
      <c r="E911" s="52" t="s">
        <v>423</v>
      </c>
      <c r="F911" s="19"/>
      <c r="G911" s="19" t="s">
        <v>424</v>
      </c>
      <c r="H911" s="19"/>
      <c r="I911" s="19" t="s">
        <v>2574</v>
      </c>
      <c r="J911" s="50"/>
      <c r="K911" s="35" t="s">
        <v>66</v>
      </c>
      <c r="L911" s="21" t="s">
        <v>239</v>
      </c>
      <c r="M911" s="21" t="s">
        <v>67</v>
      </c>
      <c r="N911" s="21" t="s">
        <v>338</v>
      </c>
      <c r="O911" s="18" t="s">
        <v>971</v>
      </c>
      <c r="P911" s="21" t="s">
        <v>338</v>
      </c>
      <c r="Q911" s="21" t="s">
        <v>70</v>
      </c>
      <c r="R911" s="19" t="s">
        <v>84</v>
      </c>
      <c r="S911" s="19" t="s">
        <v>72</v>
      </c>
      <c r="T911" s="35">
        <v>796</v>
      </c>
      <c r="U911" s="35" t="s">
        <v>133</v>
      </c>
      <c r="V911" s="49">
        <v>2</v>
      </c>
      <c r="W911" s="49">
        <v>724</v>
      </c>
      <c r="X911" s="49">
        <f t="shared" si="31"/>
        <v>1448</v>
      </c>
      <c r="Y911" s="23">
        <f t="shared" si="32"/>
        <v>1621.7600000000002</v>
      </c>
      <c r="Z911" s="50"/>
      <c r="AA911" s="19" t="s">
        <v>76</v>
      </c>
      <c r="AB911" s="51"/>
      <c r="AC911" s="25" t="s">
        <v>77</v>
      </c>
    </row>
    <row r="912" spans="1:29" s="8" customFormat="1" ht="89.25" customHeight="1">
      <c r="A912" s="18" t="s">
        <v>2575</v>
      </c>
      <c r="B912" s="19" t="s">
        <v>195</v>
      </c>
      <c r="C912" s="19" t="s">
        <v>62</v>
      </c>
      <c r="D912" s="18" t="s">
        <v>2467</v>
      </c>
      <c r="E912" s="18" t="s">
        <v>2468</v>
      </c>
      <c r="F912" s="18"/>
      <c r="G912" s="18" t="s">
        <v>2469</v>
      </c>
      <c r="H912" s="18"/>
      <c r="I912" s="18" t="s">
        <v>2576</v>
      </c>
      <c r="J912" s="18"/>
      <c r="K912" s="19" t="s">
        <v>66</v>
      </c>
      <c r="L912" s="21" t="s">
        <v>239</v>
      </c>
      <c r="M912" s="18">
        <v>231010000</v>
      </c>
      <c r="N912" s="19" t="s">
        <v>68</v>
      </c>
      <c r="O912" s="31" t="s">
        <v>105</v>
      </c>
      <c r="P912" s="19" t="s">
        <v>68</v>
      </c>
      <c r="Q912" s="19" t="s">
        <v>70</v>
      </c>
      <c r="R912" s="19" t="s">
        <v>2577</v>
      </c>
      <c r="S912" s="19" t="s">
        <v>964</v>
      </c>
      <c r="T912" s="19">
        <v>796</v>
      </c>
      <c r="U912" s="19" t="s">
        <v>133</v>
      </c>
      <c r="V912" s="125">
        <v>6</v>
      </c>
      <c r="W912" s="125">
        <f>X912/V912</f>
        <v>20520</v>
      </c>
      <c r="X912" s="23">
        <v>123120</v>
      </c>
      <c r="Y912" s="23">
        <f>X912*1.12</f>
        <v>137894.40000000002</v>
      </c>
      <c r="Z912" s="35"/>
      <c r="AA912" s="19" t="s">
        <v>76</v>
      </c>
      <c r="AB912" s="35"/>
      <c r="AC912" s="114" t="s">
        <v>2578</v>
      </c>
    </row>
    <row r="913" spans="1:29" s="8" customFormat="1" ht="102" customHeight="1">
      <c r="A913" s="18" t="s">
        <v>2579</v>
      </c>
      <c r="B913" s="19" t="s">
        <v>195</v>
      </c>
      <c r="C913" s="19" t="s">
        <v>62</v>
      </c>
      <c r="D913" s="18" t="s">
        <v>2467</v>
      </c>
      <c r="E913" s="18" t="s">
        <v>2468</v>
      </c>
      <c r="F913" s="18"/>
      <c r="G913" s="18" t="s">
        <v>2469</v>
      </c>
      <c r="H913" s="18"/>
      <c r="I913" s="18" t="s">
        <v>2580</v>
      </c>
      <c r="J913" s="18"/>
      <c r="K913" s="19" t="s">
        <v>66</v>
      </c>
      <c r="L913" s="21" t="s">
        <v>239</v>
      </c>
      <c r="M913" s="18">
        <v>231010000</v>
      </c>
      <c r="N913" s="19" t="s">
        <v>68</v>
      </c>
      <c r="O913" s="31" t="s">
        <v>105</v>
      </c>
      <c r="P913" s="19" t="s">
        <v>68</v>
      </c>
      <c r="Q913" s="19" t="s">
        <v>70</v>
      </c>
      <c r="R913" s="19" t="s">
        <v>2577</v>
      </c>
      <c r="S913" s="19" t="s">
        <v>964</v>
      </c>
      <c r="T913" s="19">
        <v>796</v>
      </c>
      <c r="U913" s="19" t="s">
        <v>133</v>
      </c>
      <c r="V913" s="125">
        <v>1</v>
      </c>
      <c r="W913" s="125">
        <v>2840</v>
      </c>
      <c r="X913" s="23">
        <f>W913</f>
        <v>2840</v>
      </c>
      <c r="Y913" s="23">
        <f>X913*1.12</f>
        <v>3180.8</v>
      </c>
      <c r="Z913" s="35"/>
      <c r="AA913" s="19" t="s">
        <v>76</v>
      </c>
      <c r="AB913" s="35"/>
      <c r="AC913" s="114" t="s">
        <v>2578</v>
      </c>
    </row>
    <row r="914" spans="1:29" s="8" customFormat="1" ht="89.25" customHeight="1">
      <c r="A914" s="18" t="s">
        <v>2581</v>
      </c>
      <c r="B914" s="19" t="s">
        <v>195</v>
      </c>
      <c r="C914" s="19" t="s">
        <v>62</v>
      </c>
      <c r="D914" s="18" t="s">
        <v>2556</v>
      </c>
      <c r="E914" s="18" t="s">
        <v>2557</v>
      </c>
      <c r="F914" s="18"/>
      <c r="G914" s="18" t="s">
        <v>2558</v>
      </c>
      <c r="H914" s="18"/>
      <c r="I914" s="18" t="s">
        <v>2582</v>
      </c>
      <c r="J914" s="18"/>
      <c r="K914" s="19" t="s">
        <v>66</v>
      </c>
      <c r="L914" s="21" t="s">
        <v>239</v>
      </c>
      <c r="M914" s="18">
        <v>231010000</v>
      </c>
      <c r="N914" s="19" t="s">
        <v>68</v>
      </c>
      <c r="O914" s="31" t="s">
        <v>105</v>
      </c>
      <c r="P914" s="19" t="s">
        <v>68</v>
      </c>
      <c r="Q914" s="19" t="s">
        <v>70</v>
      </c>
      <c r="R914" s="19" t="s">
        <v>2577</v>
      </c>
      <c r="S914" s="19" t="s">
        <v>964</v>
      </c>
      <c r="T914" s="19">
        <v>796</v>
      </c>
      <c r="U914" s="19" t="s">
        <v>133</v>
      </c>
      <c r="V914" s="125">
        <v>1</v>
      </c>
      <c r="W914" s="125">
        <v>2880</v>
      </c>
      <c r="X914" s="23">
        <f>W914</f>
        <v>2880</v>
      </c>
      <c r="Y914" s="23">
        <f>X914*1.12</f>
        <v>3225.6000000000004</v>
      </c>
      <c r="Z914" s="35"/>
      <c r="AA914" s="19" t="s">
        <v>76</v>
      </c>
      <c r="AB914" s="35"/>
      <c r="AC914" s="114" t="s">
        <v>2578</v>
      </c>
    </row>
    <row r="915" spans="1:29" s="8" customFormat="1" ht="89.25" customHeight="1">
      <c r="A915" s="18" t="s">
        <v>2583</v>
      </c>
      <c r="B915" s="19" t="s">
        <v>195</v>
      </c>
      <c r="C915" s="19" t="s">
        <v>62</v>
      </c>
      <c r="D915" s="18" t="s">
        <v>2584</v>
      </c>
      <c r="E915" s="18" t="s">
        <v>2511</v>
      </c>
      <c r="F915" s="144"/>
      <c r="G915" s="18" t="s">
        <v>2585</v>
      </c>
      <c r="H915" s="144"/>
      <c r="I915" s="18" t="s">
        <v>2586</v>
      </c>
      <c r="J915" s="144"/>
      <c r="K915" s="19" t="s">
        <v>66</v>
      </c>
      <c r="L915" s="21" t="s">
        <v>239</v>
      </c>
      <c r="M915" s="18">
        <v>231010000</v>
      </c>
      <c r="N915" s="19" t="s">
        <v>68</v>
      </c>
      <c r="O915" s="31" t="s">
        <v>105</v>
      </c>
      <c r="P915" s="19" t="s">
        <v>68</v>
      </c>
      <c r="Q915" s="19" t="s">
        <v>70</v>
      </c>
      <c r="R915" s="19" t="s">
        <v>757</v>
      </c>
      <c r="S915" s="19" t="s">
        <v>964</v>
      </c>
      <c r="T915" s="19">
        <v>796</v>
      </c>
      <c r="U915" s="19" t="s">
        <v>133</v>
      </c>
      <c r="V915" s="125">
        <v>2</v>
      </c>
      <c r="W915" s="125">
        <f>11000/1.12</f>
        <v>9821.42857142857</v>
      </c>
      <c r="X915" s="125">
        <f>W915*2</f>
        <v>19642.85714285714</v>
      </c>
      <c r="Y915" s="125">
        <f>X915*1.12</f>
        <v>22000</v>
      </c>
      <c r="Z915" s="125"/>
      <c r="AA915" s="19" t="s">
        <v>76</v>
      </c>
      <c r="AB915" s="145"/>
      <c r="AC915" s="114" t="s">
        <v>1759</v>
      </c>
    </row>
    <row r="916" spans="1:29" s="1" customFormat="1" ht="66.75" customHeight="1">
      <c r="A916" s="18" t="s">
        <v>2587</v>
      </c>
      <c r="B916" s="19" t="s">
        <v>195</v>
      </c>
      <c r="C916" s="19" t="s">
        <v>62</v>
      </c>
      <c r="D916" s="19" t="s">
        <v>2588</v>
      </c>
      <c r="E916" s="19" t="s">
        <v>1821</v>
      </c>
      <c r="F916" s="19"/>
      <c r="G916" s="19" t="s">
        <v>2589</v>
      </c>
      <c r="H916" s="19"/>
      <c r="I916" s="19" t="s">
        <v>2590</v>
      </c>
      <c r="J916" s="50"/>
      <c r="K916" s="19" t="s">
        <v>66</v>
      </c>
      <c r="L916" s="21" t="s">
        <v>239</v>
      </c>
      <c r="M916" s="18">
        <v>231010000</v>
      </c>
      <c r="N916" s="19" t="s">
        <v>68</v>
      </c>
      <c r="O916" s="31" t="s">
        <v>105</v>
      </c>
      <c r="P916" s="19" t="s">
        <v>68</v>
      </c>
      <c r="Q916" s="19" t="s">
        <v>70</v>
      </c>
      <c r="R916" s="19" t="s">
        <v>757</v>
      </c>
      <c r="S916" s="19" t="s">
        <v>964</v>
      </c>
      <c r="T916" s="19">
        <v>796</v>
      </c>
      <c r="U916" s="19" t="s">
        <v>133</v>
      </c>
      <c r="V916" s="125">
        <v>1</v>
      </c>
      <c r="W916" s="49">
        <f>X916</f>
        <v>4464.285714285714</v>
      </c>
      <c r="X916" s="49">
        <f>Y916/1.12</f>
        <v>4464.285714285714</v>
      </c>
      <c r="Y916" s="23">
        <v>5000</v>
      </c>
      <c r="Z916" s="50"/>
      <c r="AA916" s="19" t="s">
        <v>76</v>
      </c>
      <c r="AB916" s="51"/>
      <c r="AC916" s="25"/>
    </row>
    <row r="917" spans="1:29" s="1" customFormat="1" ht="66.75" customHeight="1">
      <c r="A917" s="18" t="s">
        <v>2591</v>
      </c>
      <c r="B917" s="19" t="s">
        <v>195</v>
      </c>
      <c r="C917" s="19" t="s">
        <v>62</v>
      </c>
      <c r="D917" s="19" t="s">
        <v>2592</v>
      </c>
      <c r="E917" s="19" t="s">
        <v>2593</v>
      </c>
      <c r="F917" s="19"/>
      <c r="G917" s="19" t="s">
        <v>2594</v>
      </c>
      <c r="H917" s="19"/>
      <c r="I917" s="19"/>
      <c r="J917" s="50"/>
      <c r="K917" s="19" t="s">
        <v>66</v>
      </c>
      <c r="L917" s="21" t="s">
        <v>239</v>
      </c>
      <c r="M917" s="18">
        <v>231010000</v>
      </c>
      <c r="N917" s="19" t="s">
        <v>68</v>
      </c>
      <c r="O917" s="31" t="s">
        <v>105</v>
      </c>
      <c r="P917" s="19" t="s">
        <v>68</v>
      </c>
      <c r="Q917" s="19" t="s">
        <v>70</v>
      </c>
      <c r="R917" s="19" t="s">
        <v>757</v>
      </c>
      <c r="S917" s="19" t="s">
        <v>964</v>
      </c>
      <c r="T917" s="19">
        <v>796</v>
      </c>
      <c r="U917" s="19" t="s">
        <v>133</v>
      </c>
      <c r="V917" s="49">
        <v>2</v>
      </c>
      <c r="W917" s="49">
        <f>X917/V917</f>
        <v>10714.285714285714</v>
      </c>
      <c r="X917" s="49">
        <f>Y917/1.12</f>
        <v>21428.571428571428</v>
      </c>
      <c r="Y917" s="23">
        <v>24000</v>
      </c>
      <c r="Z917" s="50"/>
      <c r="AA917" s="19" t="s">
        <v>76</v>
      </c>
      <c r="AB917" s="51"/>
      <c r="AC917" s="25"/>
    </row>
    <row r="918" spans="1:29" s="1" customFormat="1" ht="66.75" customHeight="1">
      <c r="A918" s="18" t="s">
        <v>2595</v>
      </c>
      <c r="B918" s="19" t="s">
        <v>195</v>
      </c>
      <c r="C918" s="19" t="s">
        <v>62</v>
      </c>
      <c r="D918" s="19" t="s">
        <v>2596</v>
      </c>
      <c r="E918" s="19" t="s">
        <v>2593</v>
      </c>
      <c r="F918" s="19"/>
      <c r="G918" s="19" t="s">
        <v>2597</v>
      </c>
      <c r="H918" s="19"/>
      <c r="I918" s="19"/>
      <c r="J918" s="50"/>
      <c r="K918" s="19" t="s">
        <v>66</v>
      </c>
      <c r="L918" s="21" t="s">
        <v>239</v>
      </c>
      <c r="M918" s="18">
        <v>231010000</v>
      </c>
      <c r="N918" s="19" t="s">
        <v>68</v>
      </c>
      <c r="O918" s="31" t="s">
        <v>105</v>
      </c>
      <c r="P918" s="19" t="s">
        <v>68</v>
      </c>
      <c r="Q918" s="19" t="s">
        <v>70</v>
      </c>
      <c r="R918" s="19" t="s">
        <v>757</v>
      </c>
      <c r="S918" s="19" t="s">
        <v>964</v>
      </c>
      <c r="T918" s="19">
        <v>796</v>
      </c>
      <c r="U918" s="19" t="s">
        <v>133</v>
      </c>
      <c r="V918" s="49">
        <v>2</v>
      </c>
      <c r="W918" s="49">
        <f>X918/2</f>
        <v>4910.714285714285</v>
      </c>
      <c r="X918" s="49">
        <f>Y918/1.12</f>
        <v>9821.42857142857</v>
      </c>
      <c r="Y918" s="23">
        <v>11000</v>
      </c>
      <c r="Z918" s="50"/>
      <c r="AA918" s="19" t="s">
        <v>76</v>
      </c>
      <c r="AB918" s="51"/>
      <c r="AC918" s="25"/>
    </row>
    <row r="919" spans="1:29" s="1" customFormat="1" ht="69" customHeight="1">
      <c r="A919" s="18" t="s">
        <v>2598</v>
      </c>
      <c r="B919" s="19" t="s">
        <v>195</v>
      </c>
      <c r="C919" s="19" t="s">
        <v>62</v>
      </c>
      <c r="D919" s="56" t="s">
        <v>2599</v>
      </c>
      <c r="E919" s="26" t="s">
        <v>2600</v>
      </c>
      <c r="F919" s="18"/>
      <c r="G919" s="26" t="s">
        <v>2601</v>
      </c>
      <c r="H919" s="26"/>
      <c r="I919" s="18" t="s">
        <v>2602</v>
      </c>
      <c r="J919" s="18"/>
      <c r="K919" s="19" t="s">
        <v>66</v>
      </c>
      <c r="L919" s="19" t="s">
        <v>239</v>
      </c>
      <c r="M919" s="21">
        <v>231010000</v>
      </c>
      <c r="N919" s="19" t="s">
        <v>68</v>
      </c>
      <c r="O919" s="22" t="s">
        <v>83</v>
      </c>
      <c r="P919" s="19" t="s">
        <v>68</v>
      </c>
      <c r="Q919" s="19" t="s">
        <v>70</v>
      </c>
      <c r="R919" s="18" t="s">
        <v>757</v>
      </c>
      <c r="S919" s="66" t="s">
        <v>72</v>
      </c>
      <c r="T919" s="21">
        <v>113</v>
      </c>
      <c r="U919" s="18" t="s">
        <v>607</v>
      </c>
      <c r="V919" s="23">
        <v>1</v>
      </c>
      <c r="W919" s="24">
        <v>79500</v>
      </c>
      <c r="X919" s="23">
        <v>79500</v>
      </c>
      <c r="Y919" s="23">
        <f aca="true" t="shared" si="33" ref="Y919:Y928">X919*1.12</f>
        <v>89040.00000000001</v>
      </c>
      <c r="Z919" s="18"/>
      <c r="AA919" s="19" t="s">
        <v>76</v>
      </c>
      <c r="AB919" s="19"/>
      <c r="AC919" s="1" t="s">
        <v>2603</v>
      </c>
    </row>
    <row r="920" spans="1:29" s="1" customFormat="1" ht="69" customHeight="1">
      <c r="A920" s="18" t="s">
        <v>2604</v>
      </c>
      <c r="B920" s="19" t="s">
        <v>195</v>
      </c>
      <c r="C920" s="19" t="s">
        <v>62</v>
      </c>
      <c r="D920" s="56" t="s">
        <v>2605</v>
      </c>
      <c r="E920" s="26" t="s">
        <v>2600</v>
      </c>
      <c r="F920" s="18"/>
      <c r="G920" s="26" t="s">
        <v>2606</v>
      </c>
      <c r="H920" s="26"/>
      <c r="I920" s="18" t="s">
        <v>2607</v>
      </c>
      <c r="J920" s="18"/>
      <c r="K920" s="19" t="s">
        <v>66</v>
      </c>
      <c r="L920" s="19" t="s">
        <v>239</v>
      </c>
      <c r="M920" s="21">
        <v>231010000</v>
      </c>
      <c r="N920" s="19" t="s">
        <v>68</v>
      </c>
      <c r="O920" s="22" t="s">
        <v>83</v>
      </c>
      <c r="P920" s="19" t="s">
        <v>68</v>
      </c>
      <c r="Q920" s="19" t="s">
        <v>70</v>
      </c>
      <c r="R920" s="18" t="s">
        <v>757</v>
      </c>
      <c r="S920" s="66" t="s">
        <v>72</v>
      </c>
      <c r="T920" s="21">
        <v>796</v>
      </c>
      <c r="U920" s="18" t="s">
        <v>205</v>
      </c>
      <c r="V920" s="23">
        <v>25</v>
      </c>
      <c r="W920" s="24">
        <v>2780</v>
      </c>
      <c r="X920" s="23">
        <f aca="true" t="shared" si="34" ref="X920:X927">V920*W920</f>
        <v>69500</v>
      </c>
      <c r="Y920" s="23">
        <f t="shared" si="33"/>
        <v>77840.00000000001</v>
      </c>
      <c r="Z920" s="18"/>
      <c r="AA920" s="19" t="s">
        <v>76</v>
      </c>
      <c r="AB920" s="19"/>
      <c r="AC920" s="1" t="s">
        <v>2603</v>
      </c>
    </row>
    <row r="921" spans="1:29" s="1" customFormat="1" ht="69" customHeight="1">
      <c r="A921" s="18" t="s">
        <v>2608</v>
      </c>
      <c r="B921" s="19" t="s">
        <v>195</v>
      </c>
      <c r="C921" s="19" t="s">
        <v>62</v>
      </c>
      <c r="D921" s="56" t="s">
        <v>684</v>
      </c>
      <c r="E921" s="26" t="s">
        <v>685</v>
      </c>
      <c r="F921" s="18"/>
      <c r="G921" s="26" t="s">
        <v>2609</v>
      </c>
      <c r="H921" s="26"/>
      <c r="I921" s="18" t="s">
        <v>2610</v>
      </c>
      <c r="J921" s="18"/>
      <c r="K921" s="19" t="s">
        <v>66</v>
      </c>
      <c r="L921" s="19" t="s">
        <v>239</v>
      </c>
      <c r="M921" s="21">
        <v>231010000</v>
      </c>
      <c r="N921" s="19" t="s">
        <v>68</v>
      </c>
      <c r="O921" s="22" t="s">
        <v>83</v>
      </c>
      <c r="P921" s="19" t="s">
        <v>68</v>
      </c>
      <c r="Q921" s="19" t="s">
        <v>70</v>
      </c>
      <c r="R921" s="18" t="s">
        <v>757</v>
      </c>
      <c r="S921" s="66" t="s">
        <v>72</v>
      </c>
      <c r="T921" s="21">
        <v>113</v>
      </c>
      <c r="U921" s="18" t="s">
        <v>607</v>
      </c>
      <c r="V921" s="23">
        <v>9</v>
      </c>
      <c r="W921" s="24">
        <v>8300</v>
      </c>
      <c r="X921" s="23">
        <f t="shared" si="34"/>
        <v>74700</v>
      </c>
      <c r="Y921" s="23">
        <f t="shared" si="33"/>
        <v>83664.00000000001</v>
      </c>
      <c r="Z921" s="18"/>
      <c r="AA921" s="19" t="s">
        <v>76</v>
      </c>
      <c r="AB921" s="19"/>
      <c r="AC921" s="1" t="s">
        <v>2603</v>
      </c>
    </row>
    <row r="922" spans="1:29" s="1" customFormat="1" ht="69" customHeight="1">
      <c r="A922" s="18" t="s">
        <v>2611</v>
      </c>
      <c r="B922" s="19" t="s">
        <v>195</v>
      </c>
      <c r="C922" s="19" t="s">
        <v>62</v>
      </c>
      <c r="D922" s="56" t="s">
        <v>2612</v>
      </c>
      <c r="E922" s="26" t="s">
        <v>2613</v>
      </c>
      <c r="F922" s="18"/>
      <c r="G922" s="26" t="s">
        <v>2614</v>
      </c>
      <c r="H922" s="26"/>
      <c r="I922" s="18" t="s">
        <v>2615</v>
      </c>
      <c r="J922" s="18"/>
      <c r="K922" s="19" t="s">
        <v>66</v>
      </c>
      <c r="L922" s="19" t="s">
        <v>239</v>
      </c>
      <c r="M922" s="21">
        <v>231010000</v>
      </c>
      <c r="N922" s="19" t="s">
        <v>68</v>
      </c>
      <c r="O922" s="22" t="s">
        <v>83</v>
      </c>
      <c r="P922" s="19" t="s">
        <v>68</v>
      </c>
      <c r="Q922" s="19" t="s">
        <v>70</v>
      </c>
      <c r="R922" s="18" t="s">
        <v>757</v>
      </c>
      <c r="S922" s="66" t="s">
        <v>72</v>
      </c>
      <c r="T922" s="21">
        <v>625</v>
      </c>
      <c r="U922" s="18" t="s">
        <v>625</v>
      </c>
      <c r="V922" s="23">
        <v>15</v>
      </c>
      <c r="W922" s="24">
        <v>7000</v>
      </c>
      <c r="X922" s="23">
        <f t="shared" si="34"/>
        <v>105000</v>
      </c>
      <c r="Y922" s="23">
        <f t="shared" si="33"/>
        <v>117600.00000000001</v>
      </c>
      <c r="Z922" s="18"/>
      <c r="AA922" s="19" t="s">
        <v>76</v>
      </c>
      <c r="AB922" s="19"/>
      <c r="AC922" s="1" t="s">
        <v>2603</v>
      </c>
    </row>
    <row r="923" spans="1:29" s="1" customFormat="1" ht="69" customHeight="1">
      <c r="A923" s="18" t="s">
        <v>2616</v>
      </c>
      <c r="B923" s="19" t="s">
        <v>195</v>
      </c>
      <c r="C923" s="19" t="s">
        <v>62</v>
      </c>
      <c r="D923" s="56" t="s">
        <v>2617</v>
      </c>
      <c r="E923" s="26" t="s">
        <v>2618</v>
      </c>
      <c r="F923" s="18"/>
      <c r="G923" s="26" t="s">
        <v>2619</v>
      </c>
      <c r="H923" s="26"/>
      <c r="I923" s="18" t="s">
        <v>2620</v>
      </c>
      <c r="J923" s="18"/>
      <c r="K923" s="19" t="s">
        <v>66</v>
      </c>
      <c r="L923" s="19" t="s">
        <v>239</v>
      </c>
      <c r="M923" s="21">
        <v>231010000</v>
      </c>
      <c r="N923" s="19" t="s">
        <v>68</v>
      </c>
      <c r="O923" s="22" t="s">
        <v>83</v>
      </c>
      <c r="P923" s="19" t="s">
        <v>68</v>
      </c>
      <c r="Q923" s="19" t="s">
        <v>70</v>
      </c>
      <c r="R923" s="18" t="s">
        <v>757</v>
      </c>
      <c r="S923" s="66" t="s">
        <v>72</v>
      </c>
      <c r="T923" s="21">
        <v>796</v>
      </c>
      <c r="U923" s="18" t="s">
        <v>205</v>
      </c>
      <c r="V923" s="23">
        <v>60</v>
      </c>
      <c r="W923" s="24">
        <v>35</v>
      </c>
      <c r="X923" s="23">
        <f t="shared" si="34"/>
        <v>2100</v>
      </c>
      <c r="Y923" s="23">
        <f t="shared" si="33"/>
        <v>2352</v>
      </c>
      <c r="Z923" s="18"/>
      <c r="AA923" s="19" t="s">
        <v>76</v>
      </c>
      <c r="AB923" s="19"/>
      <c r="AC923" s="1" t="s">
        <v>2603</v>
      </c>
    </row>
    <row r="924" spans="1:29" s="1" customFormat="1" ht="69" customHeight="1">
      <c r="A924" s="18" t="s">
        <v>2621</v>
      </c>
      <c r="B924" s="19" t="s">
        <v>195</v>
      </c>
      <c r="C924" s="19" t="s">
        <v>62</v>
      </c>
      <c r="D924" s="56" t="s">
        <v>2622</v>
      </c>
      <c r="E924" s="26" t="s">
        <v>359</v>
      </c>
      <c r="F924" s="18"/>
      <c r="G924" s="26" t="s">
        <v>2623</v>
      </c>
      <c r="H924" s="26"/>
      <c r="I924" s="18" t="s">
        <v>2624</v>
      </c>
      <c r="J924" s="18"/>
      <c r="K924" s="19" t="s">
        <v>66</v>
      </c>
      <c r="L924" s="19" t="s">
        <v>239</v>
      </c>
      <c r="M924" s="21">
        <v>231010000</v>
      </c>
      <c r="N924" s="19" t="s">
        <v>68</v>
      </c>
      <c r="O924" s="22" t="s">
        <v>83</v>
      </c>
      <c r="P924" s="19" t="s">
        <v>68</v>
      </c>
      <c r="Q924" s="19" t="s">
        <v>70</v>
      </c>
      <c r="R924" s="18" t="s">
        <v>757</v>
      </c>
      <c r="S924" s="66" t="s">
        <v>72</v>
      </c>
      <c r="T924" s="21">
        <v>796</v>
      </c>
      <c r="U924" s="18" t="s">
        <v>205</v>
      </c>
      <c r="V924" s="23">
        <v>2000</v>
      </c>
      <c r="W924" s="24">
        <v>10</v>
      </c>
      <c r="X924" s="23">
        <f t="shared" si="34"/>
        <v>20000</v>
      </c>
      <c r="Y924" s="23">
        <f t="shared" si="33"/>
        <v>22400.000000000004</v>
      </c>
      <c r="Z924" s="18"/>
      <c r="AA924" s="19" t="s">
        <v>76</v>
      </c>
      <c r="AB924" s="19"/>
      <c r="AC924" s="1" t="s">
        <v>2603</v>
      </c>
    </row>
    <row r="925" spans="1:29" s="1" customFormat="1" ht="69" customHeight="1">
      <c r="A925" s="18" t="s">
        <v>2625</v>
      </c>
      <c r="B925" s="19" t="s">
        <v>195</v>
      </c>
      <c r="C925" s="19" t="s">
        <v>62</v>
      </c>
      <c r="D925" s="56" t="s">
        <v>646</v>
      </c>
      <c r="E925" s="26" t="s">
        <v>647</v>
      </c>
      <c r="F925" s="18"/>
      <c r="G925" s="26" t="s">
        <v>648</v>
      </c>
      <c r="H925" s="26"/>
      <c r="I925" s="18" t="s">
        <v>2626</v>
      </c>
      <c r="J925" s="18"/>
      <c r="K925" s="19" t="s">
        <v>66</v>
      </c>
      <c r="L925" s="19" t="s">
        <v>239</v>
      </c>
      <c r="M925" s="21">
        <v>231010000</v>
      </c>
      <c r="N925" s="19" t="s">
        <v>68</v>
      </c>
      <c r="O925" s="22" t="s">
        <v>83</v>
      </c>
      <c r="P925" s="19" t="s">
        <v>68</v>
      </c>
      <c r="Q925" s="19" t="s">
        <v>70</v>
      </c>
      <c r="R925" s="18" t="s">
        <v>757</v>
      </c>
      <c r="S925" s="66" t="s">
        <v>72</v>
      </c>
      <c r="T925" s="21">
        <v>796</v>
      </c>
      <c r="U925" s="18" t="s">
        <v>205</v>
      </c>
      <c r="V925" s="23">
        <v>8</v>
      </c>
      <c r="W925" s="24">
        <v>350</v>
      </c>
      <c r="X925" s="23">
        <f t="shared" si="34"/>
        <v>2800</v>
      </c>
      <c r="Y925" s="23">
        <f t="shared" si="33"/>
        <v>3136.0000000000005</v>
      </c>
      <c r="Z925" s="18"/>
      <c r="AA925" s="19" t="s">
        <v>76</v>
      </c>
      <c r="AB925" s="19"/>
      <c r="AC925" s="1" t="s">
        <v>2603</v>
      </c>
    </row>
    <row r="926" spans="1:29" s="1" customFormat="1" ht="69" customHeight="1">
      <c r="A926" s="18" t="s">
        <v>2627</v>
      </c>
      <c r="B926" s="19" t="s">
        <v>195</v>
      </c>
      <c r="C926" s="19" t="s">
        <v>62</v>
      </c>
      <c r="D926" s="56" t="s">
        <v>2628</v>
      </c>
      <c r="E926" s="26" t="s">
        <v>2629</v>
      </c>
      <c r="F926" s="18"/>
      <c r="G926" s="26" t="s">
        <v>2630</v>
      </c>
      <c r="H926" s="26"/>
      <c r="I926" s="18"/>
      <c r="J926" s="18"/>
      <c r="K926" s="19" t="s">
        <v>66</v>
      </c>
      <c r="L926" s="19" t="s">
        <v>239</v>
      </c>
      <c r="M926" s="21">
        <v>231010000</v>
      </c>
      <c r="N926" s="19" t="s">
        <v>68</v>
      </c>
      <c r="O926" s="22" t="s">
        <v>83</v>
      </c>
      <c r="P926" s="19" t="s">
        <v>68</v>
      </c>
      <c r="Q926" s="19" t="s">
        <v>70</v>
      </c>
      <c r="R926" s="18" t="s">
        <v>757</v>
      </c>
      <c r="S926" s="66" t="s">
        <v>72</v>
      </c>
      <c r="T926" s="21" t="s">
        <v>731</v>
      </c>
      <c r="U926" s="21" t="s">
        <v>666</v>
      </c>
      <c r="V926" s="23">
        <v>2.5</v>
      </c>
      <c r="W926" s="24">
        <v>60000</v>
      </c>
      <c r="X926" s="23">
        <f t="shared" si="34"/>
        <v>150000</v>
      </c>
      <c r="Y926" s="23">
        <f t="shared" si="33"/>
        <v>168000.00000000003</v>
      </c>
      <c r="Z926" s="18"/>
      <c r="AA926" s="19" t="s">
        <v>76</v>
      </c>
      <c r="AB926" s="19"/>
      <c r="AC926" s="1" t="s">
        <v>2603</v>
      </c>
    </row>
    <row r="927" spans="1:29" s="1" customFormat="1" ht="69" customHeight="1">
      <c r="A927" s="18" t="s">
        <v>2631</v>
      </c>
      <c r="B927" s="19" t="s">
        <v>195</v>
      </c>
      <c r="C927" s="19" t="s">
        <v>62</v>
      </c>
      <c r="D927" s="56" t="s">
        <v>2632</v>
      </c>
      <c r="E927" s="26" t="s">
        <v>617</v>
      </c>
      <c r="F927" s="18"/>
      <c r="G927" s="26" t="s">
        <v>618</v>
      </c>
      <c r="H927" s="26"/>
      <c r="I927" s="18"/>
      <c r="J927" s="18"/>
      <c r="K927" s="19" t="s">
        <v>66</v>
      </c>
      <c r="L927" s="19" t="s">
        <v>239</v>
      </c>
      <c r="M927" s="21">
        <v>231010000</v>
      </c>
      <c r="N927" s="19" t="s">
        <v>68</v>
      </c>
      <c r="O927" s="22" t="s">
        <v>83</v>
      </c>
      <c r="P927" s="19" t="s">
        <v>68</v>
      </c>
      <c r="Q927" s="19" t="s">
        <v>70</v>
      </c>
      <c r="R927" s="18" t="s">
        <v>757</v>
      </c>
      <c r="S927" s="66" t="s">
        <v>72</v>
      </c>
      <c r="T927" s="21">
        <v>796</v>
      </c>
      <c r="U927" s="18" t="s">
        <v>205</v>
      </c>
      <c r="V927" s="23">
        <v>6</v>
      </c>
      <c r="W927" s="24">
        <v>2000</v>
      </c>
      <c r="X927" s="23">
        <f t="shared" si="34"/>
        <v>12000</v>
      </c>
      <c r="Y927" s="23">
        <f t="shared" si="33"/>
        <v>13440.000000000002</v>
      </c>
      <c r="Z927" s="18"/>
      <c r="AA927" s="19" t="s">
        <v>76</v>
      </c>
      <c r="AB927" s="19"/>
      <c r="AC927" s="1" t="s">
        <v>2603</v>
      </c>
    </row>
    <row r="928" spans="1:29" s="62" customFormat="1" ht="123" customHeight="1">
      <c r="A928" s="18" t="s">
        <v>2633</v>
      </c>
      <c r="B928" s="19" t="s">
        <v>61</v>
      </c>
      <c r="C928" s="19" t="s">
        <v>62</v>
      </c>
      <c r="D928" s="52" t="s">
        <v>621</v>
      </c>
      <c r="E928" s="19" t="s">
        <v>336</v>
      </c>
      <c r="F928" s="19"/>
      <c r="G928" s="19" t="s">
        <v>622</v>
      </c>
      <c r="H928" s="19"/>
      <c r="I928" s="63"/>
      <c r="J928" s="19"/>
      <c r="K928" s="19" t="s">
        <v>66</v>
      </c>
      <c r="L928" s="19" t="s">
        <v>239</v>
      </c>
      <c r="M928" s="21">
        <v>231010000</v>
      </c>
      <c r="N928" s="19" t="s">
        <v>68</v>
      </c>
      <c r="O928" s="22" t="s">
        <v>83</v>
      </c>
      <c r="P928" s="19" t="s">
        <v>68</v>
      </c>
      <c r="Q928" s="19" t="s">
        <v>70</v>
      </c>
      <c r="R928" s="18" t="s">
        <v>757</v>
      </c>
      <c r="S928" s="66" t="s">
        <v>72</v>
      </c>
      <c r="T928" s="19">
        <v>166</v>
      </c>
      <c r="U928" s="19" t="s">
        <v>98</v>
      </c>
      <c r="V928" s="68">
        <v>10</v>
      </c>
      <c r="W928" s="24">
        <v>300</v>
      </c>
      <c r="X928" s="23">
        <f>W928*V928</f>
        <v>3000</v>
      </c>
      <c r="Y928" s="23">
        <f t="shared" si="33"/>
        <v>3360.0000000000005</v>
      </c>
      <c r="Z928" s="24"/>
      <c r="AA928" s="19" t="s">
        <v>76</v>
      </c>
      <c r="AB928" s="19"/>
      <c r="AC928" s="3" t="s">
        <v>77</v>
      </c>
    </row>
    <row r="929" spans="1:29" s="62" customFormat="1" ht="123" customHeight="1">
      <c r="A929" s="18" t="s">
        <v>2634</v>
      </c>
      <c r="B929" s="19" t="s">
        <v>195</v>
      </c>
      <c r="C929" s="19" t="s">
        <v>62</v>
      </c>
      <c r="D929" s="52" t="s">
        <v>2635</v>
      </c>
      <c r="E929" s="19" t="s">
        <v>2636</v>
      </c>
      <c r="F929" s="19"/>
      <c r="G929" s="19" t="s">
        <v>2637</v>
      </c>
      <c r="H929" s="19"/>
      <c r="I929" s="63" t="s">
        <v>2638</v>
      </c>
      <c r="J929" s="19"/>
      <c r="K929" s="19" t="s">
        <v>66</v>
      </c>
      <c r="L929" s="19" t="s">
        <v>239</v>
      </c>
      <c r="M929" s="21">
        <v>231010000</v>
      </c>
      <c r="N929" s="19" t="s">
        <v>68</v>
      </c>
      <c r="O929" s="22" t="s">
        <v>83</v>
      </c>
      <c r="P929" s="19" t="s">
        <v>68</v>
      </c>
      <c r="Q929" s="19" t="s">
        <v>70</v>
      </c>
      <c r="R929" s="18" t="s">
        <v>757</v>
      </c>
      <c r="S929" s="66" t="s">
        <v>72</v>
      </c>
      <c r="T929" s="19">
        <v>796</v>
      </c>
      <c r="U929" s="19" t="s">
        <v>205</v>
      </c>
      <c r="V929" s="68">
        <v>100</v>
      </c>
      <c r="W929" s="24">
        <v>100</v>
      </c>
      <c r="X929" s="23">
        <f>V929*W929</f>
        <v>10000</v>
      </c>
      <c r="Y929" s="23">
        <f>X929*1.12</f>
        <v>11200.000000000002</v>
      </c>
      <c r="Z929" s="24"/>
      <c r="AA929" s="19" t="s">
        <v>76</v>
      </c>
      <c r="AB929" s="19"/>
      <c r="AC929" s="3" t="s">
        <v>2603</v>
      </c>
    </row>
    <row r="930" spans="1:29" s="62" customFormat="1" ht="123" customHeight="1">
      <c r="A930" s="18" t="s">
        <v>2639</v>
      </c>
      <c r="B930" s="19" t="s">
        <v>195</v>
      </c>
      <c r="C930" s="19" t="s">
        <v>62</v>
      </c>
      <c r="D930" s="52" t="s">
        <v>2640</v>
      </c>
      <c r="E930" s="19" t="s">
        <v>597</v>
      </c>
      <c r="F930" s="19"/>
      <c r="G930" s="19" t="s">
        <v>2641</v>
      </c>
      <c r="H930" s="19"/>
      <c r="I930" s="63" t="s">
        <v>2642</v>
      </c>
      <c r="J930" s="19"/>
      <c r="K930" s="19" t="s">
        <v>66</v>
      </c>
      <c r="L930" s="19" t="s">
        <v>239</v>
      </c>
      <c r="M930" s="21">
        <v>231010000</v>
      </c>
      <c r="N930" s="19" t="s">
        <v>68</v>
      </c>
      <c r="O930" s="22" t="s">
        <v>317</v>
      </c>
      <c r="P930" s="19" t="s">
        <v>68</v>
      </c>
      <c r="Q930" s="19" t="s">
        <v>70</v>
      </c>
      <c r="R930" s="18" t="s">
        <v>757</v>
      </c>
      <c r="S930" s="66" t="s">
        <v>72</v>
      </c>
      <c r="T930" s="19" t="s">
        <v>1495</v>
      </c>
      <c r="U930" s="19" t="s">
        <v>600</v>
      </c>
      <c r="V930" s="68">
        <v>100</v>
      </c>
      <c r="W930" s="24">
        <v>150</v>
      </c>
      <c r="X930" s="23">
        <f>V930*W930</f>
        <v>15000</v>
      </c>
      <c r="Y930" s="23">
        <f>X930*1.12</f>
        <v>16800</v>
      </c>
      <c r="Z930" s="24"/>
      <c r="AA930" s="19" t="s">
        <v>76</v>
      </c>
      <c r="AB930" s="19"/>
      <c r="AC930" s="3" t="s">
        <v>2643</v>
      </c>
    </row>
    <row r="931" spans="1:29" s="62" customFormat="1" ht="123" customHeight="1">
      <c r="A931" s="18" t="s">
        <v>2644</v>
      </c>
      <c r="B931" s="19" t="s">
        <v>195</v>
      </c>
      <c r="C931" s="19" t="s">
        <v>62</v>
      </c>
      <c r="D931" s="52" t="s">
        <v>2645</v>
      </c>
      <c r="E931" s="19" t="s">
        <v>2646</v>
      </c>
      <c r="F931" s="19"/>
      <c r="G931" s="19" t="s">
        <v>2647</v>
      </c>
      <c r="H931" s="19"/>
      <c r="I931" s="63" t="s">
        <v>2648</v>
      </c>
      <c r="J931" s="19"/>
      <c r="K931" s="19" t="s">
        <v>66</v>
      </c>
      <c r="L931" s="19" t="s">
        <v>239</v>
      </c>
      <c r="M931" s="21">
        <v>231010000</v>
      </c>
      <c r="N931" s="19" t="s">
        <v>68</v>
      </c>
      <c r="O931" s="22" t="s">
        <v>317</v>
      </c>
      <c r="P931" s="19" t="s">
        <v>68</v>
      </c>
      <c r="Q931" s="19" t="s">
        <v>70</v>
      </c>
      <c r="R931" s="18" t="s">
        <v>757</v>
      </c>
      <c r="S931" s="66" t="s">
        <v>72</v>
      </c>
      <c r="T931" s="19">
        <v>796</v>
      </c>
      <c r="U931" s="19" t="s">
        <v>205</v>
      </c>
      <c r="V931" s="68">
        <v>20</v>
      </c>
      <c r="W931" s="24">
        <v>50</v>
      </c>
      <c r="X931" s="23">
        <f>V931*W931</f>
        <v>1000</v>
      </c>
      <c r="Y931" s="23">
        <f>X931*1.12</f>
        <v>1120</v>
      </c>
      <c r="Z931" s="24"/>
      <c r="AA931" s="19" t="s">
        <v>76</v>
      </c>
      <c r="AB931" s="19"/>
      <c r="AC931" s="3" t="s">
        <v>2643</v>
      </c>
    </row>
    <row r="932" spans="1:29" s="62" customFormat="1" ht="123" customHeight="1">
      <c r="A932" s="18" t="s">
        <v>2649</v>
      </c>
      <c r="B932" s="19" t="s">
        <v>195</v>
      </c>
      <c r="C932" s="19" t="s">
        <v>62</v>
      </c>
      <c r="D932" s="52" t="s">
        <v>2650</v>
      </c>
      <c r="E932" s="19" t="s">
        <v>2651</v>
      </c>
      <c r="F932" s="19"/>
      <c r="G932" s="19" t="s">
        <v>2652</v>
      </c>
      <c r="H932" s="19"/>
      <c r="I932" s="63" t="s">
        <v>2653</v>
      </c>
      <c r="J932" s="19"/>
      <c r="K932" s="19" t="s">
        <v>66</v>
      </c>
      <c r="L932" s="19" t="s">
        <v>239</v>
      </c>
      <c r="M932" s="21">
        <v>231010000</v>
      </c>
      <c r="N932" s="19" t="s">
        <v>68</v>
      </c>
      <c r="O932" s="22" t="s">
        <v>317</v>
      </c>
      <c r="P932" s="19" t="s">
        <v>68</v>
      </c>
      <c r="Q932" s="19" t="s">
        <v>70</v>
      </c>
      <c r="R932" s="18" t="s">
        <v>757</v>
      </c>
      <c r="S932" s="66" t="s">
        <v>72</v>
      </c>
      <c r="T932" s="19">
        <v>796</v>
      </c>
      <c r="U932" s="19" t="s">
        <v>205</v>
      </c>
      <c r="V932" s="68">
        <v>2</v>
      </c>
      <c r="W932" s="24">
        <v>13375</v>
      </c>
      <c r="X932" s="23">
        <f>V932*W932</f>
        <v>26750</v>
      </c>
      <c r="Y932" s="23">
        <f>X932*1.12</f>
        <v>29960.000000000004</v>
      </c>
      <c r="Z932" s="24"/>
      <c r="AA932" s="19" t="s">
        <v>76</v>
      </c>
      <c r="AB932" s="19"/>
      <c r="AC932" s="3" t="s">
        <v>2643</v>
      </c>
    </row>
    <row r="933" spans="1:29" s="62" customFormat="1" ht="123" customHeight="1">
      <c r="A933" s="18" t="s">
        <v>2654</v>
      </c>
      <c r="B933" s="19" t="s">
        <v>195</v>
      </c>
      <c r="C933" s="19" t="s">
        <v>62</v>
      </c>
      <c r="D933" s="52" t="s">
        <v>2655</v>
      </c>
      <c r="E933" s="19" t="s">
        <v>2656</v>
      </c>
      <c r="F933" s="19"/>
      <c r="G933" s="19" t="s">
        <v>2657</v>
      </c>
      <c r="H933" s="19"/>
      <c r="I933" s="63" t="s">
        <v>2658</v>
      </c>
      <c r="J933" s="19"/>
      <c r="K933" s="19" t="s">
        <v>66</v>
      </c>
      <c r="L933" s="19" t="s">
        <v>239</v>
      </c>
      <c r="M933" s="21">
        <v>231010000</v>
      </c>
      <c r="N933" s="19" t="s">
        <v>68</v>
      </c>
      <c r="O933" s="22" t="s">
        <v>317</v>
      </c>
      <c r="P933" s="19" t="s">
        <v>68</v>
      </c>
      <c r="Q933" s="19" t="s">
        <v>70</v>
      </c>
      <c r="R933" s="18" t="s">
        <v>757</v>
      </c>
      <c r="S933" s="66" t="s">
        <v>72</v>
      </c>
      <c r="T933" s="19">
        <v>796</v>
      </c>
      <c r="U933" s="19" t="s">
        <v>205</v>
      </c>
      <c r="V933" s="68">
        <v>2</v>
      </c>
      <c r="W933" s="24">
        <v>3700</v>
      </c>
      <c r="X933" s="23">
        <f>V933*W933</f>
        <v>7400</v>
      </c>
      <c r="Y933" s="23">
        <f>X933*1.12</f>
        <v>8288</v>
      </c>
      <c r="Z933" s="24"/>
      <c r="AA933" s="19" t="s">
        <v>76</v>
      </c>
      <c r="AB933" s="19"/>
      <c r="AC933" s="3" t="s">
        <v>2643</v>
      </c>
    </row>
    <row r="934" spans="1:29" s="62" customFormat="1" ht="123" customHeight="1">
      <c r="A934" s="18" t="s">
        <v>2659</v>
      </c>
      <c r="B934" s="19" t="s">
        <v>195</v>
      </c>
      <c r="C934" s="19" t="s">
        <v>62</v>
      </c>
      <c r="D934" s="52" t="s">
        <v>2660</v>
      </c>
      <c r="E934" s="19" t="s">
        <v>2661</v>
      </c>
      <c r="F934" s="19"/>
      <c r="G934" s="19" t="s">
        <v>2132</v>
      </c>
      <c r="H934" s="19"/>
      <c r="I934" s="63" t="s">
        <v>2662</v>
      </c>
      <c r="J934" s="19"/>
      <c r="K934" s="19" t="s">
        <v>66</v>
      </c>
      <c r="L934" s="19" t="s">
        <v>239</v>
      </c>
      <c r="M934" s="21">
        <v>231010000</v>
      </c>
      <c r="N934" s="19" t="s">
        <v>68</v>
      </c>
      <c r="O934" s="22" t="s">
        <v>317</v>
      </c>
      <c r="P934" s="19" t="s">
        <v>68</v>
      </c>
      <c r="Q934" s="19" t="s">
        <v>70</v>
      </c>
      <c r="R934" s="18" t="s">
        <v>757</v>
      </c>
      <c r="S934" s="66" t="s">
        <v>72</v>
      </c>
      <c r="T934" s="19">
        <v>796</v>
      </c>
      <c r="U934" s="19" t="s">
        <v>205</v>
      </c>
      <c r="V934" s="68">
        <v>1</v>
      </c>
      <c r="W934" s="24">
        <v>75893</v>
      </c>
      <c r="X934" s="23">
        <f>Y934/1.12</f>
        <v>75892.85714285713</v>
      </c>
      <c r="Y934" s="23">
        <v>85000</v>
      </c>
      <c r="Z934" s="24"/>
      <c r="AA934" s="19" t="s">
        <v>76</v>
      </c>
      <c r="AB934" s="19"/>
      <c r="AC934" s="3" t="s">
        <v>2643</v>
      </c>
    </row>
    <row r="935" spans="1:29" s="62" customFormat="1" ht="123" customHeight="1">
      <c r="A935" s="18" t="s">
        <v>2663</v>
      </c>
      <c r="B935" s="19" t="s">
        <v>195</v>
      </c>
      <c r="C935" s="19" t="s">
        <v>62</v>
      </c>
      <c r="D935" s="52" t="s">
        <v>2664</v>
      </c>
      <c r="E935" s="19" t="s">
        <v>2234</v>
      </c>
      <c r="F935" s="19"/>
      <c r="G935" s="19" t="s">
        <v>2665</v>
      </c>
      <c r="H935" s="19"/>
      <c r="I935" s="63" t="s">
        <v>2666</v>
      </c>
      <c r="J935" s="19"/>
      <c r="K935" s="19" t="s">
        <v>66</v>
      </c>
      <c r="L935" s="19" t="s">
        <v>239</v>
      </c>
      <c r="M935" s="21">
        <v>231010000</v>
      </c>
      <c r="N935" s="19" t="s">
        <v>68</v>
      </c>
      <c r="O935" s="22" t="s">
        <v>317</v>
      </c>
      <c r="P935" s="19" t="s">
        <v>68</v>
      </c>
      <c r="Q935" s="19" t="s">
        <v>70</v>
      </c>
      <c r="R935" s="18" t="s">
        <v>757</v>
      </c>
      <c r="S935" s="66" t="s">
        <v>72</v>
      </c>
      <c r="T935" s="19">
        <v>796</v>
      </c>
      <c r="U935" s="19" t="s">
        <v>205</v>
      </c>
      <c r="V935" s="68">
        <v>1</v>
      </c>
      <c r="W935" s="24">
        <v>66429</v>
      </c>
      <c r="X935" s="23">
        <f>Y935/1.12</f>
        <v>66428.57142857142</v>
      </c>
      <c r="Y935" s="23">
        <v>74400</v>
      </c>
      <c r="Z935" s="24"/>
      <c r="AA935" s="19" t="s">
        <v>76</v>
      </c>
      <c r="AB935" s="19"/>
      <c r="AC935" s="3" t="s">
        <v>2643</v>
      </c>
    </row>
    <row r="936" spans="1:29" s="8" customFormat="1" ht="102" customHeight="1">
      <c r="A936" s="18" t="s">
        <v>2667</v>
      </c>
      <c r="B936" s="96" t="s">
        <v>195</v>
      </c>
      <c r="C936" s="96" t="s">
        <v>62</v>
      </c>
      <c r="D936" s="146" t="s">
        <v>2668</v>
      </c>
      <c r="E936" s="96" t="s">
        <v>2669</v>
      </c>
      <c r="F936" s="96"/>
      <c r="G936" s="147" t="s">
        <v>2670</v>
      </c>
      <c r="H936" s="96"/>
      <c r="I936" s="148" t="s">
        <v>2671</v>
      </c>
      <c r="J936" s="96"/>
      <c r="K936" s="96" t="s">
        <v>66</v>
      </c>
      <c r="L936" s="96" t="s">
        <v>239</v>
      </c>
      <c r="M936" s="119">
        <v>231010000</v>
      </c>
      <c r="N936" s="96" t="s">
        <v>68</v>
      </c>
      <c r="O936" s="149" t="s">
        <v>191</v>
      </c>
      <c r="P936" s="96" t="s">
        <v>68</v>
      </c>
      <c r="Q936" s="96" t="s">
        <v>70</v>
      </c>
      <c r="R936" s="100" t="s">
        <v>757</v>
      </c>
      <c r="S936" s="96" t="s">
        <v>92</v>
      </c>
      <c r="T936" s="96">
        <v>796</v>
      </c>
      <c r="U936" s="96" t="s">
        <v>205</v>
      </c>
      <c r="V936" s="150">
        <v>12</v>
      </c>
      <c r="W936" s="98">
        <v>4304</v>
      </c>
      <c r="X936" s="151">
        <f>W936*V936</f>
        <v>51648</v>
      </c>
      <c r="Y936" s="151">
        <f>X936*1.12</f>
        <v>57845.76</v>
      </c>
      <c r="Z936" s="98"/>
      <c r="AA936" s="96" t="s">
        <v>76</v>
      </c>
      <c r="AB936" s="96"/>
      <c r="AC936" s="3" t="s">
        <v>965</v>
      </c>
    </row>
    <row r="937" spans="1:29" s="8" customFormat="1" ht="89.25" customHeight="1">
      <c r="A937" s="18" t="s">
        <v>2672</v>
      </c>
      <c r="B937" s="19" t="s">
        <v>61</v>
      </c>
      <c r="C937" s="19" t="s">
        <v>62</v>
      </c>
      <c r="D937" s="152" t="s">
        <v>2673</v>
      </c>
      <c r="E937" s="152" t="s">
        <v>2674</v>
      </c>
      <c r="F937" s="41"/>
      <c r="G937" s="152" t="s">
        <v>2675</v>
      </c>
      <c r="H937" s="41"/>
      <c r="I937" s="41"/>
      <c r="J937" s="41"/>
      <c r="K937" s="40" t="s">
        <v>82</v>
      </c>
      <c r="L937" s="31" t="s">
        <v>239</v>
      </c>
      <c r="M937" s="21" t="s">
        <v>67</v>
      </c>
      <c r="N937" s="40" t="s">
        <v>68</v>
      </c>
      <c r="O937" s="31" t="s">
        <v>255</v>
      </c>
      <c r="P937" s="40" t="s">
        <v>68</v>
      </c>
      <c r="Q937" s="40" t="s">
        <v>70</v>
      </c>
      <c r="R937" s="19" t="s">
        <v>84</v>
      </c>
      <c r="S937" s="19" t="s">
        <v>92</v>
      </c>
      <c r="T937" s="31">
        <v>112</v>
      </c>
      <c r="U937" s="40" t="s">
        <v>1124</v>
      </c>
      <c r="V937" s="112">
        <v>10</v>
      </c>
      <c r="W937" s="113">
        <v>450</v>
      </c>
      <c r="X937" s="151">
        <f aca="true" t="shared" si="35" ref="X937:X974">W937*V937</f>
        <v>4500</v>
      </c>
      <c r="Y937" s="151">
        <f aca="true" t="shared" si="36" ref="Y937:Y974">X937*1.12</f>
        <v>5040.000000000001</v>
      </c>
      <c r="Z937" s="40"/>
      <c r="AA937" s="19" t="s">
        <v>76</v>
      </c>
      <c r="AB937" s="41"/>
      <c r="AC937" s="55" t="s">
        <v>1634</v>
      </c>
    </row>
    <row r="938" spans="1:29" s="8" customFormat="1" ht="89.25" customHeight="1">
      <c r="A938" s="18" t="s">
        <v>2676</v>
      </c>
      <c r="B938" s="19" t="s">
        <v>61</v>
      </c>
      <c r="C938" s="19" t="s">
        <v>62</v>
      </c>
      <c r="D938" s="152" t="s">
        <v>2677</v>
      </c>
      <c r="E938" s="152" t="s">
        <v>989</v>
      </c>
      <c r="F938" s="41"/>
      <c r="G938" s="40" t="s">
        <v>2678</v>
      </c>
      <c r="H938" s="41"/>
      <c r="I938" s="41" t="s">
        <v>2679</v>
      </c>
      <c r="J938" s="41"/>
      <c r="K938" s="40" t="s">
        <v>66</v>
      </c>
      <c r="L938" s="31" t="s">
        <v>239</v>
      </c>
      <c r="M938" s="21" t="s">
        <v>67</v>
      </c>
      <c r="N938" s="40" t="s">
        <v>68</v>
      </c>
      <c r="O938" s="31" t="s">
        <v>255</v>
      </c>
      <c r="P938" s="40" t="s">
        <v>68</v>
      </c>
      <c r="Q938" s="40" t="s">
        <v>70</v>
      </c>
      <c r="R938" s="19" t="s">
        <v>84</v>
      </c>
      <c r="S938" s="19" t="s">
        <v>92</v>
      </c>
      <c r="T938" s="152">
        <v>796</v>
      </c>
      <c r="U938" s="152" t="s">
        <v>205</v>
      </c>
      <c r="V938" s="112">
        <v>6</v>
      </c>
      <c r="W938" s="113">
        <v>10804</v>
      </c>
      <c r="X938" s="151">
        <f t="shared" si="35"/>
        <v>64824</v>
      </c>
      <c r="Y938" s="151">
        <f t="shared" si="36"/>
        <v>72602.88</v>
      </c>
      <c r="Z938" s="40"/>
      <c r="AA938" s="19" t="s">
        <v>76</v>
      </c>
      <c r="AB938" s="41"/>
      <c r="AC938" s="55" t="s">
        <v>732</v>
      </c>
    </row>
    <row r="939" spans="1:29" s="8" customFormat="1" ht="114.75" customHeight="1">
      <c r="A939" s="18" t="s">
        <v>2680</v>
      </c>
      <c r="B939" s="153" t="s">
        <v>61</v>
      </c>
      <c r="C939" s="153" t="s">
        <v>62</v>
      </c>
      <c r="D939" s="154" t="s">
        <v>2677</v>
      </c>
      <c r="E939" s="154" t="s">
        <v>989</v>
      </c>
      <c r="F939" s="155"/>
      <c r="G939" s="156" t="s">
        <v>2678</v>
      </c>
      <c r="H939" s="157"/>
      <c r="I939" s="155" t="s">
        <v>2681</v>
      </c>
      <c r="J939" s="155"/>
      <c r="K939" s="40" t="s">
        <v>66</v>
      </c>
      <c r="L939" s="158" t="s">
        <v>239</v>
      </c>
      <c r="M939" s="159" t="s">
        <v>67</v>
      </c>
      <c r="N939" s="156" t="s">
        <v>68</v>
      </c>
      <c r="O939" s="158" t="s">
        <v>255</v>
      </c>
      <c r="P939" s="156" t="s">
        <v>68</v>
      </c>
      <c r="Q939" s="156" t="s">
        <v>70</v>
      </c>
      <c r="R939" s="153" t="s">
        <v>84</v>
      </c>
      <c r="S939" s="153" t="s">
        <v>92</v>
      </c>
      <c r="T939" s="154">
        <v>796</v>
      </c>
      <c r="U939" s="154" t="s">
        <v>205</v>
      </c>
      <c r="V939" s="160">
        <v>3</v>
      </c>
      <c r="W939" s="161">
        <v>6697</v>
      </c>
      <c r="X939" s="151">
        <f t="shared" si="35"/>
        <v>20091</v>
      </c>
      <c r="Y939" s="151">
        <f t="shared" si="36"/>
        <v>22501.920000000002</v>
      </c>
      <c r="Z939" s="156"/>
      <c r="AA939" s="153" t="s">
        <v>76</v>
      </c>
      <c r="AB939" s="155"/>
      <c r="AC939" s="162" t="s">
        <v>732</v>
      </c>
    </row>
    <row r="940" spans="1:29" s="8" customFormat="1" ht="102" customHeight="1">
      <c r="A940" s="18" t="s">
        <v>2682</v>
      </c>
      <c r="B940" s="19" t="s">
        <v>61</v>
      </c>
      <c r="C940" s="19" t="s">
        <v>62</v>
      </c>
      <c r="D940" s="152" t="s">
        <v>2677</v>
      </c>
      <c r="E940" s="152" t="s">
        <v>989</v>
      </c>
      <c r="F940" s="41"/>
      <c r="G940" s="40" t="s">
        <v>2678</v>
      </c>
      <c r="H940" s="111"/>
      <c r="I940" s="41" t="s">
        <v>2683</v>
      </c>
      <c r="J940" s="41"/>
      <c r="K940" s="40" t="s">
        <v>66</v>
      </c>
      <c r="L940" s="31" t="s">
        <v>239</v>
      </c>
      <c r="M940" s="21" t="s">
        <v>67</v>
      </c>
      <c r="N940" s="40" t="s">
        <v>68</v>
      </c>
      <c r="O940" s="31" t="s">
        <v>255</v>
      </c>
      <c r="P940" s="40" t="s">
        <v>68</v>
      </c>
      <c r="Q940" s="40" t="s">
        <v>70</v>
      </c>
      <c r="R940" s="19" t="s">
        <v>84</v>
      </c>
      <c r="S940" s="19" t="s">
        <v>92</v>
      </c>
      <c r="T940" s="152">
        <v>796</v>
      </c>
      <c r="U940" s="152" t="s">
        <v>205</v>
      </c>
      <c r="V940" s="112">
        <v>3</v>
      </c>
      <c r="W940" s="113">
        <v>5491</v>
      </c>
      <c r="X940" s="151">
        <f t="shared" si="35"/>
        <v>16473</v>
      </c>
      <c r="Y940" s="151">
        <f t="shared" si="36"/>
        <v>18449.760000000002</v>
      </c>
      <c r="Z940" s="40"/>
      <c r="AA940" s="19" t="s">
        <v>76</v>
      </c>
      <c r="AB940" s="41"/>
      <c r="AC940" s="162" t="s">
        <v>732</v>
      </c>
    </row>
    <row r="941" spans="1:29" s="8" customFormat="1" ht="90" customHeight="1" thickBot="1">
      <c r="A941" s="18" t="s">
        <v>2684</v>
      </c>
      <c r="B941" s="19" t="s">
        <v>61</v>
      </c>
      <c r="C941" s="19" t="s">
        <v>62</v>
      </c>
      <c r="D941" s="152" t="s">
        <v>2685</v>
      </c>
      <c r="E941" s="40" t="s">
        <v>2557</v>
      </c>
      <c r="F941" s="41"/>
      <c r="G941" s="40" t="s">
        <v>2686</v>
      </c>
      <c r="H941" s="41"/>
      <c r="I941" s="41" t="s">
        <v>2687</v>
      </c>
      <c r="J941" s="41"/>
      <c r="K941" s="40" t="s">
        <v>66</v>
      </c>
      <c r="L941" s="31" t="s">
        <v>239</v>
      </c>
      <c r="M941" s="21" t="s">
        <v>67</v>
      </c>
      <c r="N941" s="40" t="s">
        <v>68</v>
      </c>
      <c r="O941" s="31" t="s">
        <v>255</v>
      </c>
      <c r="P941" s="40" t="s">
        <v>68</v>
      </c>
      <c r="Q941" s="40" t="s">
        <v>70</v>
      </c>
      <c r="R941" s="19" t="s">
        <v>84</v>
      </c>
      <c r="S941" s="19" t="s">
        <v>92</v>
      </c>
      <c r="T941" s="152">
        <v>796</v>
      </c>
      <c r="U941" s="152" t="s">
        <v>205</v>
      </c>
      <c r="V941" s="112">
        <v>10</v>
      </c>
      <c r="W941" s="113">
        <v>4911</v>
      </c>
      <c r="X941" s="151">
        <f t="shared" si="35"/>
        <v>49110</v>
      </c>
      <c r="Y941" s="151">
        <f t="shared" si="36"/>
        <v>55003.200000000004</v>
      </c>
      <c r="Z941" s="40"/>
      <c r="AA941" s="19" t="s">
        <v>76</v>
      </c>
      <c r="AB941" s="41"/>
      <c r="AC941" s="163" t="s">
        <v>732</v>
      </c>
    </row>
    <row r="942" spans="1:29" s="8" customFormat="1" ht="90" customHeight="1" thickBot="1">
      <c r="A942" s="18" t="s">
        <v>2688</v>
      </c>
      <c r="B942" s="19" t="s">
        <v>61</v>
      </c>
      <c r="C942" s="19" t="s">
        <v>62</v>
      </c>
      <c r="D942" s="40" t="s">
        <v>2689</v>
      </c>
      <c r="E942" s="40" t="s">
        <v>2690</v>
      </c>
      <c r="F942" s="41"/>
      <c r="G942" s="152" t="s">
        <v>2691</v>
      </c>
      <c r="H942" s="41"/>
      <c r="I942" s="41" t="s">
        <v>2692</v>
      </c>
      <c r="J942" s="41"/>
      <c r="K942" s="40" t="s">
        <v>66</v>
      </c>
      <c r="L942" s="31" t="s">
        <v>239</v>
      </c>
      <c r="M942" s="21" t="s">
        <v>67</v>
      </c>
      <c r="N942" s="40" t="s">
        <v>68</v>
      </c>
      <c r="O942" s="31" t="s">
        <v>255</v>
      </c>
      <c r="P942" s="40" t="s">
        <v>68</v>
      </c>
      <c r="Q942" s="40" t="s">
        <v>70</v>
      </c>
      <c r="R942" s="19" t="s">
        <v>84</v>
      </c>
      <c r="S942" s="19" t="s">
        <v>92</v>
      </c>
      <c r="T942" s="152">
        <v>796</v>
      </c>
      <c r="U942" s="152" t="s">
        <v>205</v>
      </c>
      <c r="V942" s="112">
        <v>8</v>
      </c>
      <c r="W942" s="113">
        <v>1786</v>
      </c>
      <c r="X942" s="151">
        <f t="shared" si="35"/>
        <v>14288</v>
      </c>
      <c r="Y942" s="151">
        <f t="shared" si="36"/>
        <v>16002.560000000001</v>
      </c>
      <c r="Z942" s="40"/>
      <c r="AA942" s="19" t="s">
        <v>76</v>
      </c>
      <c r="AB942" s="41"/>
      <c r="AC942" s="163" t="s">
        <v>732</v>
      </c>
    </row>
    <row r="943" spans="1:29" s="8" customFormat="1" ht="90" customHeight="1" thickBot="1">
      <c r="A943" s="18" t="s">
        <v>2693</v>
      </c>
      <c r="B943" s="19" t="s">
        <v>61</v>
      </c>
      <c r="C943" s="19" t="s">
        <v>62</v>
      </c>
      <c r="D943" s="152" t="s">
        <v>2694</v>
      </c>
      <c r="E943" s="40" t="s">
        <v>2695</v>
      </c>
      <c r="F943" s="41"/>
      <c r="G943" s="40" t="s">
        <v>2696</v>
      </c>
      <c r="H943" s="41"/>
      <c r="I943" s="41"/>
      <c r="J943" s="41"/>
      <c r="K943" s="40" t="s">
        <v>66</v>
      </c>
      <c r="L943" s="31" t="s">
        <v>239</v>
      </c>
      <c r="M943" s="21" t="s">
        <v>67</v>
      </c>
      <c r="N943" s="40" t="s">
        <v>68</v>
      </c>
      <c r="O943" s="31" t="s">
        <v>255</v>
      </c>
      <c r="P943" s="40" t="s">
        <v>68</v>
      </c>
      <c r="Q943" s="40" t="s">
        <v>70</v>
      </c>
      <c r="R943" s="19" t="s">
        <v>84</v>
      </c>
      <c r="S943" s="19" t="s">
        <v>92</v>
      </c>
      <c r="T943" s="152">
        <v>796</v>
      </c>
      <c r="U943" s="152" t="s">
        <v>205</v>
      </c>
      <c r="V943" s="112">
        <v>4</v>
      </c>
      <c r="W943" s="113">
        <v>625</v>
      </c>
      <c r="X943" s="151">
        <f t="shared" si="35"/>
        <v>2500</v>
      </c>
      <c r="Y943" s="151">
        <f t="shared" si="36"/>
        <v>2800.0000000000005</v>
      </c>
      <c r="Z943" s="40"/>
      <c r="AA943" s="19" t="s">
        <v>76</v>
      </c>
      <c r="AB943" s="41"/>
      <c r="AC943" s="163" t="s">
        <v>732</v>
      </c>
    </row>
    <row r="944" spans="1:29" s="8" customFormat="1" ht="90" customHeight="1" thickBot="1">
      <c r="A944" s="18" t="s">
        <v>2697</v>
      </c>
      <c r="B944" s="19" t="s">
        <v>61</v>
      </c>
      <c r="C944" s="19" t="s">
        <v>62</v>
      </c>
      <c r="D944" s="152" t="s">
        <v>2362</v>
      </c>
      <c r="E944" s="152" t="s">
        <v>2363</v>
      </c>
      <c r="F944" s="41"/>
      <c r="G944" s="152" t="s">
        <v>2364</v>
      </c>
      <c r="H944" s="41"/>
      <c r="I944" s="41"/>
      <c r="J944" s="41"/>
      <c r="K944" s="40" t="s">
        <v>66</v>
      </c>
      <c r="L944" s="31" t="s">
        <v>239</v>
      </c>
      <c r="M944" s="21" t="s">
        <v>67</v>
      </c>
      <c r="N944" s="40" t="s">
        <v>68</v>
      </c>
      <c r="O944" s="31" t="s">
        <v>255</v>
      </c>
      <c r="P944" s="40" t="s">
        <v>68</v>
      </c>
      <c r="Q944" s="40" t="s">
        <v>70</v>
      </c>
      <c r="R944" s="19" t="s">
        <v>84</v>
      </c>
      <c r="S944" s="19" t="s">
        <v>92</v>
      </c>
      <c r="T944" s="152">
        <v>796</v>
      </c>
      <c r="U944" s="152" t="s">
        <v>205</v>
      </c>
      <c r="V944" s="112">
        <v>20</v>
      </c>
      <c r="W944" s="113">
        <v>270</v>
      </c>
      <c r="X944" s="151">
        <f t="shared" si="35"/>
        <v>5400</v>
      </c>
      <c r="Y944" s="151">
        <f t="shared" si="36"/>
        <v>6048.000000000001</v>
      </c>
      <c r="Z944" s="40"/>
      <c r="AA944" s="19" t="s">
        <v>76</v>
      </c>
      <c r="AB944" s="41"/>
      <c r="AC944" s="163" t="s">
        <v>732</v>
      </c>
    </row>
    <row r="945" spans="1:29" s="8" customFormat="1" ht="90" customHeight="1" thickBot="1">
      <c r="A945" s="18" t="s">
        <v>2698</v>
      </c>
      <c r="B945" s="19" t="s">
        <v>61</v>
      </c>
      <c r="C945" s="19" t="s">
        <v>62</v>
      </c>
      <c r="D945" s="152" t="s">
        <v>2419</v>
      </c>
      <c r="E945" s="152" t="s">
        <v>2420</v>
      </c>
      <c r="F945" s="41"/>
      <c r="G945" s="152" t="s">
        <v>2421</v>
      </c>
      <c r="H945" s="41"/>
      <c r="I945" s="41"/>
      <c r="J945" s="41"/>
      <c r="K945" s="40" t="s">
        <v>66</v>
      </c>
      <c r="L945" s="31" t="s">
        <v>239</v>
      </c>
      <c r="M945" s="21" t="s">
        <v>67</v>
      </c>
      <c r="N945" s="40" t="s">
        <v>68</v>
      </c>
      <c r="O945" s="31" t="s">
        <v>255</v>
      </c>
      <c r="P945" s="40" t="s">
        <v>68</v>
      </c>
      <c r="Q945" s="40" t="s">
        <v>70</v>
      </c>
      <c r="R945" s="19" t="s">
        <v>84</v>
      </c>
      <c r="S945" s="19" t="s">
        <v>92</v>
      </c>
      <c r="T945" s="152">
        <v>796</v>
      </c>
      <c r="U945" s="152" t="s">
        <v>205</v>
      </c>
      <c r="V945" s="112">
        <v>5</v>
      </c>
      <c r="W945" s="113">
        <v>620</v>
      </c>
      <c r="X945" s="151">
        <f t="shared" si="35"/>
        <v>3100</v>
      </c>
      <c r="Y945" s="151">
        <f t="shared" si="36"/>
        <v>3472.0000000000005</v>
      </c>
      <c r="Z945" s="40"/>
      <c r="AA945" s="19" t="s">
        <v>76</v>
      </c>
      <c r="AB945" s="41"/>
      <c r="AC945" s="163" t="s">
        <v>732</v>
      </c>
    </row>
    <row r="946" spans="1:29" s="8" customFormat="1" ht="89.25" customHeight="1" thickBot="1">
      <c r="A946" s="18" t="s">
        <v>2699</v>
      </c>
      <c r="B946" s="19" t="s">
        <v>61</v>
      </c>
      <c r="C946" s="19" t="s">
        <v>62</v>
      </c>
      <c r="D946" s="152" t="s">
        <v>2700</v>
      </c>
      <c r="E946" s="152" t="s">
        <v>2701</v>
      </c>
      <c r="F946" s="41"/>
      <c r="G946" s="152" t="s">
        <v>2702</v>
      </c>
      <c r="H946" s="41"/>
      <c r="I946" s="41"/>
      <c r="J946" s="41"/>
      <c r="K946" s="40" t="s">
        <v>82</v>
      </c>
      <c r="L946" s="31" t="s">
        <v>915</v>
      </c>
      <c r="M946" s="21" t="s">
        <v>67</v>
      </c>
      <c r="N946" s="40" t="s">
        <v>68</v>
      </c>
      <c r="O946" s="31" t="s">
        <v>255</v>
      </c>
      <c r="P946" s="40" t="s">
        <v>68</v>
      </c>
      <c r="Q946" s="40" t="s">
        <v>70</v>
      </c>
      <c r="R946" s="19" t="s">
        <v>401</v>
      </c>
      <c r="S946" s="19" t="s">
        <v>85</v>
      </c>
      <c r="T946" s="152">
        <v>796</v>
      </c>
      <c r="U946" s="152" t="s">
        <v>205</v>
      </c>
      <c r="V946" s="112">
        <v>1</v>
      </c>
      <c r="W946" s="113">
        <v>7575000</v>
      </c>
      <c r="X946" s="151">
        <v>0</v>
      </c>
      <c r="Y946" s="151">
        <f>X946*1.12</f>
        <v>0</v>
      </c>
      <c r="Z946" s="40" t="s">
        <v>75</v>
      </c>
      <c r="AA946" s="19" t="s">
        <v>76</v>
      </c>
      <c r="AB946" s="19" t="s">
        <v>1559</v>
      </c>
      <c r="AC946" s="163" t="s">
        <v>1759</v>
      </c>
    </row>
    <row r="947" spans="1:29" s="8" customFormat="1" ht="89.25" customHeight="1" thickBot="1">
      <c r="A947" s="18" t="s">
        <v>2703</v>
      </c>
      <c r="B947" s="19" t="s">
        <v>61</v>
      </c>
      <c r="C947" s="19" t="s">
        <v>62</v>
      </c>
      <c r="D947" s="152" t="s">
        <v>2700</v>
      </c>
      <c r="E947" s="152" t="s">
        <v>2701</v>
      </c>
      <c r="F947" s="41"/>
      <c r="G947" s="152" t="s">
        <v>2702</v>
      </c>
      <c r="H947" s="41"/>
      <c r="I947" s="41"/>
      <c r="J947" s="41"/>
      <c r="K947" s="40" t="s">
        <v>82</v>
      </c>
      <c r="L947" s="31" t="s">
        <v>239</v>
      </c>
      <c r="M947" s="21" t="s">
        <v>67</v>
      </c>
      <c r="N947" s="40" t="s">
        <v>68</v>
      </c>
      <c r="O947" s="31" t="s">
        <v>255</v>
      </c>
      <c r="P947" s="40" t="s">
        <v>68</v>
      </c>
      <c r="Q947" s="40" t="s">
        <v>70</v>
      </c>
      <c r="R947" s="19" t="s">
        <v>757</v>
      </c>
      <c r="S947" s="19" t="s">
        <v>92</v>
      </c>
      <c r="T947" s="152">
        <v>796</v>
      </c>
      <c r="U947" s="152" t="s">
        <v>205</v>
      </c>
      <c r="V947" s="112">
        <v>1</v>
      </c>
      <c r="W947" s="113">
        <v>7575000</v>
      </c>
      <c r="X947" s="151">
        <f>W947*V947</f>
        <v>7575000</v>
      </c>
      <c r="Y947" s="151">
        <f>X947*1.12</f>
        <v>8484000</v>
      </c>
      <c r="Z947" s="40"/>
      <c r="AA947" s="19" t="s">
        <v>76</v>
      </c>
      <c r="AB947" s="41"/>
      <c r="AC947" s="163" t="s">
        <v>1759</v>
      </c>
    </row>
    <row r="948" spans="1:29" s="8" customFormat="1" ht="89.25" customHeight="1">
      <c r="A948" s="18" t="s">
        <v>2704</v>
      </c>
      <c r="B948" s="19" t="s">
        <v>61</v>
      </c>
      <c r="C948" s="19" t="s">
        <v>62</v>
      </c>
      <c r="D948" s="40" t="s">
        <v>2705</v>
      </c>
      <c r="E948" s="152" t="s">
        <v>2706</v>
      </c>
      <c r="F948" s="41"/>
      <c r="G948" s="152" t="s">
        <v>2707</v>
      </c>
      <c r="H948" s="111"/>
      <c r="I948" s="41" t="s">
        <v>2708</v>
      </c>
      <c r="J948" s="41"/>
      <c r="K948" s="40" t="s">
        <v>82</v>
      </c>
      <c r="L948" s="31" t="s">
        <v>239</v>
      </c>
      <c r="M948" s="21" t="s">
        <v>67</v>
      </c>
      <c r="N948" s="40" t="s">
        <v>68</v>
      </c>
      <c r="O948" s="31" t="s">
        <v>112</v>
      </c>
      <c r="P948" s="40" t="s">
        <v>68</v>
      </c>
      <c r="Q948" s="40" t="s">
        <v>70</v>
      </c>
      <c r="R948" s="19" t="s">
        <v>84</v>
      </c>
      <c r="S948" s="19" t="s">
        <v>92</v>
      </c>
      <c r="T948" s="152">
        <v>796</v>
      </c>
      <c r="U948" s="152" t="s">
        <v>205</v>
      </c>
      <c r="V948" s="112">
        <v>1</v>
      </c>
      <c r="W948" s="113">
        <v>200000</v>
      </c>
      <c r="X948" s="151">
        <f t="shared" si="35"/>
        <v>200000</v>
      </c>
      <c r="Y948" s="151">
        <f t="shared" si="36"/>
        <v>224000.00000000003</v>
      </c>
      <c r="Z948" s="40"/>
      <c r="AA948" s="19" t="s">
        <v>76</v>
      </c>
      <c r="AB948" s="41"/>
      <c r="AC948" s="162" t="s">
        <v>2709</v>
      </c>
    </row>
    <row r="949" spans="1:29" s="8" customFormat="1" ht="76.5" customHeight="1">
      <c r="A949" s="18" t="s">
        <v>2710</v>
      </c>
      <c r="B949" s="19" t="s">
        <v>61</v>
      </c>
      <c r="C949" s="19" t="s">
        <v>62</v>
      </c>
      <c r="D949" s="19" t="s">
        <v>2711</v>
      </c>
      <c r="E949" s="19" t="s">
        <v>1954</v>
      </c>
      <c r="F949" s="18"/>
      <c r="G949" s="19" t="s">
        <v>2712</v>
      </c>
      <c r="H949" s="41"/>
      <c r="I949" s="41"/>
      <c r="J949" s="41"/>
      <c r="K949" s="40" t="s">
        <v>66</v>
      </c>
      <c r="L949" s="31" t="s">
        <v>239</v>
      </c>
      <c r="M949" s="21" t="s">
        <v>67</v>
      </c>
      <c r="N949" s="40" t="s">
        <v>68</v>
      </c>
      <c r="O949" s="31" t="s">
        <v>255</v>
      </c>
      <c r="P949" s="40" t="s">
        <v>68</v>
      </c>
      <c r="Q949" s="40" t="s">
        <v>70</v>
      </c>
      <c r="R949" s="19" t="s">
        <v>84</v>
      </c>
      <c r="S949" s="19" t="s">
        <v>72</v>
      </c>
      <c r="T949" s="152">
        <v>166</v>
      </c>
      <c r="U949" s="152" t="s">
        <v>98</v>
      </c>
      <c r="V949" s="112">
        <v>175</v>
      </c>
      <c r="W949" s="113">
        <v>371.43</v>
      </c>
      <c r="X949" s="151">
        <f t="shared" si="35"/>
        <v>65000.25</v>
      </c>
      <c r="Y949" s="151">
        <f t="shared" si="36"/>
        <v>72800.28000000001</v>
      </c>
      <c r="Z949" s="40"/>
      <c r="AA949" s="19" t="s">
        <v>76</v>
      </c>
      <c r="AB949" s="41"/>
      <c r="AC949" s="162" t="s">
        <v>420</v>
      </c>
    </row>
    <row r="950" spans="1:29" s="8" customFormat="1" ht="74.25" customHeight="1">
      <c r="A950" s="18" t="s">
        <v>2713</v>
      </c>
      <c r="B950" s="19" t="s">
        <v>61</v>
      </c>
      <c r="C950" s="19" t="s">
        <v>62</v>
      </c>
      <c r="D950" s="19" t="s">
        <v>2714</v>
      </c>
      <c r="E950" s="19" t="s">
        <v>2715</v>
      </c>
      <c r="F950" s="18"/>
      <c r="G950" s="19" t="s">
        <v>2716</v>
      </c>
      <c r="H950" s="41"/>
      <c r="I950" s="41"/>
      <c r="J950" s="41"/>
      <c r="K950" s="40" t="s">
        <v>82</v>
      </c>
      <c r="L950" s="31" t="s">
        <v>239</v>
      </c>
      <c r="M950" s="21" t="s">
        <v>67</v>
      </c>
      <c r="N950" s="40" t="s">
        <v>68</v>
      </c>
      <c r="O950" s="31" t="s">
        <v>1497</v>
      </c>
      <c r="P950" s="40" t="s">
        <v>68</v>
      </c>
      <c r="Q950" s="40" t="s">
        <v>70</v>
      </c>
      <c r="R950" s="19" t="s">
        <v>84</v>
      </c>
      <c r="S950" s="19" t="s">
        <v>92</v>
      </c>
      <c r="T950" s="152">
        <v>839</v>
      </c>
      <c r="U950" s="152" t="s">
        <v>309</v>
      </c>
      <c r="V950" s="112">
        <v>1</v>
      </c>
      <c r="W950" s="113">
        <v>210000</v>
      </c>
      <c r="X950" s="151">
        <v>0</v>
      </c>
      <c r="Y950" s="151">
        <f t="shared" si="36"/>
        <v>0</v>
      </c>
      <c r="Z950" s="40"/>
      <c r="AA950" s="19" t="s">
        <v>76</v>
      </c>
      <c r="AB950" s="41" t="s">
        <v>127</v>
      </c>
      <c r="AC950" s="162" t="s">
        <v>2717</v>
      </c>
    </row>
    <row r="951" spans="1:29" s="8" customFormat="1" ht="74.25" customHeight="1">
      <c r="A951" s="18" t="s">
        <v>2718</v>
      </c>
      <c r="B951" s="19" t="s">
        <v>61</v>
      </c>
      <c r="C951" s="19" t="s">
        <v>62</v>
      </c>
      <c r="D951" s="19" t="s">
        <v>2714</v>
      </c>
      <c r="E951" s="19" t="s">
        <v>2715</v>
      </c>
      <c r="F951" s="18"/>
      <c r="G951" s="19" t="s">
        <v>2716</v>
      </c>
      <c r="H951" s="41"/>
      <c r="I951" s="41"/>
      <c r="J951" s="41"/>
      <c r="K951" s="40" t="s">
        <v>82</v>
      </c>
      <c r="L951" s="31" t="s">
        <v>239</v>
      </c>
      <c r="M951" s="21" t="s">
        <v>67</v>
      </c>
      <c r="N951" s="40" t="s">
        <v>68</v>
      </c>
      <c r="O951" s="31" t="s">
        <v>179</v>
      </c>
      <c r="P951" s="40" t="s">
        <v>68</v>
      </c>
      <c r="Q951" s="40" t="s">
        <v>70</v>
      </c>
      <c r="R951" s="19" t="s">
        <v>84</v>
      </c>
      <c r="S951" s="19" t="s">
        <v>92</v>
      </c>
      <c r="T951" s="152">
        <v>839</v>
      </c>
      <c r="U951" s="152" t="s">
        <v>309</v>
      </c>
      <c r="V951" s="112">
        <v>1</v>
      </c>
      <c r="W951" s="113">
        <v>237554</v>
      </c>
      <c r="X951" s="151">
        <f t="shared" si="35"/>
        <v>237554</v>
      </c>
      <c r="Y951" s="151">
        <f t="shared" si="36"/>
        <v>266060.48000000004</v>
      </c>
      <c r="Z951" s="40"/>
      <c r="AA951" s="19" t="s">
        <v>76</v>
      </c>
      <c r="AB951" s="41"/>
      <c r="AC951" s="162" t="s">
        <v>2717</v>
      </c>
    </row>
    <row r="952" spans="1:29" s="8" customFormat="1" ht="102" customHeight="1">
      <c r="A952" s="18" t="s">
        <v>2719</v>
      </c>
      <c r="B952" s="19" t="s">
        <v>61</v>
      </c>
      <c r="C952" s="19" t="s">
        <v>62</v>
      </c>
      <c r="D952" s="19" t="s">
        <v>2720</v>
      </c>
      <c r="E952" s="19" t="s">
        <v>2715</v>
      </c>
      <c r="F952" s="18"/>
      <c r="G952" s="19" t="s">
        <v>2721</v>
      </c>
      <c r="H952" s="111"/>
      <c r="I952" s="41" t="s">
        <v>2722</v>
      </c>
      <c r="J952" s="41"/>
      <c r="K952" s="40" t="s">
        <v>82</v>
      </c>
      <c r="L952" s="31" t="s">
        <v>239</v>
      </c>
      <c r="M952" s="21" t="s">
        <v>67</v>
      </c>
      <c r="N952" s="40" t="s">
        <v>68</v>
      </c>
      <c r="O952" s="31" t="s">
        <v>1497</v>
      </c>
      <c r="P952" s="40" t="s">
        <v>68</v>
      </c>
      <c r="Q952" s="40" t="s">
        <v>70</v>
      </c>
      <c r="R952" s="19" t="s">
        <v>84</v>
      </c>
      <c r="S952" s="19" t="s">
        <v>92</v>
      </c>
      <c r="T952" s="152">
        <v>796</v>
      </c>
      <c r="U952" s="152" t="s">
        <v>205</v>
      </c>
      <c r="V952" s="112">
        <v>9</v>
      </c>
      <c r="W952" s="113">
        <v>150000</v>
      </c>
      <c r="X952" s="151">
        <v>0</v>
      </c>
      <c r="Y952" s="151">
        <f t="shared" si="36"/>
        <v>0</v>
      </c>
      <c r="Z952" s="40"/>
      <c r="AA952" s="19" t="s">
        <v>76</v>
      </c>
      <c r="AB952" s="41" t="s">
        <v>127</v>
      </c>
      <c r="AC952" s="162" t="s">
        <v>2723</v>
      </c>
    </row>
    <row r="953" spans="1:29" s="8" customFormat="1" ht="102" customHeight="1">
      <c r="A953" s="18" t="s">
        <v>2724</v>
      </c>
      <c r="B953" s="19" t="s">
        <v>61</v>
      </c>
      <c r="C953" s="19" t="s">
        <v>62</v>
      </c>
      <c r="D953" s="19" t="s">
        <v>2720</v>
      </c>
      <c r="E953" s="19" t="s">
        <v>2715</v>
      </c>
      <c r="F953" s="18"/>
      <c r="G953" s="19" t="s">
        <v>2721</v>
      </c>
      <c r="H953" s="111"/>
      <c r="I953" s="41" t="s">
        <v>2722</v>
      </c>
      <c r="J953" s="41"/>
      <c r="K953" s="40" t="s">
        <v>82</v>
      </c>
      <c r="L953" s="31" t="s">
        <v>239</v>
      </c>
      <c r="M953" s="21" t="s">
        <v>67</v>
      </c>
      <c r="N953" s="40" t="s">
        <v>68</v>
      </c>
      <c r="O953" s="31" t="s">
        <v>179</v>
      </c>
      <c r="P953" s="40" t="s">
        <v>68</v>
      </c>
      <c r="Q953" s="40" t="s">
        <v>70</v>
      </c>
      <c r="R953" s="19" t="s">
        <v>84</v>
      </c>
      <c r="S953" s="19" t="s">
        <v>92</v>
      </c>
      <c r="T953" s="152">
        <v>796</v>
      </c>
      <c r="U953" s="152" t="s">
        <v>205</v>
      </c>
      <c r="V953" s="112">
        <v>9</v>
      </c>
      <c r="W953" s="113">
        <v>189697</v>
      </c>
      <c r="X953" s="151">
        <f t="shared" si="35"/>
        <v>1707273</v>
      </c>
      <c r="Y953" s="151">
        <f t="shared" si="36"/>
        <v>1912145.7600000002</v>
      </c>
      <c r="Z953" s="40"/>
      <c r="AA953" s="19" t="s">
        <v>76</v>
      </c>
      <c r="AB953" s="41"/>
      <c r="AC953" s="162" t="s">
        <v>2723</v>
      </c>
    </row>
    <row r="954" spans="1:29" s="8" customFormat="1" ht="89.25" customHeight="1">
      <c r="A954" s="18" t="s">
        <v>2725</v>
      </c>
      <c r="B954" s="19" t="s">
        <v>61</v>
      </c>
      <c r="C954" s="19" t="s">
        <v>62</v>
      </c>
      <c r="D954" s="152" t="s">
        <v>2726</v>
      </c>
      <c r="E954" s="152" t="s">
        <v>2727</v>
      </c>
      <c r="F954" s="41"/>
      <c r="G954" s="152" t="s">
        <v>2728</v>
      </c>
      <c r="H954" s="41"/>
      <c r="I954" s="41"/>
      <c r="J954" s="41"/>
      <c r="K954" s="40" t="s">
        <v>82</v>
      </c>
      <c r="L954" s="31" t="s">
        <v>239</v>
      </c>
      <c r="M954" s="21" t="s">
        <v>67</v>
      </c>
      <c r="N954" s="40" t="s">
        <v>68</v>
      </c>
      <c r="O954" s="31" t="s">
        <v>1497</v>
      </c>
      <c r="P954" s="40" t="s">
        <v>68</v>
      </c>
      <c r="Q954" s="40" t="s">
        <v>70</v>
      </c>
      <c r="R954" s="19" t="s">
        <v>84</v>
      </c>
      <c r="S954" s="19" t="s">
        <v>92</v>
      </c>
      <c r="T954" s="152">
        <v>796</v>
      </c>
      <c r="U954" s="152" t="s">
        <v>205</v>
      </c>
      <c r="V954" s="112">
        <v>10</v>
      </c>
      <c r="W954" s="113">
        <v>35000</v>
      </c>
      <c r="X954" s="151">
        <f t="shared" si="35"/>
        <v>350000</v>
      </c>
      <c r="Y954" s="151">
        <f t="shared" si="36"/>
        <v>392000.00000000006</v>
      </c>
      <c r="Z954" s="40"/>
      <c r="AA954" s="19" t="s">
        <v>76</v>
      </c>
      <c r="AB954" s="41"/>
      <c r="AC954" s="162"/>
    </row>
    <row r="955" spans="1:29" s="8" customFormat="1" ht="89.25" customHeight="1">
      <c r="A955" s="18" t="s">
        <v>2729</v>
      </c>
      <c r="B955" s="19" t="s">
        <v>61</v>
      </c>
      <c r="C955" s="19" t="s">
        <v>62</v>
      </c>
      <c r="D955" s="152" t="s">
        <v>2730</v>
      </c>
      <c r="E955" s="152" t="s">
        <v>2731</v>
      </c>
      <c r="F955" s="41"/>
      <c r="G955" s="152" t="s">
        <v>2732</v>
      </c>
      <c r="H955" s="41"/>
      <c r="I955" s="41"/>
      <c r="J955" s="41"/>
      <c r="K955" s="40" t="s">
        <v>82</v>
      </c>
      <c r="L955" s="31" t="s">
        <v>239</v>
      </c>
      <c r="M955" s="21" t="s">
        <v>67</v>
      </c>
      <c r="N955" s="40" t="s">
        <v>68</v>
      </c>
      <c r="O955" s="31" t="s">
        <v>1497</v>
      </c>
      <c r="P955" s="40" t="s">
        <v>68</v>
      </c>
      <c r="Q955" s="40" t="s">
        <v>70</v>
      </c>
      <c r="R955" s="19" t="s">
        <v>84</v>
      </c>
      <c r="S955" s="19" t="s">
        <v>92</v>
      </c>
      <c r="T955" s="152">
        <v>796</v>
      </c>
      <c r="U955" s="152" t="s">
        <v>205</v>
      </c>
      <c r="V955" s="112">
        <v>4</v>
      </c>
      <c r="W955" s="113">
        <v>30000</v>
      </c>
      <c r="X955" s="151">
        <f t="shared" si="35"/>
        <v>120000</v>
      </c>
      <c r="Y955" s="151">
        <f t="shared" si="36"/>
        <v>134400</v>
      </c>
      <c r="Z955" s="40"/>
      <c r="AA955" s="19" t="s">
        <v>76</v>
      </c>
      <c r="AB955" s="41"/>
      <c r="AC955" s="162" t="s">
        <v>2733</v>
      </c>
    </row>
    <row r="956" spans="1:29" s="8" customFormat="1" ht="89.25" customHeight="1">
      <c r="A956" s="18" t="s">
        <v>2734</v>
      </c>
      <c r="B956" s="19" t="s">
        <v>61</v>
      </c>
      <c r="C956" s="19" t="s">
        <v>62</v>
      </c>
      <c r="D956" s="152" t="s">
        <v>2735</v>
      </c>
      <c r="E956" s="152" t="s">
        <v>1245</v>
      </c>
      <c r="F956" s="41"/>
      <c r="G956" s="152" t="s">
        <v>2736</v>
      </c>
      <c r="H956" s="41"/>
      <c r="I956" s="41"/>
      <c r="J956" s="41"/>
      <c r="K956" s="40" t="s">
        <v>82</v>
      </c>
      <c r="L956" s="31" t="s">
        <v>239</v>
      </c>
      <c r="M956" s="21" t="s">
        <v>67</v>
      </c>
      <c r="N956" s="40" t="s">
        <v>68</v>
      </c>
      <c r="O956" s="31" t="s">
        <v>390</v>
      </c>
      <c r="P956" s="40" t="s">
        <v>68</v>
      </c>
      <c r="Q956" s="40" t="s">
        <v>70</v>
      </c>
      <c r="R956" s="19" t="s">
        <v>84</v>
      </c>
      <c r="S956" s="19" t="s">
        <v>92</v>
      </c>
      <c r="T956" s="152">
        <v>796</v>
      </c>
      <c r="U956" s="152" t="s">
        <v>205</v>
      </c>
      <c r="V956" s="112">
        <v>1</v>
      </c>
      <c r="W956" s="113">
        <v>100000</v>
      </c>
      <c r="X956" s="151">
        <f t="shared" si="35"/>
        <v>100000</v>
      </c>
      <c r="Y956" s="151">
        <f t="shared" si="36"/>
        <v>112000.00000000001</v>
      </c>
      <c r="Z956" s="40"/>
      <c r="AA956" s="19" t="s">
        <v>76</v>
      </c>
      <c r="AB956" s="41"/>
      <c r="AC956" s="162" t="s">
        <v>2709</v>
      </c>
    </row>
    <row r="957" spans="1:29" s="8" customFormat="1" ht="83.25" customHeight="1">
      <c r="A957" s="18" t="s">
        <v>2737</v>
      </c>
      <c r="B957" s="19" t="s">
        <v>61</v>
      </c>
      <c r="C957" s="19" t="s">
        <v>62</v>
      </c>
      <c r="D957" s="40" t="s">
        <v>2738</v>
      </c>
      <c r="E957" s="40" t="s">
        <v>2739</v>
      </c>
      <c r="F957" s="41" t="s">
        <v>2084</v>
      </c>
      <c r="G957" s="40" t="s">
        <v>2740</v>
      </c>
      <c r="H957" s="41"/>
      <c r="I957" s="41" t="s">
        <v>2741</v>
      </c>
      <c r="J957" s="41"/>
      <c r="K957" s="40" t="s">
        <v>82</v>
      </c>
      <c r="L957" s="31" t="s">
        <v>239</v>
      </c>
      <c r="M957" s="21" t="s">
        <v>67</v>
      </c>
      <c r="N957" s="40" t="s">
        <v>68</v>
      </c>
      <c r="O957" s="31" t="s">
        <v>378</v>
      </c>
      <c r="P957" s="40" t="s">
        <v>68</v>
      </c>
      <c r="Q957" s="40" t="s">
        <v>70</v>
      </c>
      <c r="R957" s="19" t="s">
        <v>84</v>
      </c>
      <c r="S957" s="19" t="s">
        <v>92</v>
      </c>
      <c r="T957" s="152">
        <v>796</v>
      </c>
      <c r="U957" s="152" t="s">
        <v>205</v>
      </c>
      <c r="V957" s="112">
        <v>2</v>
      </c>
      <c r="W957" s="113">
        <v>50000</v>
      </c>
      <c r="X957" s="151">
        <v>0</v>
      </c>
      <c r="Y957" s="151">
        <f>X957*1.12</f>
        <v>0</v>
      </c>
      <c r="Z957" s="40"/>
      <c r="AA957" s="19" t="s">
        <v>76</v>
      </c>
      <c r="AB957" s="41">
        <v>6</v>
      </c>
      <c r="AC957" s="162" t="s">
        <v>965</v>
      </c>
    </row>
    <row r="958" spans="1:29" s="8" customFormat="1" ht="100.5" customHeight="1">
      <c r="A958" s="18" t="s">
        <v>2742</v>
      </c>
      <c r="B958" s="19" t="s">
        <v>61</v>
      </c>
      <c r="C958" s="19" t="s">
        <v>62</v>
      </c>
      <c r="D958" s="40" t="s">
        <v>2738</v>
      </c>
      <c r="E958" s="40" t="s">
        <v>2739</v>
      </c>
      <c r="F958" s="41" t="s">
        <v>2084</v>
      </c>
      <c r="G958" s="40" t="s">
        <v>2740</v>
      </c>
      <c r="H958" s="41"/>
      <c r="I958" s="41" t="s">
        <v>2743</v>
      </c>
      <c r="J958" s="41"/>
      <c r="K958" s="40" t="s">
        <v>82</v>
      </c>
      <c r="L958" s="31" t="s">
        <v>239</v>
      </c>
      <c r="M958" s="21" t="s">
        <v>67</v>
      </c>
      <c r="N958" s="40" t="s">
        <v>68</v>
      </c>
      <c r="O958" s="31" t="s">
        <v>378</v>
      </c>
      <c r="P958" s="40" t="s">
        <v>68</v>
      </c>
      <c r="Q958" s="40" t="s">
        <v>70</v>
      </c>
      <c r="R958" s="19" t="s">
        <v>84</v>
      </c>
      <c r="S958" s="19" t="s">
        <v>92</v>
      </c>
      <c r="T958" s="152">
        <v>796</v>
      </c>
      <c r="U958" s="152" t="s">
        <v>205</v>
      </c>
      <c r="V958" s="112">
        <v>2</v>
      </c>
      <c r="W958" s="113">
        <v>50000</v>
      </c>
      <c r="X958" s="151">
        <f>W958*V958</f>
        <v>100000</v>
      </c>
      <c r="Y958" s="151">
        <f>X958*1.12</f>
        <v>112000.00000000001</v>
      </c>
      <c r="Z958" s="40"/>
      <c r="AA958" s="19" t="s">
        <v>76</v>
      </c>
      <c r="AB958" s="41"/>
      <c r="AC958" s="162" t="s">
        <v>965</v>
      </c>
    </row>
    <row r="959" spans="1:29" s="8" customFormat="1" ht="89.25" customHeight="1">
      <c r="A959" s="18" t="s">
        <v>2744</v>
      </c>
      <c r="B959" s="19" t="s">
        <v>61</v>
      </c>
      <c r="C959" s="19" t="s">
        <v>62</v>
      </c>
      <c r="D959" s="152" t="s">
        <v>2738</v>
      </c>
      <c r="E959" s="152" t="s">
        <v>2739</v>
      </c>
      <c r="F959" s="41"/>
      <c r="G959" s="40" t="s">
        <v>2740</v>
      </c>
      <c r="H959" s="111"/>
      <c r="I959" s="41" t="s">
        <v>2745</v>
      </c>
      <c r="J959" s="41"/>
      <c r="K959" s="40" t="s">
        <v>82</v>
      </c>
      <c r="L959" s="31" t="s">
        <v>239</v>
      </c>
      <c r="M959" s="21" t="s">
        <v>67</v>
      </c>
      <c r="N959" s="40" t="s">
        <v>68</v>
      </c>
      <c r="O959" s="31" t="s">
        <v>378</v>
      </c>
      <c r="P959" s="40" t="s">
        <v>68</v>
      </c>
      <c r="Q959" s="40" t="s">
        <v>70</v>
      </c>
      <c r="R959" s="19" t="s">
        <v>84</v>
      </c>
      <c r="S959" s="19" t="s">
        <v>92</v>
      </c>
      <c r="T959" s="152">
        <v>796</v>
      </c>
      <c r="U959" s="152" t="s">
        <v>205</v>
      </c>
      <c r="V959" s="112">
        <v>1</v>
      </c>
      <c r="W959" s="113">
        <v>302000</v>
      </c>
      <c r="X959" s="151">
        <f t="shared" si="35"/>
        <v>302000</v>
      </c>
      <c r="Y959" s="151">
        <f t="shared" si="36"/>
        <v>338240.00000000006</v>
      </c>
      <c r="Z959" s="40"/>
      <c r="AA959" s="19" t="s">
        <v>76</v>
      </c>
      <c r="AB959" s="41"/>
      <c r="AC959" s="162" t="s">
        <v>965</v>
      </c>
    </row>
    <row r="960" spans="1:29" s="8" customFormat="1" ht="89.25" customHeight="1">
      <c r="A960" s="18" t="s">
        <v>2746</v>
      </c>
      <c r="B960" s="19" t="s">
        <v>61</v>
      </c>
      <c r="C960" s="19" t="s">
        <v>62</v>
      </c>
      <c r="D960" s="152" t="s">
        <v>2738</v>
      </c>
      <c r="E960" s="152" t="s">
        <v>2739</v>
      </c>
      <c r="F960" s="41"/>
      <c r="G960" s="40" t="s">
        <v>2740</v>
      </c>
      <c r="H960" s="111"/>
      <c r="I960" s="41" t="s">
        <v>2747</v>
      </c>
      <c r="J960" s="41"/>
      <c r="K960" s="40" t="s">
        <v>82</v>
      </c>
      <c r="L960" s="31" t="s">
        <v>239</v>
      </c>
      <c r="M960" s="21" t="s">
        <v>67</v>
      </c>
      <c r="N960" s="40" t="s">
        <v>68</v>
      </c>
      <c r="O960" s="31" t="s">
        <v>378</v>
      </c>
      <c r="P960" s="40" t="s">
        <v>68</v>
      </c>
      <c r="Q960" s="40" t="s">
        <v>70</v>
      </c>
      <c r="R960" s="19" t="s">
        <v>84</v>
      </c>
      <c r="S960" s="19" t="s">
        <v>92</v>
      </c>
      <c r="T960" s="152">
        <v>796</v>
      </c>
      <c r="U960" s="152" t="s">
        <v>205</v>
      </c>
      <c r="V960" s="112">
        <v>2</v>
      </c>
      <c r="W960" s="113">
        <v>184000</v>
      </c>
      <c r="X960" s="151">
        <f t="shared" si="35"/>
        <v>368000</v>
      </c>
      <c r="Y960" s="151">
        <f t="shared" si="36"/>
        <v>412160.00000000006</v>
      </c>
      <c r="Z960" s="40"/>
      <c r="AA960" s="19" t="s">
        <v>76</v>
      </c>
      <c r="AB960" s="41"/>
      <c r="AC960" s="162" t="s">
        <v>965</v>
      </c>
    </row>
    <row r="961" spans="1:29" s="122" customFormat="1" ht="89.25" customHeight="1">
      <c r="A961" s="18" t="s">
        <v>2748</v>
      </c>
      <c r="B961" s="19" t="s">
        <v>61</v>
      </c>
      <c r="C961" s="19" t="s">
        <v>62</v>
      </c>
      <c r="D961" s="19" t="s">
        <v>2749</v>
      </c>
      <c r="E961" s="19" t="s">
        <v>2750</v>
      </c>
      <c r="F961" s="18"/>
      <c r="G961" s="19" t="s">
        <v>2751</v>
      </c>
      <c r="H961" s="18"/>
      <c r="I961" s="18" t="s">
        <v>2752</v>
      </c>
      <c r="J961" s="18"/>
      <c r="K961" s="19" t="s">
        <v>82</v>
      </c>
      <c r="L961" s="21" t="s">
        <v>239</v>
      </c>
      <c r="M961" s="21" t="s">
        <v>67</v>
      </c>
      <c r="N961" s="19" t="s">
        <v>68</v>
      </c>
      <c r="O961" s="21" t="s">
        <v>378</v>
      </c>
      <c r="P961" s="19" t="s">
        <v>68</v>
      </c>
      <c r="Q961" s="19" t="s">
        <v>70</v>
      </c>
      <c r="R961" s="19" t="s">
        <v>84</v>
      </c>
      <c r="S961" s="19" t="s">
        <v>92</v>
      </c>
      <c r="T961" s="19">
        <v>796</v>
      </c>
      <c r="U961" s="19" t="s">
        <v>205</v>
      </c>
      <c r="V961" s="23">
        <v>3</v>
      </c>
      <c r="W961" s="24">
        <v>50000</v>
      </c>
      <c r="X961" s="23">
        <v>0</v>
      </c>
      <c r="Y961" s="23">
        <v>0</v>
      </c>
      <c r="Z961" s="19"/>
      <c r="AA961" s="19" t="s">
        <v>76</v>
      </c>
      <c r="AB961" s="18" t="s">
        <v>2753</v>
      </c>
      <c r="AC961" s="164" t="s">
        <v>965</v>
      </c>
    </row>
    <row r="962" spans="1:29" s="122" customFormat="1" ht="57.75" customHeight="1">
      <c r="A962" s="18" t="s">
        <v>2754</v>
      </c>
      <c r="B962" s="19" t="s">
        <v>61</v>
      </c>
      <c r="C962" s="19" t="s">
        <v>62</v>
      </c>
      <c r="D962" s="19" t="s">
        <v>2749</v>
      </c>
      <c r="E962" s="19" t="s">
        <v>2750</v>
      </c>
      <c r="F962" s="18"/>
      <c r="G962" s="19" t="s">
        <v>2751</v>
      </c>
      <c r="H962" s="18"/>
      <c r="I962" s="18" t="s">
        <v>2752</v>
      </c>
      <c r="J962" s="18"/>
      <c r="K962" s="19" t="s">
        <v>82</v>
      </c>
      <c r="L962" s="21" t="s">
        <v>239</v>
      </c>
      <c r="M962" s="21" t="s">
        <v>67</v>
      </c>
      <c r="N962" s="19" t="s">
        <v>68</v>
      </c>
      <c r="O962" s="21" t="s">
        <v>2755</v>
      </c>
      <c r="P962" s="19" t="s">
        <v>68</v>
      </c>
      <c r="Q962" s="19" t="s">
        <v>70</v>
      </c>
      <c r="R962" s="19" t="s">
        <v>84</v>
      </c>
      <c r="S962" s="19" t="s">
        <v>92</v>
      </c>
      <c r="T962" s="19">
        <v>796</v>
      </c>
      <c r="U962" s="19" t="s">
        <v>205</v>
      </c>
      <c r="V962" s="23">
        <v>3</v>
      </c>
      <c r="W962" s="24">
        <v>80000</v>
      </c>
      <c r="X962" s="23">
        <v>214285</v>
      </c>
      <c r="Y962" s="23">
        <v>240000</v>
      </c>
      <c r="Z962" s="19"/>
      <c r="AA962" s="19" t="s">
        <v>76</v>
      </c>
      <c r="AB962" s="137"/>
      <c r="AC962" s="10" t="s">
        <v>965</v>
      </c>
    </row>
    <row r="963" spans="1:29" s="8" customFormat="1" ht="89.25" customHeight="1">
      <c r="A963" s="18" t="s">
        <v>2756</v>
      </c>
      <c r="B963" s="19" t="s">
        <v>61</v>
      </c>
      <c r="C963" s="19" t="s">
        <v>62</v>
      </c>
      <c r="D963" s="152" t="s">
        <v>2757</v>
      </c>
      <c r="E963" s="152" t="s">
        <v>2758</v>
      </c>
      <c r="F963" s="41"/>
      <c r="G963" s="152" t="s">
        <v>2759</v>
      </c>
      <c r="H963" s="41"/>
      <c r="I963" s="41"/>
      <c r="J963" s="41"/>
      <c r="K963" s="40" t="s">
        <v>82</v>
      </c>
      <c r="L963" s="31" t="s">
        <v>239</v>
      </c>
      <c r="M963" s="21" t="s">
        <v>67</v>
      </c>
      <c r="N963" s="40" t="s">
        <v>68</v>
      </c>
      <c r="O963" s="31" t="s">
        <v>390</v>
      </c>
      <c r="P963" s="40" t="s">
        <v>68</v>
      </c>
      <c r="Q963" s="40" t="s">
        <v>70</v>
      </c>
      <c r="R963" s="19" t="s">
        <v>84</v>
      </c>
      <c r="S963" s="19" t="s">
        <v>92</v>
      </c>
      <c r="T963" s="152">
        <v>796</v>
      </c>
      <c r="U963" s="152" t="s">
        <v>205</v>
      </c>
      <c r="V963" s="112">
        <v>1</v>
      </c>
      <c r="W963" s="113">
        <v>60000</v>
      </c>
      <c r="X963" s="151">
        <v>0</v>
      </c>
      <c r="Y963" s="151">
        <f t="shared" si="36"/>
        <v>0</v>
      </c>
      <c r="Z963" s="40"/>
      <c r="AA963" s="19" t="s">
        <v>76</v>
      </c>
      <c r="AB963" s="41">
        <v>11</v>
      </c>
      <c r="AC963" s="162"/>
    </row>
    <row r="964" spans="1:29" s="8" customFormat="1" ht="89.25" customHeight="1">
      <c r="A964" s="18" t="s">
        <v>2760</v>
      </c>
      <c r="B964" s="19" t="s">
        <v>61</v>
      </c>
      <c r="C964" s="19" t="s">
        <v>62</v>
      </c>
      <c r="D964" s="152" t="s">
        <v>2757</v>
      </c>
      <c r="E964" s="152" t="s">
        <v>2758</v>
      </c>
      <c r="F964" s="41"/>
      <c r="G964" s="152" t="s">
        <v>2759</v>
      </c>
      <c r="H964" s="41"/>
      <c r="I964" s="41"/>
      <c r="J964" s="41"/>
      <c r="K964" s="40" t="s">
        <v>82</v>
      </c>
      <c r="L964" s="31" t="s">
        <v>239</v>
      </c>
      <c r="M964" s="21" t="s">
        <v>67</v>
      </c>
      <c r="N964" s="40" t="s">
        <v>68</v>
      </c>
      <c r="O964" s="31" t="s">
        <v>1497</v>
      </c>
      <c r="P964" s="40" t="s">
        <v>68</v>
      </c>
      <c r="Q964" s="40" t="s">
        <v>70</v>
      </c>
      <c r="R964" s="19" t="s">
        <v>84</v>
      </c>
      <c r="S964" s="19" t="s">
        <v>92</v>
      </c>
      <c r="T964" s="152">
        <v>796</v>
      </c>
      <c r="U964" s="152" t="s">
        <v>205</v>
      </c>
      <c r="V964" s="112">
        <v>1</v>
      </c>
      <c r="W964" s="113">
        <v>60000</v>
      </c>
      <c r="X964" s="151">
        <f>W964*V964</f>
        <v>60000</v>
      </c>
      <c r="Y964" s="151">
        <f t="shared" si="36"/>
        <v>67200</v>
      </c>
      <c r="Z964" s="40"/>
      <c r="AA964" s="19" t="s">
        <v>76</v>
      </c>
      <c r="AB964" s="41"/>
      <c r="AC964" s="162"/>
    </row>
    <row r="965" spans="1:29" s="8" customFormat="1" ht="89.25" customHeight="1">
      <c r="A965" s="18" t="s">
        <v>2761</v>
      </c>
      <c r="B965" s="19" t="s">
        <v>61</v>
      </c>
      <c r="C965" s="19" t="s">
        <v>62</v>
      </c>
      <c r="D965" s="152" t="s">
        <v>2762</v>
      </c>
      <c r="E965" s="152" t="s">
        <v>2763</v>
      </c>
      <c r="F965" s="41"/>
      <c r="G965" s="152" t="s">
        <v>2764</v>
      </c>
      <c r="H965" s="41"/>
      <c r="I965" s="41"/>
      <c r="J965" s="41"/>
      <c r="K965" s="40" t="s">
        <v>82</v>
      </c>
      <c r="L965" s="31" t="s">
        <v>239</v>
      </c>
      <c r="M965" s="21" t="s">
        <v>67</v>
      </c>
      <c r="N965" s="40" t="s">
        <v>68</v>
      </c>
      <c r="O965" s="31" t="s">
        <v>83</v>
      </c>
      <c r="P965" s="40" t="s">
        <v>68</v>
      </c>
      <c r="Q965" s="40" t="s">
        <v>70</v>
      </c>
      <c r="R965" s="19" t="s">
        <v>84</v>
      </c>
      <c r="S965" s="19" t="s">
        <v>92</v>
      </c>
      <c r="T965" s="152">
        <v>796</v>
      </c>
      <c r="U965" s="152" t="s">
        <v>205</v>
      </c>
      <c r="V965" s="112">
        <v>1</v>
      </c>
      <c r="W965" s="113">
        <v>25000</v>
      </c>
      <c r="X965" s="151">
        <v>0</v>
      </c>
      <c r="Y965" s="151">
        <f t="shared" si="36"/>
        <v>0</v>
      </c>
      <c r="Z965" s="40"/>
      <c r="AA965" s="19" t="s">
        <v>76</v>
      </c>
      <c r="AB965" s="41">
        <v>11</v>
      </c>
      <c r="AC965" s="162" t="s">
        <v>2765</v>
      </c>
    </row>
    <row r="966" spans="1:29" s="8" customFormat="1" ht="89.25" customHeight="1">
      <c r="A966" s="18" t="s">
        <v>2766</v>
      </c>
      <c r="B966" s="19" t="s">
        <v>61</v>
      </c>
      <c r="C966" s="19" t="s">
        <v>62</v>
      </c>
      <c r="D966" s="152" t="s">
        <v>2762</v>
      </c>
      <c r="E966" s="152" t="s">
        <v>2763</v>
      </c>
      <c r="F966" s="41"/>
      <c r="G966" s="152" t="s">
        <v>2764</v>
      </c>
      <c r="H966" s="41"/>
      <c r="I966" s="41"/>
      <c r="J966" s="41"/>
      <c r="K966" s="40" t="s">
        <v>82</v>
      </c>
      <c r="L966" s="31" t="s">
        <v>239</v>
      </c>
      <c r="M966" s="21" t="s">
        <v>67</v>
      </c>
      <c r="N966" s="40" t="s">
        <v>68</v>
      </c>
      <c r="O966" s="31" t="s">
        <v>1497</v>
      </c>
      <c r="P966" s="40" t="s">
        <v>68</v>
      </c>
      <c r="Q966" s="40" t="s">
        <v>70</v>
      </c>
      <c r="R966" s="19" t="s">
        <v>84</v>
      </c>
      <c r="S966" s="19" t="s">
        <v>92</v>
      </c>
      <c r="T966" s="152">
        <v>796</v>
      </c>
      <c r="U966" s="152" t="s">
        <v>205</v>
      </c>
      <c r="V966" s="112">
        <v>1</v>
      </c>
      <c r="W966" s="113">
        <v>25000</v>
      </c>
      <c r="X966" s="151">
        <f>W966*V966</f>
        <v>25000</v>
      </c>
      <c r="Y966" s="151">
        <f t="shared" si="36"/>
        <v>28000.000000000004</v>
      </c>
      <c r="Z966" s="40"/>
      <c r="AA966" s="19" t="s">
        <v>76</v>
      </c>
      <c r="AB966" s="41"/>
      <c r="AC966" s="162" t="s">
        <v>2765</v>
      </c>
    </row>
    <row r="967" spans="1:29" s="8" customFormat="1" ht="89.25" customHeight="1">
      <c r="A967" s="18" t="s">
        <v>2767</v>
      </c>
      <c r="B967" s="19" t="s">
        <v>61</v>
      </c>
      <c r="C967" s="19" t="s">
        <v>62</v>
      </c>
      <c r="D967" s="152" t="s">
        <v>2768</v>
      </c>
      <c r="E967" s="152" t="s">
        <v>2758</v>
      </c>
      <c r="F967" s="41"/>
      <c r="G967" s="152" t="s">
        <v>2769</v>
      </c>
      <c r="H967" s="41"/>
      <c r="I967" s="41"/>
      <c r="J967" s="41"/>
      <c r="K967" s="40" t="s">
        <v>82</v>
      </c>
      <c r="L967" s="31" t="s">
        <v>239</v>
      </c>
      <c r="M967" s="21" t="s">
        <v>67</v>
      </c>
      <c r="N967" s="40" t="s">
        <v>68</v>
      </c>
      <c r="O967" s="31" t="s">
        <v>390</v>
      </c>
      <c r="P967" s="40" t="s">
        <v>68</v>
      </c>
      <c r="Q967" s="40" t="s">
        <v>70</v>
      </c>
      <c r="R967" s="19" t="s">
        <v>84</v>
      </c>
      <c r="S967" s="19" t="s">
        <v>92</v>
      </c>
      <c r="T967" s="152">
        <v>796</v>
      </c>
      <c r="U967" s="152" t="s">
        <v>205</v>
      </c>
      <c r="V967" s="112">
        <v>5</v>
      </c>
      <c r="W967" s="113">
        <v>35000</v>
      </c>
      <c r="X967" s="151">
        <v>0</v>
      </c>
      <c r="Y967" s="151">
        <f t="shared" si="36"/>
        <v>0</v>
      </c>
      <c r="Z967" s="40"/>
      <c r="AA967" s="19" t="s">
        <v>76</v>
      </c>
      <c r="AB967" s="41"/>
      <c r="AC967" s="162"/>
    </row>
    <row r="968" spans="1:29" s="8" customFormat="1" ht="89.25" customHeight="1">
      <c r="A968" s="18" t="s">
        <v>2770</v>
      </c>
      <c r="B968" s="19" t="s">
        <v>61</v>
      </c>
      <c r="C968" s="19" t="s">
        <v>62</v>
      </c>
      <c r="D968" s="152" t="s">
        <v>2768</v>
      </c>
      <c r="E968" s="152" t="s">
        <v>2758</v>
      </c>
      <c r="F968" s="41"/>
      <c r="G968" s="152" t="s">
        <v>2769</v>
      </c>
      <c r="H968" s="41"/>
      <c r="I968" s="41"/>
      <c r="J968" s="41"/>
      <c r="K968" s="40" t="s">
        <v>82</v>
      </c>
      <c r="L968" s="31" t="s">
        <v>239</v>
      </c>
      <c r="M968" s="21" t="s">
        <v>67</v>
      </c>
      <c r="N968" s="40" t="s">
        <v>68</v>
      </c>
      <c r="O968" s="31" t="s">
        <v>1497</v>
      </c>
      <c r="P968" s="40" t="s">
        <v>68</v>
      </c>
      <c r="Q968" s="40" t="s">
        <v>70</v>
      </c>
      <c r="R968" s="19" t="s">
        <v>84</v>
      </c>
      <c r="S968" s="19" t="s">
        <v>92</v>
      </c>
      <c r="T968" s="152">
        <v>796</v>
      </c>
      <c r="U968" s="152" t="s">
        <v>205</v>
      </c>
      <c r="V968" s="112">
        <v>5</v>
      </c>
      <c r="W968" s="113">
        <v>35000</v>
      </c>
      <c r="X968" s="151">
        <f>W968*V968</f>
        <v>175000</v>
      </c>
      <c r="Y968" s="151">
        <f t="shared" si="36"/>
        <v>196000.00000000003</v>
      </c>
      <c r="Z968" s="40"/>
      <c r="AA968" s="19" t="s">
        <v>76</v>
      </c>
      <c r="AB968" s="41"/>
      <c r="AC968" s="162"/>
    </row>
    <row r="969" spans="1:29" s="8" customFormat="1" ht="89.25" customHeight="1">
      <c r="A969" s="18" t="s">
        <v>2771</v>
      </c>
      <c r="B969" s="19" t="s">
        <v>61</v>
      </c>
      <c r="C969" s="19" t="s">
        <v>62</v>
      </c>
      <c r="D969" s="152" t="s">
        <v>2772</v>
      </c>
      <c r="E969" s="152" t="s">
        <v>2773</v>
      </c>
      <c r="F969" s="41"/>
      <c r="G969" s="152" t="s">
        <v>2774</v>
      </c>
      <c r="H969" s="41"/>
      <c r="I969" s="41"/>
      <c r="J969" s="41"/>
      <c r="K969" s="40" t="s">
        <v>82</v>
      </c>
      <c r="L969" s="31" t="s">
        <v>239</v>
      </c>
      <c r="M969" s="21" t="s">
        <v>67</v>
      </c>
      <c r="N969" s="40" t="s">
        <v>68</v>
      </c>
      <c r="O969" s="31" t="s">
        <v>390</v>
      </c>
      <c r="P969" s="40" t="s">
        <v>68</v>
      </c>
      <c r="Q969" s="40" t="s">
        <v>70</v>
      </c>
      <c r="R969" s="19" t="s">
        <v>84</v>
      </c>
      <c r="S969" s="19" t="s">
        <v>92</v>
      </c>
      <c r="T969" s="152">
        <v>796</v>
      </c>
      <c r="U969" s="152" t="s">
        <v>205</v>
      </c>
      <c r="V969" s="112">
        <v>1</v>
      </c>
      <c r="W969" s="113">
        <v>30000</v>
      </c>
      <c r="X969" s="151">
        <v>0</v>
      </c>
      <c r="Y969" s="151">
        <f t="shared" si="36"/>
        <v>0</v>
      </c>
      <c r="Z969" s="40"/>
      <c r="AA969" s="19" t="s">
        <v>76</v>
      </c>
      <c r="AB969" s="41">
        <v>11</v>
      </c>
      <c r="AC969" s="162" t="s">
        <v>2775</v>
      </c>
    </row>
    <row r="970" spans="1:29" s="8" customFormat="1" ht="89.25" customHeight="1">
      <c r="A970" s="18" t="s">
        <v>2776</v>
      </c>
      <c r="B970" s="19" t="s">
        <v>61</v>
      </c>
      <c r="C970" s="19" t="s">
        <v>62</v>
      </c>
      <c r="D970" s="152" t="s">
        <v>2772</v>
      </c>
      <c r="E970" s="152" t="s">
        <v>2773</v>
      </c>
      <c r="F970" s="41"/>
      <c r="G970" s="152" t="s">
        <v>2774</v>
      </c>
      <c r="H970" s="41"/>
      <c r="I970" s="41"/>
      <c r="J970" s="41"/>
      <c r="K970" s="40" t="s">
        <v>82</v>
      </c>
      <c r="L970" s="31" t="s">
        <v>239</v>
      </c>
      <c r="M970" s="21" t="s">
        <v>67</v>
      </c>
      <c r="N970" s="40" t="s">
        <v>68</v>
      </c>
      <c r="O970" s="31" t="s">
        <v>1497</v>
      </c>
      <c r="P970" s="40" t="s">
        <v>68</v>
      </c>
      <c r="Q970" s="40" t="s">
        <v>70</v>
      </c>
      <c r="R970" s="19" t="s">
        <v>84</v>
      </c>
      <c r="S970" s="19" t="s">
        <v>92</v>
      </c>
      <c r="T970" s="152">
        <v>796</v>
      </c>
      <c r="U970" s="152" t="s">
        <v>205</v>
      </c>
      <c r="V970" s="112">
        <v>1</v>
      </c>
      <c r="W970" s="113">
        <v>30000</v>
      </c>
      <c r="X970" s="151">
        <f>W970*V970</f>
        <v>30000</v>
      </c>
      <c r="Y970" s="151">
        <f t="shared" si="36"/>
        <v>33600</v>
      </c>
      <c r="Z970" s="40"/>
      <c r="AA970" s="19" t="s">
        <v>76</v>
      </c>
      <c r="AB970" s="41"/>
      <c r="AC970" s="162" t="s">
        <v>2775</v>
      </c>
    </row>
    <row r="971" spans="1:29" s="8" customFormat="1" ht="89.25" customHeight="1">
      <c r="A971" s="18" t="s">
        <v>2777</v>
      </c>
      <c r="B971" s="19" t="s">
        <v>61</v>
      </c>
      <c r="C971" s="19" t="s">
        <v>62</v>
      </c>
      <c r="D971" s="152" t="s">
        <v>2778</v>
      </c>
      <c r="E971" s="152" t="s">
        <v>2779</v>
      </c>
      <c r="F971" s="41"/>
      <c r="G971" s="152" t="s">
        <v>2780</v>
      </c>
      <c r="H971" s="41"/>
      <c r="I971" s="41"/>
      <c r="J971" s="41"/>
      <c r="K971" s="40" t="s">
        <v>82</v>
      </c>
      <c r="L971" s="31" t="s">
        <v>239</v>
      </c>
      <c r="M971" s="21" t="s">
        <v>67</v>
      </c>
      <c r="N971" s="40" t="s">
        <v>68</v>
      </c>
      <c r="O971" s="31" t="s">
        <v>390</v>
      </c>
      <c r="P971" s="40" t="s">
        <v>68</v>
      </c>
      <c r="Q971" s="40" t="s">
        <v>70</v>
      </c>
      <c r="R971" s="19" t="s">
        <v>84</v>
      </c>
      <c r="S971" s="19" t="s">
        <v>92</v>
      </c>
      <c r="T971" s="152">
        <v>796</v>
      </c>
      <c r="U971" s="152" t="s">
        <v>205</v>
      </c>
      <c r="V971" s="112">
        <v>1</v>
      </c>
      <c r="W971" s="113">
        <v>40000</v>
      </c>
      <c r="X971" s="151">
        <v>0</v>
      </c>
      <c r="Y971" s="151">
        <f t="shared" si="36"/>
        <v>0</v>
      </c>
      <c r="Z971" s="40"/>
      <c r="AA971" s="19" t="s">
        <v>76</v>
      </c>
      <c r="AB971" s="41">
        <v>11</v>
      </c>
      <c r="AC971" s="162" t="s">
        <v>2775</v>
      </c>
    </row>
    <row r="972" spans="1:29" s="8" customFormat="1" ht="89.25" customHeight="1">
      <c r="A972" s="18" t="s">
        <v>2781</v>
      </c>
      <c r="B972" s="19" t="s">
        <v>61</v>
      </c>
      <c r="C972" s="19" t="s">
        <v>62</v>
      </c>
      <c r="D972" s="152" t="s">
        <v>2778</v>
      </c>
      <c r="E972" s="152" t="s">
        <v>2779</v>
      </c>
      <c r="F972" s="41"/>
      <c r="G972" s="152" t="s">
        <v>2780</v>
      </c>
      <c r="H972" s="41"/>
      <c r="I972" s="41"/>
      <c r="J972" s="41"/>
      <c r="K972" s="40" t="s">
        <v>82</v>
      </c>
      <c r="L972" s="31" t="s">
        <v>239</v>
      </c>
      <c r="M972" s="21" t="s">
        <v>67</v>
      </c>
      <c r="N972" s="40" t="s">
        <v>68</v>
      </c>
      <c r="O972" s="31" t="s">
        <v>1497</v>
      </c>
      <c r="P972" s="40" t="s">
        <v>68</v>
      </c>
      <c r="Q972" s="40" t="s">
        <v>70</v>
      </c>
      <c r="R972" s="19" t="s">
        <v>84</v>
      </c>
      <c r="S972" s="19" t="s">
        <v>92</v>
      </c>
      <c r="T972" s="152">
        <v>796</v>
      </c>
      <c r="U972" s="152" t="s">
        <v>205</v>
      </c>
      <c r="V972" s="112">
        <v>1</v>
      </c>
      <c r="W972" s="113">
        <v>40000</v>
      </c>
      <c r="X972" s="151">
        <f>W972*V972</f>
        <v>40000</v>
      </c>
      <c r="Y972" s="151">
        <f t="shared" si="36"/>
        <v>44800.00000000001</v>
      </c>
      <c r="Z972" s="40"/>
      <c r="AA972" s="19" t="s">
        <v>76</v>
      </c>
      <c r="AB972" s="41"/>
      <c r="AC972" s="162" t="s">
        <v>2775</v>
      </c>
    </row>
    <row r="973" spans="1:29" s="8" customFormat="1" ht="89.25" customHeight="1">
      <c r="A973" s="18" t="s">
        <v>2782</v>
      </c>
      <c r="B973" s="19" t="s">
        <v>61</v>
      </c>
      <c r="C973" s="19" t="s">
        <v>62</v>
      </c>
      <c r="D973" s="152" t="s">
        <v>2783</v>
      </c>
      <c r="E973" s="152" t="s">
        <v>2763</v>
      </c>
      <c r="F973" s="41"/>
      <c r="G973" s="152" t="s">
        <v>2784</v>
      </c>
      <c r="H973" s="41"/>
      <c r="I973" s="41"/>
      <c r="J973" s="41"/>
      <c r="K973" s="40" t="s">
        <v>82</v>
      </c>
      <c r="L973" s="31" t="s">
        <v>239</v>
      </c>
      <c r="M973" s="21" t="s">
        <v>67</v>
      </c>
      <c r="N973" s="40" t="s">
        <v>68</v>
      </c>
      <c r="O973" s="31" t="s">
        <v>255</v>
      </c>
      <c r="P973" s="40" t="s">
        <v>68</v>
      </c>
      <c r="Q973" s="40" t="s">
        <v>70</v>
      </c>
      <c r="R973" s="19" t="s">
        <v>84</v>
      </c>
      <c r="S973" s="19" t="s">
        <v>92</v>
      </c>
      <c r="T973" s="152">
        <v>796</v>
      </c>
      <c r="U973" s="152" t="s">
        <v>205</v>
      </c>
      <c r="V973" s="112">
        <v>7</v>
      </c>
      <c r="W973" s="113">
        <v>5000</v>
      </c>
      <c r="X973" s="151">
        <f t="shared" si="35"/>
        <v>35000</v>
      </c>
      <c r="Y973" s="151">
        <f t="shared" si="36"/>
        <v>39200.00000000001</v>
      </c>
      <c r="Z973" s="40"/>
      <c r="AA973" s="19" t="s">
        <v>76</v>
      </c>
      <c r="AB973" s="41"/>
      <c r="AC973" s="162" t="s">
        <v>2785</v>
      </c>
    </row>
    <row r="974" spans="1:29" s="8" customFormat="1" ht="89.25" customHeight="1">
      <c r="A974" s="18" t="s">
        <v>2786</v>
      </c>
      <c r="B974" s="19" t="s">
        <v>61</v>
      </c>
      <c r="C974" s="19" t="s">
        <v>62</v>
      </c>
      <c r="D974" s="152" t="s">
        <v>2787</v>
      </c>
      <c r="E974" s="152" t="s">
        <v>2788</v>
      </c>
      <c r="F974" s="41"/>
      <c r="G974" s="152" t="s">
        <v>2789</v>
      </c>
      <c r="H974" s="41"/>
      <c r="I974" s="41" t="s">
        <v>2790</v>
      </c>
      <c r="J974" s="41"/>
      <c r="K974" s="40" t="s">
        <v>82</v>
      </c>
      <c r="L974" s="31" t="s">
        <v>239</v>
      </c>
      <c r="M974" s="21" t="s">
        <v>67</v>
      </c>
      <c r="N974" s="40" t="s">
        <v>68</v>
      </c>
      <c r="O974" s="31" t="s">
        <v>91</v>
      </c>
      <c r="P974" s="40" t="s">
        <v>68</v>
      </c>
      <c r="Q974" s="40" t="s">
        <v>70</v>
      </c>
      <c r="R974" s="19" t="s">
        <v>84</v>
      </c>
      <c r="S974" s="19" t="s">
        <v>92</v>
      </c>
      <c r="T974" s="152">
        <v>796</v>
      </c>
      <c r="U974" s="152" t="s">
        <v>205</v>
      </c>
      <c r="V974" s="112">
        <v>1</v>
      </c>
      <c r="W974" s="113">
        <v>750000</v>
      </c>
      <c r="X974" s="151">
        <f t="shared" si="35"/>
        <v>750000</v>
      </c>
      <c r="Y974" s="151">
        <f t="shared" si="36"/>
        <v>840000.0000000001</v>
      </c>
      <c r="Z974" s="40"/>
      <c r="AA974" s="19" t="s">
        <v>76</v>
      </c>
      <c r="AB974" s="41"/>
      <c r="AC974" s="162" t="s">
        <v>1038</v>
      </c>
    </row>
    <row r="975" spans="1:29" s="8" customFormat="1" ht="153" customHeight="1">
      <c r="A975" s="18" t="s">
        <v>2791</v>
      </c>
      <c r="B975" s="19" t="s">
        <v>61</v>
      </c>
      <c r="C975" s="19" t="s">
        <v>62</v>
      </c>
      <c r="D975" s="152" t="s">
        <v>2792</v>
      </c>
      <c r="E975" s="152" t="s">
        <v>2793</v>
      </c>
      <c r="F975" s="41"/>
      <c r="G975" s="152" t="s">
        <v>2794</v>
      </c>
      <c r="H975" s="41"/>
      <c r="I975" s="41" t="s">
        <v>2795</v>
      </c>
      <c r="J975" s="41"/>
      <c r="K975" s="40" t="s">
        <v>82</v>
      </c>
      <c r="L975" s="31" t="s">
        <v>239</v>
      </c>
      <c r="M975" s="21" t="s">
        <v>67</v>
      </c>
      <c r="N975" s="40" t="s">
        <v>68</v>
      </c>
      <c r="O975" s="31" t="s">
        <v>112</v>
      </c>
      <c r="P975" s="40" t="s">
        <v>68</v>
      </c>
      <c r="Q975" s="40" t="s">
        <v>70</v>
      </c>
      <c r="R975" s="19" t="s">
        <v>84</v>
      </c>
      <c r="S975" s="19" t="s">
        <v>92</v>
      </c>
      <c r="T975" s="152">
        <v>872</v>
      </c>
      <c r="U975" s="152" t="s">
        <v>759</v>
      </c>
      <c r="V975" s="112">
        <v>1</v>
      </c>
      <c r="W975" s="113">
        <v>2000</v>
      </c>
      <c r="X975" s="151">
        <f>W975*V975</f>
        <v>2000</v>
      </c>
      <c r="Y975" s="151">
        <f>X975*1.12</f>
        <v>2240</v>
      </c>
      <c r="Z975" s="40"/>
      <c r="AA975" s="19" t="s">
        <v>76</v>
      </c>
      <c r="AB975" s="41"/>
      <c r="AC975" s="162" t="s">
        <v>2709</v>
      </c>
    </row>
    <row r="976" spans="1:29" s="8" customFormat="1" ht="50.25" customHeight="1">
      <c r="A976" s="18" t="s">
        <v>2796</v>
      </c>
      <c r="B976" s="19" t="s">
        <v>2324</v>
      </c>
      <c r="C976" s="19" t="s">
        <v>62</v>
      </c>
      <c r="D976" s="18" t="s">
        <v>2308</v>
      </c>
      <c r="E976" s="18" t="s">
        <v>989</v>
      </c>
      <c r="F976" s="18"/>
      <c r="G976" s="18" t="s">
        <v>2309</v>
      </c>
      <c r="H976" s="18"/>
      <c r="I976" s="18" t="s">
        <v>2797</v>
      </c>
      <c r="J976" s="21"/>
      <c r="K976" s="21" t="s">
        <v>66</v>
      </c>
      <c r="L976" s="19">
        <v>0</v>
      </c>
      <c r="M976" s="19">
        <v>231010000</v>
      </c>
      <c r="N976" s="21" t="s">
        <v>2329</v>
      </c>
      <c r="O976" s="21" t="s">
        <v>112</v>
      </c>
      <c r="P976" s="19" t="s">
        <v>2798</v>
      </c>
      <c r="Q976" s="35" t="s">
        <v>70</v>
      </c>
      <c r="R976" s="35" t="s">
        <v>84</v>
      </c>
      <c r="S976" s="35" t="s">
        <v>92</v>
      </c>
      <c r="T976" s="35">
        <v>796</v>
      </c>
      <c r="U976" s="35" t="s">
        <v>133</v>
      </c>
      <c r="V976" s="23">
        <v>4</v>
      </c>
      <c r="W976" s="23">
        <v>3125</v>
      </c>
      <c r="X976" s="46">
        <f aca="true" t="shared" si="37" ref="X976:X995">W976*V976</f>
        <v>12500</v>
      </c>
      <c r="Y976" s="46">
        <f aca="true" t="shared" si="38" ref="Y976:Y1032">X976*1.12</f>
        <v>14000.000000000002</v>
      </c>
      <c r="Z976" s="48"/>
      <c r="AA976" s="18" t="s">
        <v>76</v>
      </c>
      <c r="AB976" s="135"/>
      <c r="AC976" s="1" t="s">
        <v>1759</v>
      </c>
    </row>
    <row r="977" spans="1:29" s="8" customFormat="1" ht="50.25" customHeight="1">
      <c r="A977" s="18" t="s">
        <v>2799</v>
      </c>
      <c r="B977" s="19" t="s">
        <v>2324</v>
      </c>
      <c r="C977" s="19" t="s">
        <v>62</v>
      </c>
      <c r="D977" s="18" t="s">
        <v>2308</v>
      </c>
      <c r="E977" s="18" t="s">
        <v>989</v>
      </c>
      <c r="F977" s="18"/>
      <c r="G977" s="18" t="s">
        <v>2309</v>
      </c>
      <c r="H977" s="18"/>
      <c r="I977" s="18" t="s">
        <v>2800</v>
      </c>
      <c r="J977" s="21"/>
      <c r="K977" s="21" t="s">
        <v>66</v>
      </c>
      <c r="L977" s="19">
        <v>0</v>
      </c>
      <c r="M977" s="19">
        <v>231010000</v>
      </c>
      <c r="N977" s="21" t="s">
        <v>2329</v>
      </c>
      <c r="O977" s="21" t="s">
        <v>112</v>
      </c>
      <c r="P977" s="19" t="s">
        <v>2798</v>
      </c>
      <c r="Q977" s="35" t="s">
        <v>70</v>
      </c>
      <c r="R977" s="35" t="s">
        <v>84</v>
      </c>
      <c r="S977" s="35" t="s">
        <v>92</v>
      </c>
      <c r="T977" s="35">
        <v>796</v>
      </c>
      <c r="U977" s="35" t="s">
        <v>133</v>
      </c>
      <c r="V977" s="23">
        <v>6</v>
      </c>
      <c r="W977" s="23">
        <v>2678.6</v>
      </c>
      <c r="X977" s="46">
        <f>W977*V977</f>
        <v>16071.599999999999</v>
      </c>
      <c r="Y977" s="46">
        <f t="shared" si="38"/>
        <v>18000.192</v>
      </c>
      <c r="Z977" s="48"/>
      <c r="AA977" s="18" t="s">
        <v>76</v>
      </c>
      <c r="AB977" s="135"/>
      <c r="AC977" s="1" t="s">
        <v>1759</v>
      </c>
    </row>
    <row r="978" spans="1:29" s="8" customFormat="1" ht="50.25" customHeight="1">
      <c r="A978" s="18" t="s">
        <v>2801</v>
      </c>
      <c r="B978" s="19" t="s">
        <v>2324</v>
      </c>
      <c r="C978" s="19" t="s">
        <v>62</v>
      </c>
      <c r="D978" s="18" t="s">
        <v>2308</v>
      </c>
      <c r="E978" s="18" t="s">
        <v>989</v>
      </c>
      <c r="F978" s="18"/>
      <c r="G978" s="18" t="s">
        <v>2309</v>
      </c>
      <c r="H978" s="18"/>
      <c r="I978" s="18" t="s">
        <v>2802</v>
      </c>
      <c r="J978" s="21"/>
      <c r="K978" s="21" t="s">
        <v>66</v>
      </c>
      <c r="L978" s="19">
        <v>0</v>
      </c>
      <c r="M978" s="19">
        <v>231010000</v>
      </c>
      <c r="N978" s="21" t="s">
        <v>2329</v>
      </c>
      <c r="O978" s="21" t="s">
        <v>112</v>
      </c>
      <c r="P978" s="19" t="s">
        <v>2798</v>
      </c>
      <c r="Q978" s="35" t="s">
        <v>70</v>
      </c>
      <c r="R978" s="35" t="s">
        <v>84</v>
      </c>
      <c r="S978" s="35" t="s">
        <v>92</v>
      </c>
      <c r="T978" s="35">
        <v>796</v>
      </c>
      <c r="U978" s="35" t="s">
        <v>133</v>
      </c>
      <c r="V978" s="23">
        <v>2</v>
      </c>
      <c r="W978" s="23">
        <v>16696.4</v>
      </c>
      <c r="X978" s="46">
        <f t="shared" si="37"/>
        <v>33392.8</v>
      </c>
      <c r="Y978" s="46">
        <f t="shared" si="38"/>
        <v>37399.93600000001</v>
      </c>
      <c r="Z978" s="48"/>
      <c r="AA978" s="18" t="s">
        <v>76</v>
      </c>
      <c r="AB978" s="135"/>
      <c r="AC978" s="1" t="s">
        <v>1759</v>
      </c>
    </row>
    <row r="979" spans="1:29" s="8" customFormat="1" ht="50.25" customHeight="1">
      <c r="A979" s="18" t="s">
        <v>2803</v>
      </c>
      <c r="B979" s="19" t="s">
        <v>2324</v>
      </c>
      <c r="C979" s="19" t="s">
        <v>62</v>
      </c>
      <c r="D979" s="18" t="s">
        <v>2308</v>
      </c>
      <c r="E979" s="18" t="s">
        <v>989</v>
      </c>
      <c r="F979" s="18"/>
      <c r="G979" s="18" t="s">
        <v>2309</v>
      </c>
      <c r="H979" s="18"/>
      <c r="I979" s="18" t="s">
        <v>2804</v>
      </c>
      <c r="J979" s="21"/>
      <c r="K979" s="21" t="s">
        <v>66</v>
      </c>
      <c r="L979" s="19">
        <v>0</v>
      </c>
      <c r="M979" s="19">
        <v>231010000</v>
      </c>
      <c r="N979" s="21" t="s">
        <v>2329</v>
      </c>
      <c r="O979" s="21" t="s">
        <v>112</v>
      </c>
      <c r="P979" s="19" t="s">
        <v>2798</v>
      </c>
      <c r="Q979" s="35" t="s">
        <v>70</v>
      </c>
      <c r="R979" s="35" t="s">
        <v>84</v>
      </c>
      <c r="S979" s="35" t="s">
        <v>92</v>
      </c>
      <c r="T979" s="35">
        <v>796</v>
      </c>
      <c r="U979" s="35" t="s">
        <v>133</v>
      </c>
      <c r="V979" s="23">
        <v>2</v>
      </c>
      <c r="W979" s="23">
        <v>53571.4</v>
      </c>
      <c r="X979" s="46">
        <f t="shared" si="37"/>
        <v>107142.8</v>
      </c>
      <c r="Y979" s="46">
        <f t="shared" si="38"/>
        <v>119999.93600000002</v>
      </c>
      <c r="Z979" s="48"/>
      <c r="AA979" s="18" t="s">
        <v>76</v>
      </c>
      <c r="AB979" s="135"/>
      <c r="AC979" s="1" t="s">
        <v>1759</v>
      </c>
    </row>
    <row r="980" spans="1:29" s="8" customFormat="1" ht="78.75" customHeight="1">
      <c r="A980" s="18" t="s">
        <v>2805</v>
      </c>
      <c r="B980" s="19" t="s">
        <v>2324</v>
      </c>
      <c r="C980" s="19" t="s">
        <v>62</v>
      </c>
      <c r="D980" s="18" t="s">
        <v>2806</v>
      </c>
      <c r="E980" s="18" t="s">
        <v>846</v>
      </c>
      <c r="F980" s="18"/>
      <c r="G980" s="18" t="s">
        <v>2807</v>
      </c>
      <c r="H980" s="18"/>
      <c r="I980" s="18" t="s">
        <v>2808</v>
      </c>
      <c r="J980" s="21"/>
      <c r="K980" s="21" t="s">
        <v>82</v>
      </c>
      <c r="L980" s="19">
        <v>0</v>
      </c>
      <c r="M980" s="19">
        <v>231010000</v>
      </c>
      <c r="N980" s="21" t="s">
        <v>2329</v>
      </c>
      <c r="O980" s="21" t="s">
        <v>112</v>
      </c>
      <c r="P980" s="19" t="s">
        <v>2798</v>
      </c>
      <c r="Q980" s="35" t="s">
        <v>70</v>
      </c>
      <c r="R980" s="35" t="s">
        <v>84</v>
      </c>
      <c r="S980" s="35" t="s">
        <v>92</v>
      </c>
      <c r="T980" s="35">
        <v>796</v>
      </c>
      <c r="U980" s="35" t="s">
        <v>205</v>
      </c>
      <c r="V980" s="23">
        <v>20</v>
      </c>
      <c r="W980" s="23">
        <v>250</v>
      </c>
      <c r="X980" s="46">
        <f t="shared" si="37"/>
        <v>5000</v>
      </c>
      <c r="Y980" s="46">
        <f t="shared" si="38"/>
        <v>5600.000000000001</v>
      </c>
      <c r="Z980" s="48"/>
      <c r="AA980" s="18" t="s">
        <v>76</v>
      </c>
      <c r="AB980" s="135"/>
      <c r="AC980" s="1" t="s">
        <v>2709</v>
      </c>
    </row>
    <row r="981" spans="1:29" s="8" customFormat="1" ht="62.25" customHeight="1">
      <c r="A981" s="18" t="s">
        <v>2809</v>
      </c>
      <c r="B981" s="19" t="s">
        <v>2324</v>
      </c>
      <c r="C981" s="19" t="s">
        <v>62</v>
      </c>
      <c r="D981" s="18" t="s">
        <v>2810</v>
      </c>
      <c r="E981" s="18" t="s">
        <v>2811</v>
      </c>
      <c r="F981" s="18"/>
      <c r="G981" s="18" t="s">
        <v>2812</v>
      </c>
      <c r="H981" s="18"/>
      <c r="I981" s="18"/>
      <c r="J981" s="21"/>
      <c r="K981" s="21" t="s">
        <v>82</v>
      </c>
      <c r="L981" s="19">
        <v>0</v>
      </c>
      <c r="M981" s="19">
        <v>231010000</v>
      </c>
      <c r="N981" s="21" t="s">
        <v>2329</v>
      </c>
      <c r="O981" s="21" t="s">
        <v>112</v>
      </c>
      <c r="P981" s="19" t="s">
        <v>2798</v>
      </c>
      <c r="Q981" s="35" t="s">
        <v>70</v>
      </c>
      <c r="R981" s="35" t="s">
        <v>84</v>
      </c>
      <c r="S981" s="35" t="s">
        <v>92</v>
      </c>
      <c r="T981" s="35">
        <v>872</v>
      </c>
      <c r="U981" s="35" t="s">
        <v>759</v>
      </c>
      <c r="V981" s="23">
        <v>1</v>
      </c>
      <c r="W981" s="23">
        <v>1000</v>
      </c>
      <c r="X981" s="46">
        <f t="shared" si="37"/>
        <v>1000</v>
      </c>
      <c r="Y981" s="46">
        <f t="shared" si="38"/>
        <v>1120</v>
      </c>
      <c r="Z981" s="48"/>
      <c r="AA981" s="18" t="s">
        <v>76</v>
      </c>
      <c r="AB981" s="135"/>
      <c r="AC981" s="1" t="s">
        <v>2709</v>
      </c>
    </row>
    <row r="982" spans="1:29" s="8" customFormat="1" ht="62.25" customHeight="1">
      <c r="A982" s="18" t="s">
        <v>2813</v>
      </c>
      <c r="B982" s="19" t="s">
        <v>2324</v>
      </c>
      <c r="C982" s="19" t="s">
        <v>62</v>
      </c>
      <c r="D982" s="18" t="s">
        <v>2814</v>
      </c>
      <c r="E982" s="18" t="s">
        <v>2815</v>
      </c>
      <c r="F982" s="18"/>
      <c r="G982" s="18" t="s">
        <v>785</v>
      </c>
      <c r="H982" s="18"/>
      <c r="I982" s="18" t="s">
        <v>2816</v>
      </c>
      <c r="J982" s="21"/>
      <c r="K982" s="21" t="s">
        <v>82</v>
      </c>
      <c r="L982" s="19">
        <v>0</v>
      </c>
      <c r="M982" s="19">
        <v>231010000</v>
      </c>
      <c r="N982" s="21" t="s">
        <v>2329</v>
      </c>
      <c r="O982" s="21" t="s">
        <v>112</v>
      </c>
      <c r="P982" s="19" t="s">
        <v>2798</v>
      </c>
      <c r="Q982" s="35" t="s">
        <v>70</v>
      </c>
      <c r="R982" s="35" t="s">
        <v>84</v>
      </c>
      <c r="S982" s="35" t="s">
        <v>92</v>
      </c>
      <c r="T982" s="21">
        <v>778</v>
      </c>
      <c r="U982" s="19" t="s">
        <v>281</v>
      </c>
      <c r="V982" s="23">
        <v>2</v>
      </c>
      <c r="W982" s="23">
        <v>350</v>
      </c>
      <c r="X982" s="46">
        <f t="shared" si="37"/>
        <v>700</v>
      </c>
      <c r="Y982" s="46">
        <f t="shared" si="38"/>
        <v>784.0000000000001</v>
      </c>
      <c r="Z982" s="48"/>
      <c r="AA982" s="18" t="s">
        <v>76</v>
      </c>
      <c r="AB982" s="135"/>
      <c r="AC982" s="1" t="s">
        <v>2709</v>
      </c>
    </row>
    <row r="983" spans="1:29" s="8" customFormat="1" ht="62.25" customHeight="1">
      <c r="A983" s="18" t="s">
        <v>2817</v>
      </c>
      <c r="B983" s="19" t="s">
        <v>2324</v>
      </c>
      <c r="C983" s="19" t="s">
        <v>62</v>
      </c>
      <c r="D983" s="18" t="s">
        <v>2818</v>
      </c>
      <c r="E983" s="18" t="s">
        <v>863</v>
      </c>
      <c r="F983" s="18"/>
      <c r="G983" s="18" t="s">
        <v>756</v>
      </c>
      <c r="H983" s="18"/>
      <c r="I983" s="18" t="s">
        <v>2819</v>
      </c>
      <c r="J983" s="21"/>
      <c r="K983" s="21" t="s">
        <v>82</v>
      </c>
      <c r="L983" s="19">
        <v>0</v>
      </c>
      <c r="M983" s="19">
        <v>231010000</v>
      </c>
      <c r="N983" s="21" t="s">
        <v>2329</v>
      </c>
      <c r="O983" s="21" t="s">
        <v>112</v>
      </c>
      <c r="P983" s="19" t="s">
        <v>2798</v>
      </c>
      <c r="Q983" s="35" t="s">
        <v>70</v>
      </c>
      <c r="R983" s="35" t="s">
        <v>84</v>
      </c>
      <c r="S983" s="35" t="s">
        <v>92</v>
      </c>
      <c r="T983" s="21">
        <v>778</v>
      </c>
      <c r="U983" s="19" t="s">
        <v>281</v>
      </c>
      <c r="V983" s="23">
        <v>3</v>
      </c>
      <c r="W983" s="23">
        <v>360</v>
      </c>
      <c r="X983" s="46">
        <f t="shared" si="37"/>
        <v>1080</v>
      </c>
      <c r="Y983" s="46">
        <f t="shared" si="38"/>
        <v>1209.6000000000001</v>
      </c>
      <c r="Z983" s="48"/>
      <c r="AA983" s="18" t="s">
        <v>76</v>
      </c>
      <c r="AB983" s="135"/>
      <c r="AC983" s="1" t="s">
        <v>2709</v>
      </c>
    </row>
    <row r="984" spans="1:29" s="8" customFormat="1" ht="62.25" customHeight="1">
      <c r="A984" s="18" t="s">
        <v>2820</v>
      </c>
      <c r="B984" s="19" t="s">
        <v>2324</v>
      </c>
      <c r="C984" s="19" t="s">
        <v>62</v>
      </c>
      <c r="D984" s="18" t="s">
        <v>2821</v>
      </c>
      <c r="E984" s="18" t="s">
        <v>2822</v>
      </c>
      <c r="F984" s="18"/>
      <c r="G984" s="18" t="s">
        <v>756</v>
      </c>
      <c r="H984" s="18"/>
      <c r="I984" s="18" t="s">
        <v>2823</v>
      </c>
      <c r="J984" s="21"/>
      <c r="K984" s="21" t="s">
        <v>82</v>
      </c>
      <c r="L984" s="19">
        <v>0</v>
      </c>
      <c r="M984" s="19">
        <v>231010000</v>
      </c>
      <c r="N984" s="21" t="s">
        <v>2329</v>
      </c>
      <c r="O984" s="21" t="s">
        <v>112</v>
      </c>
      <c r="P984" s="19" t="s">
        <v>2798</v>
      </c>
      <c r="Q984" s="35" t="s">
        <v>70</v>
      </c>
      <c r="R984" s="35" t="s">
        <v>84</v>
      </c>
      <c r="S984" s="35" t="s">
        <v>92</v>
      </c>
      <c r="T984" s="21">
        <v>778</v>
      </c>
      <c r="U984" s="19" t="s">
        <v>281</v>
      </c>
      <c r="V984" s="23">
        <v>2</v>
      </c>
      <c r="W984" s="23">
        <v>800</v>
      </c>
      <c r="X984" s="46">
        <f t="shared" si="37"/>
        <v>1600</v>
      </c>
      <c r="Y984" s="46">
        <f t="shared" si="38"/>
        <v>1792.0000000000002</v>
      </c>
      <c r="Z984" s="48"/>
      <c r="AA984" s="18" t="s">
        <v>76</v>
      </c>
      <c r="AB984" s="135"/>
      <c r="AC984" s="1" t="s">
        <v>2709</v>
      </c>
    </row>
    <row r="985" spans="1:29" s="8" customFormat="1" ht="62.25" customHeight="1">
      <c r="A985" s="18" t="s">
        <v>2824</v>
      </c>
      <c r="B985" s="19" t="s">
        <v>2324</v>
      </c>
      <c r="C985" s="19" t="s">
        <v>62</v>
      </c>
      <c r="D985" s="18" t="s">
        <v>2825</v>
      </c>
      <c r="E985" s="18" t="s">
        <v>2826</v>
      </c>
      <c r="F985" s="18"/>
      <c r="G985" s="18" t="s">
        <v>756</v>
      </c>
      <c r="H985" s="18"/>
      <c r="I985" s="18" t="s">
        <v>2827</v>
      </c>
      <c r="J985" s="21"/>
      <c r="K985" s="21" t="s">
        <v>82</v>
      </c>
      <c r="L985" s="19">
        <v>0</v>
      </c>
      <c r="M985" s="19">
        <v>231010000</v>
      </c>
      <c r="N985" s="21" t="s">
        <v>2329</v>
      </c>
      <c r="O985" s="21" t="s">
        <v>112</v>
      </c>
      <c r="P985" s="19" t="s">
        <v>2798</v>
      </c>
      <c r="Q985" s="35" t="s">
        <v>70</v>
      </c>
      <c r="R985" s="35" t="s">
        <v>84</v>
      </c>
      <c r="S985" s="35" t="s">
        <v>92</v>
      </c>
      <c r="T985" s="21">
        <v>778</v>
      </c>
      <c r="U985" s="19" t="s">
        <v>281</v>
      </c>
      <c r="V985" s="23">
        <v>3</v>
      </c>
      <c r="W985" s="23">
        <v>500</v>
      </c>
      <c r="X985" s="46">
        <f t="shared" si="37"/>
        <v>1500</v>
      </c>
      <c r="Y985" s="46">
        <f t="shared" si="38"/>
        <v>1680.0000000000002</v>
      </c>
      <c r="Z985" s="48"/>
      <c r="AA985" s="18" t="s">
        <v>76</v>
      </c>
      <c r="AB985" s="135"/>
      <c r="AC985" s="1" t="s">
        <v>2709</v>
      </c>
    </row>
    <row r="986" spans="1:29" s="8" customFormat="1" ht="62.25" customHeight="1">
      <c r="A986" s="18" t="s">
        <v>2828</v>
      </c>
      <c r="B986" s="19" t="s">
        <v>2324</v>
      </c>
      <c r="C986" s="19" t="s">
        <v>62</v>
      </c>
      <c r="D986" s="18" t="s">
        <v>2829</v>
      </c>
      <c r="E986" s="18" t="s">
        <v>2830</v>
      </c>
      <c r="F986" s="18"/>
      <c r="G986" s="18" t="s">
        <v>785</v>
      </c>
      <c r="H986" s="18"/>
      <c r="I986" s="18"/>
      <c r="J986" s="21"/>
      <c r="K986" s="21" t="s">
        <v>82</v>
      </c>
      <c r="L986" s="19">
        <v>0</v>
      </c>
      <c r="M986" s="19">
        <v>231010000</v>
      </c>
      <c r="N986" s="21" t="s">
        <v>2329</v>
      </c>
      <c r="O986" s="21" t="s">
        <v>112</v>
      </c>
      <c r="P986" s="19" t="s">
        <v>2798</v>
      </c>
      <c r="Q986" s="35" t="s">
        <v>70</v>
      </c>
      <c r="R986" s="35" t="s">
        <v>84</v>
      </c>
      <c r="S986" s="35" t="s">
        <v>92</v>
      </c>
      <c r="T986" s="35">
        <v>872</v>
      </c>
      <c r="U986" s="35" t="s">
        <v>759</v>
      </c>
      <c r="V986" s="23">
        <v>30</v>
      </c>
      <c r="W986" s="23">
        <v>50</v>
      </c>
      <c r="X986" s="46">
        <f t="shared" si="37"/>
        <v>1500</v>
      </c>
      <c r="Y986" s="46">
        <f t="shared" si="38"/>
        <v>1680.0000000000002</v>
      </c>
      <c r="Z986" s="48"/>
      <c r="AA986" s="18" t="s">
        <v>76</v>
      </c>
      <c r="AB986" s="135"/>
      <c r="AC986" s="1" t="s">
        <v>2709</v>
      </c>
    </row>
    <row r="987" spans="1:29" s="8" customFormat="1" ht="62.25" customHeight="1">
      <c r="A987" s="18" t="s">
        <v>2831</v>
      </c>
      <c r="B987" s="19" t="s">
        <v>2324</v>
      </c>
      <c r="C987" s="19" t="s">
        <v>62</v>
      </c>
      <c r="D987" s="18" t="s">
        <v>2832</v>
      </c>
      <c r="E987" s="18" t="s">
        <v>2833</v>
      </c>
      <c r="F987" s="18"/>
      <c r="G987" s="18" t="s">
        <v>785</v>
      </c>
      <c r="H987" s="18"/>
      <c r="I987" s="18" t="s">
        <v>2834</v>
      </c>
      <c r="J987" s="21"/>
      <c r="K987" s="21" t="s">
        <v>82</v>
      </c>
      <c r="L987" s="19">
        <v>0</v>
      </c>
      <c r="M987" s="19">
        <v>231010000</v>
      </c>
      <c r="N987" s="21" t="s">
        <v>2329</v>
      </c>
      <c r="O987" s="21" t="s">
        <v>112</v>
      </c>
      <c r="P987" s="19" t="s">
        <v>2798</v>
      </c>
      <c r="Q987" s="35" t="s">
        <v>70</v>
      </c>
      <c r="R987" s="35" t="s">
        <v>84</v>
      </c>
      <c r="S987" s="35" t="s">
        <v>92</v>
      </c>
      <c r="T987" s="21">
        <v>778</v>
      </c>
      <c r="U987" s="19" t="s">
        <v>281</v>
      </c>
      <c r="V987" s="23">
        <v>2</v>
      </c>
      <c r="W987" s="23">
        <v>300</v>
      </c>
      <c r="X987" s="46">
        <f t="shared" si="37"/>
        <v>600</v>
      </c>
      <c r="Y987" s="46">
        <f t="shared" si="38"/>
        <v>672.0000000000001</v>
      </c>
      <c r="Z987" s="48"/>
      <c r="AA987" s="18" t="s">
        <v>76</v>
      </c>
      <c r="AB987" s="135"/>
      <c r="AC987" s="1" t="s">
        <v>2709</v>
      </c>
    </row>
    <row r="988" spans="1:29" s="8" customFormat="1" ht="62.25" customHeight="1">
      <c r="A988" s="18" t="s">
        <v>2835</v>
      </c>
      <c r="B988" s="19" t="s">
        <v>2324</v>
      </c>
      <c r="C988" s="19" t="s">
        <v>62</v>
      </c>
      <c r="D988" s="18" t="s">
        <v>862</v>
      </c>
      <c r="E988" s="18" t="s">
        <v>863</v>
      </c>
      <c r="F988" s="18"/>
      <c r="G988" s="18" t="s">
        <v>768</v>
      </c>
      <c r="H988" s="18"/>
      <c r="I988" s="18" t="s">
        <v>2836</v>
      </c>
      <c r="J988" s="21"/>
      <c r="K988" s="21" t="s">
        <v>82</v>
      </c>
      <c r="L988" s="19">
        <v>0</v>
      </c>
      <c r="M988" s="19">
        <v>231010000</v>
      </c>
      <c r="N988" s="21" t="s">
        <v>2329</v>
      </c>
      <c r="O988" s="21" t="s">
        <v>112</v>
      </c>
      <c r="P988" s="19" t="s">
        <v>2798</v>
      </c>
      <c r="Q988" s="35" t="s">
        <v>70</v>
      </c>
      <c r="R988" s="35" t="s">
        <v>84</v>
      </c>
      <c r="S988" s="35" t="s">
        <v>92</v>
      </c>
      <c r="T988" s="21">
        <v>778</v>
      </c>
      <c r="U988" s="19" t="s">
        <v>281</v>
      </c>
      <c r="V988" s="23">
        <v>3</v>
      </c>
      <c r="W988" s="23">
        <v>1800</v>
      </c>
      <c r="X988" s="46">
        <f t="shared" si="37"/>
        <v>5400</v>
      </c>
      <c r="Y988" s="46">
        <f t="shared" si="38"/>
        <v>6048.000000000001</v>
      </c>
      <c r="Z988" s="48"/>
      <c r="AA988" s="18" t="s">
        <v>76</v>
      </c>
      <c r="AB988" s="135"/>
      <c r="AC988" s="1" t="s">
        <v>2709</v>
      </c>
    </row>
    <row r="989" spans="1:29" s="8" customFormat="1" ht="62.25" customHeight="1">
      <c r="A989" s="18" t="s">
        <v>2837</v>
      </c>
      <c r="B989" s="19" t="s">
        <v>2324</v>
      </c>
      <c r="C989" s="19" t="s">
        <v>62</v>
      </c>
      <c r="D989" s="18" t="s">
        <v>862</v>
      </c>
      <c r="E989" s="18" t="s">
        <v>863</v>
      </c>
      <c r="F989" s="18"/>
      <c r="G989" s="18" t="s">
        <v>768</v>
      </c>
      <c r="H989" s="18"/>
      <c r="I989" s="18" t="s">
        <v>2838</v>
      </c>
      <c r="J989" s="21"/>
      <c r="K989" s="21" t="s">
        <v>82</v>
      </c>
      <c r="L989" s="19">
        <v>0</v>
      </c>
      <c r="M989" s="19">
        <v>231010000</v>
      </c>
      <c r="N989" s="21" t="s">
        <v>2329</v>
      </c>
      <c r="O989" s="21" t="s">
        <v>112</v>
      </c>
      <c r="P989" s="19" t="s">
        <v>2798</v>
      </c>
      <c r="Q989" s="35" t="s">
        <v>70</v>
      </c>
      <c r="R989" s="35" t="s">
        <v>84</v>
      </c>
      <c r="S989" s="35" t="s">
        <v>92</v>
      </c>
      <c r="T989" s="21">
        <v>778</v>
      </c>
      <c r="U989" s="19" t="s">
        <v>281</v>
      </c>
      <c r="V989" s="23">
        <v>3</v>
      </c>
      <c r="W989" s="23">
        <v>750</v>
      </c>
      <c r="X989" s="46">
        <f t="shared" si="37"/>
        <v>2250</v>
      </c>
      <c r="Y989" s="46">
        <f t="shared" si="38"/>
        <v>2520.0000000000005</v>
      </c>
      <c r="Z989" s="48"/>
      <c r="AA989" s="18" t="s">
        <v>76</v>
      </c>
      <c r="AB989" s="135"/>
      <c r="AC989" s="1" t="s">
        <v>2709</v>
      </c>
    </row>
    <row r="990" spans="1:29" s="8" customFormat="1" ht="62.25" customHeight="1">
      <c r="A990" s="18" t="s">
        <v>2839</v>
      </c>
      <c r="B990" s="19" t="s">
        <v>2324</v>
      </c>
      <c r="C990" s="19" t="s">
        <v>62</v>
      </c>
      <c r="D990" s="18" t="s">
        <v>2840</v>
      </c>
      <c r="E990" s="18" t="s">
        <v>2841</v>
      </c>
      <c r="F990" s="18"/>
      <c r="G990" s="18" t="s">
        <v>785</v>
      </c>
      <c r="H990" s="18"/>
      <c r="I990" s="18" t="s">
        <v>2842</v>
      </c>
      <c r="J990" s="21"/>
      <c r="K990" s="21" t="s">
        <v>82</v>
      </c>
      <c r="L990" s="19">
        <v>0</v>
      </c>
      <c r="M990" s="19">
        <v>231010000</v>
      </c>
      <c r="N990" s="21" t="s">
        <v>2329</v>
      </c>
      <c r="O990" s="21" t="s">
        <v>112</v>
      </c>
      <c r="P990" s="19" t="s">
        <v>2798</v>
      </c>
      <c r="Q990" s="35" t="s">
        <v>70</v>
      </c>
      <c r="R990" s="35" t="s">
        <v>84</v>
      </c>
      <c r="S990" s="35" t="s">
        <v>92</v>
      </c>
      <c r="T990" s="21">
        <v>778</v>
      </c>
      <c r="U990" s="19" t="s">
        <v>281</v>
      </c>
      <c r="V990" s="23">
        <v>10</v>
      </c>
      <c r="W990" s="23">
        <v>350</v>
      </c>
      <c r="X990" s="46">
        <f t="shared" si="37"/>
        <v>3500</v>
      </c>
      <c r="Y990" s="46">
        <f t="shared" si="38"/>
        <v>3920.0000000000005</v>
      </c>
      <c r="Z990" s="48"/>
      <c r="AA990" s="18" t="s">
        <v>76</v>
      </c>
      <c r="AB990" s="135"/>
      <c r="AC990" s="1" t="s">
        <v>2709</v>
      </c>
    </row>
    <row r="991" spans="1:29" s="8" customFormat="1" ht="62.25" customHeight="1">
      <c r="A991" s="18" t="s">
        <v>2843</v>
      </c>
      <c r="B991" s="19" t="s">
        <v>2324</v>
      </c>
      <c r="C991" s="19" t="s">
        <v>62</v>
      </c>
      <c r="D991" s="18" t="s">
        <v>2844</v>
      </c>
      <c r="E991" s="18" t="s">
        <v>2845</v>
      </c>
      <c r="F991" s="18"/>
      <c r="G991" s="18" t="s">
        <v>2846</v>
      </c>
      <c r="H991" s="18"/>
      <c r="I991" s="18" t="s">
        <v>2847</v>
      </c>
      <c r="J991" s="21"/>
      <c r="K991" s="21" t="s">
        <v>82</v>
      </c>
      <c r="L991" s="19">
        <v>0</v>
      </c>
      <c r="M991" s="19">
        <v>231010000</v>
      </c>
      <c r="N991" s="21" t="s">
        <v>2329</v>
      </c>
      <c r="O991" s="21" t="s">
        <v>112</v>
      </c>
      <c r="P991" s="19" t="s">
        <v>2798</v>
      </c>
      <c r="Q991" s="35" t="s">
        <v>70</v>
      </c>
      <c r="R991" s="35" t="s">
        <v>84</v>
      </c>
      <c r="S991" s="35" t="s">
        <v>92</v>
      </c>
      <c r="T991" s="21">
        <v>778</v>
      </c>
      <c r="U991" s="19" t="s">
        <v>281</v>
      </c>
      <c r="V991" s="23">
        <v>3</v>
      </c>
      <c r="W991" s="23">
        <v>350</v>
      </c>
      <c r="X991" s="46">
        <f t="shared" si="37"/>
        <v>1050</v>
      </c>
      <c r="Y991" s="46">
        <f t="shared" si="38"/>
        <v>1176</v>
      </c>
      <c r="Z991" s="48"/>
      <c r="AA991" s="18" t="s">
        <v>76</v>
      </c>
      <c r="AB991" s="135"/>
      <c r="AC991" s="1" t="s">
        <v>2709</v>
      </c>
    </row>
    <row r="992" spans="1:29" s="8" customFormat="1" ht="62.25" customHeight="1">
      <c r="A992" s="18" t="s">
        <v>2848</v>
      </c>
      <c r="B992" s="19" t="s">
        <v>2324</v>
      </c>
      <c r="C992" s="19" t="s">
        <v>62</v>
      </c>
      <c r="D992" s="18" t="s">
        <v>2849</v>
      </c>
      <c r="E992" s="18" t="s">
        <v>2850</v>
      </c>
      <c r="F992" s="18"/>
      <c r="G992" s="18" t="s">
        <v>785</v>
      </c>
      <c r="H992" s="18"/>
      <c r="I992" s="18" t="s">
        <v>2851</v>
      </c>
      <c r="J992" s="21"/>
      <c r="K992" s="21" t="s">
        <v>82</v>
      </c>
      <c r="L992" s="19">
        <v>0</v>
      </c>
      <c r="M992" s="19">
        <v>231010000</v>
      </c>
      <c r="N992" s="21" t="s">
        <v>2329</v>
      </c>
      <c r="O992" s="21" t="s">
        <v>112</v>
      </c>
      <c r="P992" s="19" t="s">
        <v>2798</v>
      </c>
      <c r="Q992" s="35" t="s">
        <v>70</v>
      </c>
      <c r="R992" s="35" t="s">
        <v>84</v>
      </c>
      <c r="S992" s="35" t="s">
        <v>92</v>
      </c>
      <c r="T992" s="35">
        <v>872</v>
      </c>
      <c r="U992" s="35" t="s">
        <v>759</v>
      </c>
      <c r="V992" s="23">
        <v>10</v>
      </c>
      <c r="W992" s="23">
        <v>120</v>
      </c>
      <c r="X992" s="46">
        <f t="shared" si="37"/>
        <v>1200</v>
      </c>
      <c r="Y992" s="46">
        <f t="shared" si="38"/>
        <v>1344.0000000000002</v>
      </c>
      <c r="Z992" s="48"/>
      <c r="AA992" s="18" t="s">
        <v>76</v>
      </c>
      <c r="AB992" s="135"/>
      <c r="AC992" s="1" t="s">
        <v>2709</v>
      </c>
    </row>
    <row r="993" spans="1:29" s="8" customFormat="1" ht="62.25" customHeight="1">
      <c r="A993" s="18" t="s">
        <v>2852</v>
      </c>
      <c r="B993" s="19" t="s">
        <v>2324</v>
      </c>
      <c r="C993" s="19" t="s">
        <v>62</v>
      </c>
      <c r="D993" s="18" t="s">
        <v>2853</v>
      </c>
      <c r="E993" s="18" t="s">
        <v>2854</v>
      </c>
      <c r="F993" s="18"/>
      <c r="G993" s="18" t="s">
        <v>785</v>
      </c>
      <c r="H993" s="18"/>
      <c r="I993" s="18" t="s">
        <v>2855</v>
      </c>
      <c r="J993" s="21"/>
      <c r="K993" s="21" t="s">
        <v>82</v>
      </c>
      <c r="L993" s="19">
        <v>0</v>
      </c>
      <c r="M993" s="19">
        <v>231010000</v>
      </c>
      <c r="N993" s="21" t="s">
        <v>2329</v>
      </c>
      <c r="O993" s="21" t="s">
        <v>112</v>
      </c>
      <c r="P993" s="19" t="s">
        <v>2798</v>
      </c>
      <c r="Q993" s="35" t="s">
        <v>70</v>
      </c>
      <c r="R993" s="35" t="s">
        <v>84</v>
      </c>
      <c r="S993" s="35" t="s">
        <v>92</v>
      </c>
      <c r="T993" s="35">
        <v>872</v>
      </c>
      <c r="U993" s="35" t="s">
        <v>759</v>
      </c>
      <c r="V993" s="23">
        <v>10</v>
      </c>
      <c r="W993" s="23">
        <v>90</v>
      </c>
      <c r="X993" s="46">
        <f t="shared" si="37"/>
        <v>900</v>
      </c>
      <c r="Y993" s="46">
        <f t="shared" si="38"/>
        <v>1008.0000000000001</v>
      </c>
      <c r="Z993" s="48"/>
      <c r="AA993" s="18" t="s">
        <v>76</v>
      </c>
      <c r="AB993" s="135"/>
      <c r="AC993" s="1" t="s">
        <v>2709</v>
      </c>
    </row>
    <row r="994" spans="1:29" s="8" customFormat="1" ht="62.25" customHeight="1">
      <c r="A994" s="18" t="s">
        <v>2856</v>
      </c>
      <c r="B994" s="19" t="s">
        <v>2324</v>
      </c>
      <c r="C994" s="19" t="s">
        <v>62</v>
      </c>
      <c r="D994" s="18" t="s">
        <v>2857</v>
      </c>
      <c r="E994" s="18" t="s">
        <v>2858</v>
      </c>
      <c r="F994" s="18"/>
      <c r="G994" s="18" t="s">
        <v>785</v>
      </c>
      <c r="H994" s="18"/>
      <c r="I994" s="18" t="s">
        <v>2859</v>
      </c>
      <c r="J994" s="21"/>
      <c r="K994" s="21" t="s">
        <v>82</v>
      </c>
      <c r="L994" s="19">
        <v>0</v>
      </c>
      <c r="M994" s="19">
        <v>231010000</v>
      </c>
      <c r="N994" s="21" t="s">
        <v>2329</v>
      </c>
      <c r="O994" s="21" t="s">
        <v>112</v>
      </c>
      <c r="P994" s="19" t="s">
        <v>2798</v>
      </c>
      <c r="Q994" s="35" t="s">
        <v>70</v>
      </c>
      <c r="R994" s="35" t="s">
        <v>84</v>
      </c>
      <c r="S994" s="35" t="s">
        <v>92</v>
      </c>
      <c r="T994" s="35">
        <v>872</v>
      </c>
      <c r="U994" s="35" t="s">
        <v>759</v>
      </c>
      <c r="V994" s="23">
        <v>3</v>
      </c>
      <c r="W994" s="23">
        <v>150</v>
      </c>
      <c r="X994" s="46">
        <f t="shared" si="37"/>
        <v>450</v>
      </c>
      <c r="Y994" s="46">
        <f t="shared" si="38"/>
        <v>504.00000000000006</v>
      </c>
      <c r="Z994" s="48"/>
      <c r="AA994" s="18" t="s">
        <v>76</v>
      </c>
      <c r="AB994" s="135"/>
      <c r="AC994" s="1" t="s">
        <v>2709</v>
      </c>
    </row>
    <row r="995" spans="1:29" s="8" customFormat="1" ht="62.25" customHeight="1">
      <c r="A995" s="18" t="s">
        <v>2860</v>
      </c>
      <c r="B995" s="19" t="s">
        <v>2324</v>
      </c>
      <c r="C995" s="19" t="s">
        <v>62</v>
      </c>
      <c r="D995" s="18" t="s">
        <v>2861</v>
      </c>
      <c r="E995" s="18" t="s">
        <v>2862</v>
      </c>
      <c r="F995" s="18"/>
      <c r="G995" s="18" t="s">
        <v>785</v>
      </c>
      <c r="H995" s="18"/>
      <c r="I995" s="18" t="s">
        <v>2863</v>
      </c>
      <c r="J995" s="21"/>
      <c r="K995" s="21" t="s">
        <v>82</v>
      </c>
      <c r="L995" s="19">
        <v>0</v>
      </c>
      <c r="M995" s="19">
        <v>231010000</v>
      </c>
      <c r="N995" s="21" t="s">
        <v>2329</v>
      </c>
      <c r="O995" s="21" t="s">
        <v>112</v>
      </c>
      <c r="P995" s="19" t="s">
        <v>2798</v>
      </c>
      <c r="Q995" s="35" t="s">
        <v>70</v>
      </c>
      <c r="R995" s="35" t="s">
        <v>84</v>
      </c>
      <c r="S995" s="35" t="s">
        <v>92</v>
      </c>
      <c r="T995" s="35">
        <v>872</v>
      </c>
      <c r="U995" s="35" t="s">
        <v>759</v>
      </c>
      <c r="V995" s="23">
        <v>5</v>
      </c>
      <c r="W995" s="23">
        <v>120</v>
      </c>
      <c r="X995" s="46">
        <f t="shared" si="37"/>
        <v>600</v>
      </c>
      <c r="Y995" s="46">
        <f t="shared" si="38"/>
        <v>672.0000000000001</v>
      </c>
      <c r="Z995" s="48"/>
      <c r="AA995" s="18" t="s">
        <v>76</v>
      </c>
      <c r="AB995" s="135"/>
      <c r="AC995" s="1" t="s">
        <v>2709</v>
      </c>
    </row>
    <row r="996" spans="1:29" s="62" customFormat="1" ht="123" customHeight="1">
      <c r="A996" s="18" t="s">
        <v>2864</v>
      </c>
      <c r="B996" s="19" t="s">
        <v>195</v>
      </c>
      <c r="C996" s="19" t="s">
        <v>62</v>
      </c>
      <c r="D996" s="52" t="s">
        <v>2655</v>
      </c>
      <c r="E996" s="19" t="s">
        <v>2656</v>
      </c>
      <c r="F996" s="19"/>
      <c r="G996" s="19" t="s">
        <v>2657</v>
      </c>
      <c r="H996" s="19"/>
      <c r="I996" s="63" t="s">
        <v>2865</v>
      </c>
      <c r="J996" s="19"/>
      <c r="K996" s="19" t="s">
        <v>66</v>
      </c>
      <c r="L996" s="19" t="s">
        <v>239</v>
      </c>
      <c r="M996" s="21">
        <v>231010000</v>
      </c>
      <c r="N996" s="19" t="s">
        <v>68</v>
      </c>
      <c r="O996" s="22" t="s">
        <v>112</v>
      </c>
      <c r="P996" s="19" t="s">
        <v>68</v>
      </c>
      <c r="Q996" s="19" t="s">
        <v>70</v>
      </c>
      <c r="R996" s="18" t="s">
        <v>757</v>
      </c>
      <c r="S996" s="66" t="s">
        <v>72</v>
      </c>
      <c r="T996" s="19">
        <v>796</v>
      </c>
      <c r="U996" s="19" t="s">
        <v>205</v>
      </c>
      <c r="V996" s="68">
        <v>2</v>
      </c>
      <c r="W996" s="24">
        <v>55250</v>
      </c>
      <c r="X996" s="23">
        <f aca="true" t="shared" si="39" ref="X996:X1002">V996*W996</f>
        <v>110500</v>
      </c>
      <c r="Y996" s="23">
        <f t="shared" si="38"/>
        <v>123760.00000000001</v>
      </c>
      <c r="Z996" s="24"/>
      <c r="AA996" s="19" t="s">
        <v>76</v>
      </c>
      <c r="AB996" s="19"/>
      <c r="AC996" s="3" t="s">
        <v>2643</v>
      </c>
    </row>
    <row r="997" spans="1:29" s="62" customFormat="1" ht="123" customHeight="1">
      <c r="A997" s="18" t="s">
        <v>2866</v>
      </c>
      <c r="B997" s="19" t="s">
        <v>195</v>
      </c>
      <c r="C997" s="19" t="s">
        <v>62</v>
      </c>
      <c r="D997" s="52" t="s">
        <v>2655</v>
      </c>
      <c r="E997" s="19" t="s">
        <v>2656</v>
      </c>
      <c r="F997" s="19"/>
      <c r="G997" s="19" t="s">
        <v>2657</v>
      </c>
      <c r="H997" s="19"/>
      <c r="I997" s="63" t="s">
        <v>2867</v>
      </c>
      <c r="J997" s="19"/>
      <c r="K997" s="19" t="s">
        <v>66</v>
      </c>
      <c r="L997" s="19" t="s">
        <v>239</v>
      </c>
      <c r="M997" s="21">
        <v>231010000</v>
      </c>
      <c r="N997" s="19" t="s">
        <v>68</v>
      </c>
      <c r="O997" s="22" t="s">
        <v>112</v>
      </c>
      <c r="P997" s="19" t="s">
        <v>68</v>
      </c>
      <c r="Q997" s="19" t="s">
        <v>70</v>
      </c>
      <c r="R997" s="18" t="s">
        <v>757</v>
      </c>
      <c r="S997" s="66" t="s">
        <v>72</v>
      </c>
      <c r="T997" s="19">
        <v>796</v>
      </c>
      <c r="U997" s="19" t="s">
        <v>205</v>
      </c>
      <c r="V997" s="68">
        <v>2</v>
      </c>
      <c r="W997" s="24">
        <v>4505</v>
      </c>
      <c r="X997" s="23">
        <f t="shared" si="39"/>
        <v>9010</v>
      </c>
      <c r="Y997" s="23">
        <f t="shared" si="38"/>
        <v>10091.2</v>
      </c>
      <c r="Z997" s="24"/>
      <c r="AA997" s="19" t="s">
        <v>76</v>
      </c>
      <c r="AB997" s="19"/>
      <c r="AC997" s="3" t="s">
        <v>2643</v>
      </c>
    </row>
    <row r="998" spans="1:29" s="62" customFormat="1" ht="52.5" customHeight="1">
      <c r="A998" s="18" t="s">
        <v>2868</v>
      </c>
      <c r="B998" s="19" t="s">
        <v>195</v>
      </c>
      <c r="C998" s="19" t="s">
        <v>62</v>
      </c>
      <c r="D998" s="52" t="s">
        <v>2655</v>
      </c>
      <c r="E998" s="19" t="s">
        <v>2656</v>
      </c>
      <c r="F998" s="19"/>
      <c r="G998" s="19" t="s">
        <v>2657</v>
      </c>
      <c r="H998" s="19"/>
      <c r="I998" s="63" t="s">
        <v>2869</v>
      </c>
      <c r="J998" s="19"/>
      <c r="K998" s="19" t="s">
        <v>66</v>
      </c>
      <c r="L998" s="19" t="s">
        <v>239</v>
      </c>
      <c r="M998" s="21">
        <v>231010000</v>
      </c>
      <c r="N998" s="19" t="s">
        <v>68</v>
      </c>
      <c r="O998" s="22" t="s">
        <v>112</v>
      </c>
      <c r="P998" s="19" t="s">
        <v>68</v>
      </c>
      <c r="Q998" s="19" t="s">
        <v>70</v>
      </c>
      <c r="R998" s="18" t="s">
        <v>757</v>
      </c>
      <c r="S998" s="66" t="s">
        <v>72</v>
      </c>
      <c r="T998" s="19">
        <v>796</v>
      </c>
      <c r="U998" s="19" t="s">
        <v>205</v>
      </c>
      <c r="V998" s="68">
        <v>2</v>
      </c>
      <c r="W998" s="24">
        <v>3850</v>
      </c>
      <c r="X998" s="23">
        <f t="shared" si="39"/>
        <v>7700</v>
      </c>
      <c r="Y998" s="23">
        <f t="shared" si="38"/>
        <v>8624</v>
      </c>
      <c r="Z998" s="24"/>
      <c r="AA998" s="19" t="s">
        <v>76</v>
      </c>
      <c r="AB998" s="19"/>
      <c r="AC998" s="3" t="s">
        <v>2643</v>
      </c>
    </row>
    <row r="999" spans="1:29" s="62" customFormat="1" ht="52.5" customHeight="1">
      <c r="A999" s="18" t="s">
        <v>2870</v>
      </c>
      <c r="B999" s="19" t="s">
        <v>195</v>
      </c>
      <c r="C999" s="19" t="s">
        <v>62</v>
      </c>
      <c r="D999" s="52" t="s">
        <v>2640</v>
      </c>
      <c r="E999" s="19" t="s">
        <v>597</v>
      </c>
      <c r="F999" s="19"/>
      <c r="G999" s="19" t="s">
        <v>2641</v>
      </c>
      <c r="H999" s="19"/>
      <c r="I999" s="63" t="s">
        <v>2871</v>
      </c>
      <c r="J999" s="19"/>
      <c r="K999" s="19" t="s">
        <v>66</v>
      </c>
      <c r="L999" s="19" t="s">
        <v>239</v>
      </c>
      <c r="M999" s="21">
        <v>231010000</v>
      </c>
      <c r="N999" s="19" t="s">
        <v>68</v>
      </c>
      <c r="O999" s="22" t="s">
        <v>112</v>
      </c>
      <c r="P999" s="19" t="s">
        <v>68</v>
      </c>
      <c r="Q999" s="19" t="s">
        <v>70</v>
      </c>
      <c r="R999" s="18" t="s">
        <v>757</v>
      </c>
      <c r="S999" s="66" t="s">
        <v>72</v>
      </c>
      <c r="T999" s="19" t="s">
        <v>1495</v>
      </c>
      <c r="U999" s="19" t="s">
        <v>600</v>
      </c>
      <c r="V999" s="68">
        <v>305</v>
      </c>
      <c r="W999" s="24">
        <v>142</v>
      </c>
      <c r="X999" s="23">
        <f t="shared" si="39"/>
        <v>43310</v>
      </c>
      <c r="Y999" s="23">
        <f t="shared" si="38"/>
        <v>48507.200000000004</v>
      </c>
      <c r="Z999" s="24"/>
      <c r="AA999" s="19" t="s">
        <v>76</v>
      </c>
      <c r="AB999" s="19"/>
      <c r="AC999" s="3" t="s">
        <v>2643</v>
      </c>
    </row>
    <row r="1000" spans="1:29" s="62" customFormat="1" ht="52.5" customHeight="1">
      <c r="A1000" s="18" t="s">
        <v>2872</v>
      </c>
      <c r="B1000" s="19" t="s">
        <v>195</v>
      </c>
      <c r="C1000" s="19" t="s">
        <v>62</v>
      </c>
      <c r="D1000" s="52" t="s">
        <v>2873</v>
      </c>
      <c r="E1000" s="19" t="s">
        <v>597</v>
      </c>
      <c r="F1000" s="19"/>
      <c r="G1000" s="19" t="s">
        <v>2874</v>
      </c>
      <c r="H1000" s="19"/>
      <c r="I1000" s="63" t="s">
        <v>2875</v>
      </c>
      <c r="J1000" s="19"/>
      <c r="K1000" s="19" t="s">
        <v>66</v>
      </c>
      <c r="L1000" s="19" t="s">
        <v>239</v>
      </c>
      <c r="M1000" s="21">
        <v>231010000</v>
      </c>
      <c r="N1000" s="19" t="s">
        <v>68</v>
      </c>
      <c r="O1000" s="22" t="s">
        <v>112</v>
      </c>
      <c r="P1000" s="19" t="s">
        <v>68</v>
      </c>
      <c r="Q1000" s="19" t="s">
        <v>70</v>
      </c>
      <c r="R1000" s="18" t="s">
        <v>757</v>
      </c>
      <c r="S1000" s="66" t="s">
        <v>72</v>
      </c>
      <c r="T1000" s="19" t="s">
        <v>1495</v>
      </c>
      <c r="U1000" s="19" t="s">
        <v>600</v>
      </c>
      <c r="V1000" s="68">
        <v>305</v>
      </c>
      <c r="W1000" s="24">
        <v>175</v>
      </c>
      <c r="X1000" s="23">
        <f t="shared" si="39"/>
        <v>53375</v>
      </c>
      <c r="Y1000" s="23">
        <f t="shared" si="38"/>
        <v>59780.00000000001</v>
      </c>
      <c r="Z1000" s="24"/>
      <c r="AA1000" s="19" t="s">
        <v>76</v>
      </c>
      <c r="AB1000" s="19"/>
      <c r="AC1000" s="3" t="s">
        <v>2643</v>
      </c>
    </row>
    <row r="1001" spans="1:29" s="62" customFormat="1" ht="52.5" customHeight="1">
      <c r="A1001" s="18" t="s">
        <v>2876</v>
      </c>
      <c r="B1001" s="19" t="s">
        <v>195</v>
      </c>
      <c r="C1001" s="19" t="s">
        <v>62</v>
      </c>
      <c r="D1001" s="52" t="s">
        <v>2645</v>
      </c>
      <c r="E1001" s="19" t="s">
        <v>2646</v>
      </c>
      <c r="F1001" s="19"/>
      <c r="G1001" s="19" t="s">
        <v>2647</v>
      </c>
      <c r="H1001" s="19"/>
      <c r="I1001" s="63" t="s">
        <v>2877</v>
      </c>
      <c r="J1001" s="19"/>
      <c r="K1001" s="19" t="s">
        <v>66</v>
      </c>
      <c r="L1001" s="19" t="s">
        <v>239</v>
      </c>
      <c r="M1001" s="21">
        <v>231010000</v>
      </c>
      <c r="N1001" s="19" t="s">
        <v>68</v>
      </c>
      <c r="O1001" s="22" t="s">
        <v>112</v>
      </c>
      <c r="P1001" s="19" t="s">
        <v>68</v>
      </c>
      <c r="Q1001" s="19" t="s">
        <v>70</v>
      </c>
      <c r="R1001" s="18" t="s">
        <v>757</v>
      </c>
      <c r="S1001" s="66" t="s">
        <v>72</v>
      </c>
      <c r="T1001" s="19">
        <v>796</v>
      </c>
      <c r="U1001" s="19" t="s">
        <v>205</v>
      </c>
      <c r="V1001" s="68">
        <v>50</v>
      </c>
      <c r="W1001" s="24">
        <v>50</v>
      </c>
      <c r="X1001" s="23">
        <f t="shared" si="39"/>
        <v>2500</v>
      </c>
      <c r="Y1001" s="23">
        <f t="shared" si="38"/>
        <v>2800.0000000000005</v>
      </c>
      <c r="Z1001" s="24"/>
      <c r="AA1001" s="19" t="s">
        <v>76</v>
      </c>
      <c r="AB1001" s="19"/>
      <c r="AC1001" s="3" t="s">
        <v>2643</v>
      </c>
    </row>
    <row r="1002" spans="1:29" s="62" customFormat="1" ht="97.5" customHeight="1">
      <c r="A1002" s="18" t="s">
        <v>2878</v>
      </c>
      <c r="B1002" s="19" t="s">
        <v>195</v>
      </c>
      <c r="C1002" s="19" t="s">
        <v>62</v>
      </c>
      <c r="D1002" s="52" t="s">
        <v>2879</v>
      </c>
      <c r="E1002" s="19" t="s">
        <v>2880</v>
      </c>
      <c r="F1002" s="19"/>
      <c r="G1002" s="19" t="s">
        <v>2881</v>
      </c>
      <c r="H1002" s="19"/>
      <c r="I1002" s="63"/>
      <c r="J1002" s="19"/>
      <c r="K1002" s="19" t="s">
        <v>66</v>
      </c>
      <c r="L1002" s="19" t="s">
        <v>239</v>
      </c>
      <c r="M1002" s="21">
        <v>231010000</v>
      </c>
      <c r="N1002" s="19" t="s">
        <v>68</v>
      </c>
      <c r="O1002" s="22" t="s">
        <v>112</v>
      </c>
      <c r="P1002" s="19" t="s">
        <v>68</v>
      </c>
      <c r="Q1002" s="19" t="s">
        <v>70</v>
      </c>
      <c r="R1002" s="18" t="s">
        <v>84</v>
      </c>
      <c r="S1002" s="66" t="s">
        <v>92</v>
      </c>
      <c r="T1002" s="19">
        <v>796</v>
      </c>
      <c r="U1002" s="19" t="s">
        <v>133</v>
      </c>
      <c r="V1002" s="68">
        <v>20</v>
      </c>
      <c r="W1002" s="24">
        <v>1339.3</v>
      </c>
      <c r="X1002" s="23">
        <f t="shared" si="39"/>
        <v>26786</v>
      </c>
      <c r="Y1002" s="23">
        <f t="shared" si="38"/>
        <v>30000.320000000003</v>
      </c>
      <c r="Z1002" s="24"/>
      <c r="AA1002" s="19" t="s">
        <v>76</v>
      </c>
      <c r="AB1002" s="19"/>
      <c r="AC1002" s="3" t="s">
        <v>1038</v>
      </c>
    </row>
    <row r="1003" spans="1:29" s="62" customFormat="1" ht="120.75" customHeight="1">
      <c r="A1003" s="18" t="s">
        <v>2882</v>
      </c>
      <c r="B1003" s="19" t="s">
        <v>61</v>
      </c>
      <c r="C1003" s="19" t="s">
        <v>62</v>
      </c>
      <c r="D1003" s="18" t="s">
        <v>1533</v>
      </c>
      <c r="E1003" s="18" t="s">
        <v>1362</v>
      </c>
      <c r="F1003" s="33"/>
      <c r="G1003" s="18" t="s">
        <v>1534</v>
      </c>
      <c r="H1003" s="33"/>
      <c r="I1003" s="18" t="s">
        <v>1535</v>
      </c>
      <c r="J1003" s="18"/>
      <c r="K1003" s="101" t="s">
        <v>66</v>
      </c>
      <c r="L1003" s="18">
        <v>100</v>
      </c>
      <c r="M1003" s="21" t="s">
        <v>67</v>
      </c>
      <c r="N1003" s="19" t="s">
        <v>68</v>
      </c>
      <c r="O1003" s="18" t="s">
        <v>112</v>
      </c>
      <c r="P1003" s="19" t="s">
        <v>68</v>
      </c>
      <c r="Q1003" s="19" t="s">
        <v>70</v>
      </c>
      <c r="R1003" s="22" t="s">
        <v>1538</v>
      </c>
      <c r="S1003" s="19" t="s">
        <v>92</v>
      </c>
      <c r="T1003" s="102" t="s">
        <v>731</v>
      </c>
      <c r="U1003" s="102" t="s">
        <v>1539</v>
      </c>
      <c r="V1003" s="23">
        <v>1500</v>
      </c>
      <c r="W1003" s="103">
        <v>147322</v>
      </c>
      <c r="X1003" s="98">
        <f>W1003*V1003</f>
        <v>220983000</v>
      </c>
      <c r="Y1003" s="98">
        <f t="shared" si="38"/>
        <v>247500960.00000003</v>
      </c>
      <c r="Z1003" s="19" t="s">
        <v>1351</v>
      </c>
      <c r="AA1003" s="19" t="s">
        <v>76</v>
      </c>
      <c r="AB1003" s="19"/>
      <c r="AC1003" s="15" t="s">
        <v>1091</v>
      </c>
    </row>
    <row r="1004" spans="1:29" s="62" customFormat="1" ht="74.25" customHeight="1">
      <c r="A1004" s="18" t="s">
        <v>2883</v>
      </c>
      <c r="B1004" s="19" t="s">
        <v>61</v>
      </c>
      <c r="C1004" s="19" t="s">
        <v>62</v>
      </c>
      <c r="D1004" s="99" t="s">
        <v>1347</v>
      </c>
      <c r="E1004" s="29" t="s">
        <v>1348</v>
      </c>
      <c r="F1004" s="33"/>
      <c r="G1004" s="33" t="s">
        <v>1349</v>
      </c>
      <c r="H1004" s="33"/>
      <c r="I1004" s="18"/>
      <c r="J1004" s="18"/>
      <c r="K1004" s="19" t="s">
        <v>82</v>
      </c>
      <c r="L1004" s="18">
        <v>99.5</v>
      </c>
      <c r="M1004" s="18">
        <v>231010000</v>
      </c>
      <c r="N1004" s="19" t="s">
        <v>68</v>
      </c>
      <c r="O1004" s="18" t="s">
        <v>1497</v>
      </c>
      <c r="P1004" s="19" t="s">
        <v>68</v>
      </c>
      <c r="Q1004" s="19" t="s">
        <v>70</v>
      </c>
      <c r="R1004" s="19" t="s">
        <v>1350</v>
      </c>
      <c r="S1004" s="19" t="s">
        <v>72</v>
      </c>
      <c r="T1004" s="21" t="s">
        <v>1330</v>
      </c>
      <c r="U1004" s="29" t="s">
        <v>1124</v>
      </c>
      <c r="V1004" s="23">
        <v>69000</v>
      </c>
      <c r="W1004" s="46">
        <v>83</v>
      </c>
      <c r="X1004" s="24">
        <v>0</v>
      </c>
      <c r="Y1004" s="24">
        <f t="shared" si="38"/>
        <v>0</v>
      </c>
      <c r="Z1004" s="19"/>
      <c r="AA1004" s="19" t="s">
        <v>76</v>
      </c>
      <c r="AB1004" s="19" t="s">
        <v>106</v>
      </c>
      <c r="AC1004" s="15" t="s">
        <v>1091</v>
      </c>
    </row>
    <row r="1005" spans="1:29" s="62" customFormat="1" ht="74.25" customHeight="1">
      <c r="A1005" s="18" t="s">
        <v>2884</v>
      </c>
      <c r="B1005" s="19" t="s">
        <v>61</v>
      </c>
      <c r="C1005" s="19" t="s">
        <v>62</v>
      </c>
      <c r="D1005" s="99" t="s">
        <v>1347</v>
      </c>
      <c r="E1005" s="29" t="s">
        <v>1348</v>
      </c>
      <c r="F1005" s="33"/>
      <c r="G1005" s="33" t="s">
        <v>1349</v>
      </c>
      <c r="H1005" s="33"/>
      <c r="I1005" s="18"/>
      <c r="J1005" s="18"/>
      <c r="K1005" s="19" t="s">
        <v>82</v>
      </c>
      <c r="L1005" s="18">
        <v>99.5</v>
      </c>
      <c r="M1005" s="18">
        <v>231010000</v>
      </c>
      <c r="N1005" s="19" t="s">
        <v>68</v>
      </c>
      <c r="O1005" s="18" t="s">
        <v>1497</v>
      </c>
      <c r="P1005" s="19" t="s">
        <v>68</v>
      </c>
      <c r="Q1005" s="19" t="s">
        <v>70</v>
      </c>
      <c r="R1005" s="19" t="s">
        <v>1350</v>
      </c>
      <c r="S1005" s="19" t="s">
        <v>72</v>
      </c>
      <c r="T1005" s="21" t="s">
        <v>1330</v>
      </c>
      <c r="U1005" s="29" t="s">
        <v>1124</v>
      </c>
      <c r="V1005" s="23">
        <v>69000</v>
      </c>
      <c r="W1005" s="46">
        <v>83</v>
      </c>
      <c r="X1005" s="24">
        <v>0</v>
      </c>
      <c r="Y1005" s="24">
        <f t="shared" si="38"/>
        <v>0</v>
      </c>
      <c r="Z1005" s="19"/>
      <c r="AA1005" s="19" t="s">
        <v>76</v>
      </c>
      <c r="AB1005" s="19"/>
      <c r="AC1005" s="15" t="s">
        <v>1091</v>
      </c>
    </row>
    <row r="1006" spans="1:29" s="62" customFormat="1" ht="102" customHeight="1">
      <c r="A1006" s="18" t="s">
        <v>2885</v>
      </c>
      <c r="B1006" s="19" t="s">
        <v>61</v>
      </c>
      <c r="C1006" s="19" t="s">
        <v>62</v>
      </c>
      <c r="D1006" s="99" t="s">
        <v>1347</v>
      </c>
      <c r="E1006" s="29" t="s">
        <v>1348</v>
      </c>
      <c r="F1006" s="33"/>
      <c r="G1006" s="33" t="s">
        <v>1349</v>
      </c>
      <c r="H1006" s="33"/>
      <c r="I1006" s="18"/>
      <c r="J1006" s="18"/>
      <c r="K1006" s="19" t="s">
        <v>66</v>
      </c>
      <c r="L1006" s="18">
        <v>99.5</v>
      </c>
      <c r="M1006" s="18">
        <v>231010000</v>
      </c>
      <c r="N1006" s="19" t="s">
        <v>68</v>
      </c>
      <c r="O1006" s="18" t="s">
        <v>1497</v>
      </c>
      <c r="P1006" s="19" t="s">
        <v>68</v>
      </c>
      <c r="Q1006" s="19" t="s">
        <v>70</v>
      </c>
      <c r="R1006" s="19" t="s">
        <v>1350</v>
      </c>
      <c r="S1006" s="19" t="s">
        <v>72</v>
      </c>
      <c r="T1006" s="21" t="s">
        <v>1330</v>
      </c>
      <c r="U1006" s="29" t="s">
        <v>1124</v>
      </c>
      <c r="V1006" s="23">
        <v>4000</v>
      </c>
      <c r="W1006" s="46">
        <v>83</v>
      </c>
      <c r="X1006" s="24">
        <f>W1006*V1006</f>
        <v>332000</v>
      </c>
      <c r="Y1006" s="24">
        <f t="shared" si="38"/>
        <v>371840.00000000006</v>
      </c>
      <c r="Z1006" s="19"/>
      <c r="AA1006" s="19" t="s">
        <v>76</v>
      </c>
      <c r="AB1006" s="14"/>
      <c r="AC1006" s="15" t="s">
        <v>1091</v>
      </c>
    </row>
    <row r="1007" spans="1:29" s="62" customFormat="1" ht="102" customHeight="1">
      <c r="A1007" s="18" t="s">
        <v>2886</v>
      </c>
      <c r="B1007" s="19" t="s">
        <v>61</v>
      </c>
      <c r="C1007" s="19" t="s">
        <v>62</v>
      </c>
      <c r="D1007" s="99" t="s">
        <v>2887</v>
      </c>
      <c r="E1007" s="29" t="s">
        <v>2888</v>
      </c>
      <c r="F1007" s="33"/>
      <c r="G1007" s="33" t="s">
        <v>2889</v>
      </c>
      <c r="H1007" s="33"/>
      <c r="I1007" s="18" t="s">
        <v>2890</v>
      </c>
      <c r="J1007" s="18"/>
      <c r="K1007" s="19" t="s">
        <v>82</v>
      </c>
      <c r="L1007" s="18">
        <v>0</v>
      </c>
      <c r="M1007" s="18">
        <v>231010000</v>
      </c>
      <c r="N1007" s="19" t="s">
        <v>68</v>
      </c>
      <c r="O1007" s="18" t="s">
        <v>91</v>
      </c>
      <c r="P1007" s="19" t="s">
        <v>68</v>
      </c>
      <c r="Q1007" s="19" t="s">
        <v>70</v>
      </c>
      <c r="R1007" s="35" t="s">
        <v>84</v>
      </c>
      <c r="S1007" s="21" t="s">
        <v>964</v>
      </c>
      <c r="T1007" s="21" t="s">
        <v>157</v>
      </c>
      <c r="U1007" s="21" t="s">
        <v>205</v>
      </c>
      <c r="V1007" s="23">
        <v>1</v>
      </c>
      <c r="W1007" s="46">
        <v>5854000</v>
      </c>
      <c r="X1007" s="24">
        <v>0</v>
      </c>
      <c r="Y1007" s="24">
        <f t="shared" si="38"/>
        <v>0</v>
      </c>
      <c r="Z1007" s="19"/>
      <c r="AA1007" s="19" t="s">
        <v>76</v>
      </c>
      <c r="AB1007" s="14">
        <v>11</v>
      </c>
      <c r="AC1007" s="15" t="s">
        <v>1091</v>
      </c>
    </row>
    <row r="1008" spans="1:29" s="62" customFormat="1" ht="102" customHeight="1">
      <c r="A1008" s="18" t="s">
        <v>2891</v>
      </c>
      <c r="B1008" s="19" t="s">
        <v>61</v>
      </c>
      <c r="C1008" s="19" t="s">
        <v>62</v>
      </c>
      <c r="D1008" s="99" t="s">
        <v>2887</v>
      </c>
      <c r="E1008" s="29" t="s">
        <v>2888</v>
      </c>
      <c r="F1008" s="33"/>
      <c r="G1008" s="33" t="s">
        <v>2889</v>
      </c>
      <c r="H1008" s="33"/>
      <c r="I1008" s="18" t="s">
        <v>2890</v>
      </c>
      <c r="J1008" s="18"/>
      <c r="K1008" s="19" t="s">
        <v>82</v>
      </c>
      <c r="L1008" s="18">
        <v>0</v>
      </c>
      <c r="M1008" s="18">
        <v>231010000</v>
      </c>
      <c r="N1008" s="19" t="s">
        <v>68</v>
      </c>
      <c r="O1008" s="18" t="s">
        <v>179</v>
      </c>
      <c r="P1008" s="19" t="s">
        <v>68</v>
      </c>
      <c r="Q1008" s="19" t="s">
        <v>70</v>
      </c>
      <c r="R1008" s="35" t="s">
        <v>84</v>
      </c>
      <c r="S1008" s="21" t="s">
        <v>964</v>
      </c>
      <c r="T1008" s="21" t="s">
        <v>157</v>
      </c>
      <c r="U1008" s="21" t="s">
        <v>205</v>
      </c>
      <c r="V1008" s="23">
        <v>1</v>
      </c>
      <c r="W1008" s="46">
        <v>5854000</v>
      </c>
      <c r="X1008" s="24">
        <f>W1008*V1008</f>
        <v>5854000</v>
      </c>
      <c r="Y1008" s="24">
        <f t="shared" si="38"/>
        <v>6556480.000000001</v>
      </c>
      <c r="Z1008" s="19"/>
      <c r="AA1008" s="19" t="s">
        <v>76</v>
      </c>
      <c r="AB1008" s="14"/>
      <c r="AC1008" s="15" t="s">
        <v>1091</v>
      </c>
    </row>
    <row r="1009" spans="1:29" s="62" customFormat="1" ht="102" customHeight="1">
      <c r="A1009" s="18" t="s">
        <v>2892</v>
      </c>
      <c r="B1009" s="19" t="s">
        <v>61</v>
      </c>
      <c r="C1009" s="19" t="s">
        <v>62</v>
      </c>
      <c r="D1009" s="99" t="s">
        <v>2893</v>
      </c>
      <c r="E1009" s="29" t="s">
        <v>2894</v>
      </c>
      <c r="F1009" s="33"/>
      <c r="G1009" s="33" t="s">
        <v>2895</v>
      </c>
      <c r="H1009" s="33"/>
      <c r="I1009" s="18" t="s">
        <v>2890</v>
      </c>
      <c r="J1009" s="18"/>
      <c r="K1009" s="19" t="s">
        <v>66</v>
      </c>
      <c r="L1009" s="18">
        <v>0</v>
      </c>
      <c r="M1009" s="18">
        <v>231010000</v>
      </c>
      <c r="N1009" s="19" t="s">
        <v>68</v>
      </c>
      <c r="O1009" s="18" t="s">
        <v>1497</v>
      </c>
      <c r="P1009" s="19" t="s">
        <v>68</v>
      </c>
      <c r="Q1009" s="19" t="s">
        <v>70</v>
      </c>
      <c r="R1009" s="35" t="s">
        <v>84</v>
      </c>
      <c r="S1009" s="21" t="s">
        <v>2896</v>
      </c>
      <c r="T1009" s="21" t="s">
        <v>157</v>
      </c>
      <c r="U1009" s="21" t="s">
        <v>205</v>
      </c>
      <c r="V1009" s="23">
        <v>12</v>
      </c>
      <c r="W1009" s="46">
        <v>15000</v>
      </c>
      <c r="X1009" s="24">
        <f>W1009*V1009</f>
        <v>180000</v>
      </c>
      <c r="Y1009" s="24">
        <f t="shared" si="38"/>
        <v>201600.00000000003</v>
      </c>
      <c r="Z1009" s="19"/>
      <c r="AA1009" s="19" t="s">
        <v>76</v>
      </c>
      <c r="AB1009" s="14"/>
      <c r="AC1009" s="15" t="s">
        <v>1091</v>
      </c>
    </row>
    <row r="1010" spans="1:29" s="62" customFormat="1" ht="89.25" customHeight="1">
      <c r="A1010" s="18" t="s">
        <v>2897</v>
      </c>
      <c r="B1010" s="19" t="s">
        <v>61</v>
      </c>
      <c r="C1010" s="19" t="s">
        <v>62</v>
      </c>
      <c r="D1010" s="99" t="s">
        <v>2898</v>
      </c>
      <c r="E1010" s="29" t="s">
        <v>2899</v>
      </c>
      <c r="F1010" s="33"/>
      <c r="G1010" s="33" t="s">
        <v>2900</v>
      </c>
      <c r="H1010" s="33"/>
      <c r="I1010" s="18" t="s">
        <v>2901</v>
      </c>
      <c r="J1010" s="18"/>
      <c r="K1010" s="19" t="s">
        <v>82</v>
      </c>
      <c r="L1010" s="18">
        <v>0</v>
      </c>
      <c r="M1010" s="18">
        <v>231010000</v>
      </c>
      <c r="N1010" s="19" t="s">
        <v>68</v>
      </c>
      <c r="O1010" s="18" t="s">
        <v>1497</v>
      </c>
      <c r="P1010" s="19" t="s">
        <v>68</v>
      </c>
      <c r="Q1010" s="19" t="s">
        <v>70</v>
      </c>
      <c r="R1010" s="35" t="s">
        <v>2902</v>
      </c>
      <c r="S1010" s="21" t="s">
        <v>964</v>
      </c>
      <c r="T1010" s="21" t="s">
        <v>157</v>
      </c>
      <c r="U1010" s="21" t="s">
        <v>205</v>
      </c>
      <c r="V1010" s="23">
        <v>1</v>
      </c>
      <c r="W1010" s="165">
        <v>173000</v>
      </c>
      <c r="X1010" s="24">
        <v>173000</v>
      </c>
      <c r="Y1010" s="24">
        <f t="shared" si="38"/>
        <v>193760.00000000003</v>
      </c>
      <c r="Z1010" s="19"/>
      <c r="AA1010" s="19" t="s">
        <v>76</v>
      </c>
      <c r="AB1010" s="14"/>
      <c r="AC1010" s="15" t="s">
        <v>1634</v>
      </c>
    </row>
    <row r="1011" spans="1:29" s="62" customFormat="1" ht="89.25" customHeight="1">
      <c r="A1011" s="18" t="s">
        <v>2903</v>
      </c>
      <c r="B1011" s="19" t="s">
        <v>61</v>
      </c>
      <c r="C1011" s="19" t="s">
        <v>62</v>
      </c>
      <c r="D1011" s="99" t="s">
        <v>2898</v>
      </c>
      <c r="E1011" s="29" t="s">
        <v>2899</v>
      </c>
      <c r="F1011" s="33"/>
      <c r="G1011" s="33" t="s">
        <v>2900</v>
      </c>
      <c r="H1011" s="33"/>
      <c r="I1011" s="18" t="s">
        <v>2904</v>
      </c>
      <c r="J1011" s="18"/>
      <c r="K1011" s="19" t="s">
        <v>82</v>
      </c>
      <c r="L1011" s="18">
        <v>0</v>
      </c>
      <c r="M1011" s="18">
        <v>231010000</v>
      </c>
      <c r="N1011" s="19" t="s">
        <v>68</v>
      </c>
      <c r="O1011" s="18" t="s">
        <v>1497</v>
      </c>
      <c r="P1011" s="19" t="s">
        <v>68</v>
      </c>
      <c r="Q1011" s="19" t="s">
        <v>70</v>
      </c>
      <c r="R1011" s="35" t="s">
        <v>2902</v>
      </c>
      <c r="S1011" s="21" t="s">
        <v>964</v>
      </c>
      <c r="T1011" s="21" t="s">
        <v>157</v>
      </c>
      <c r="U1011" s="21" t="s">
        <v>205</v>
      </c>
      <c r="V1011" s="23">
        <v>1</v>
      </c>
      <c r="W1011" s="165">
        <v>130000</v>
      </c>
      <c r="X1011" s="24">
        <f>W1011*V1011</f>
        <v>130000</v>
      </c>
      <c r="Y1011" s="24">
        <f t="shared" si="38"/>
        <v>145600</v>
      </c>
      <c r="Z1011" s="19"/>
      <c r="AA1011" s="19" t="s">
        <v>76</v>
      </c>
      <c r="AB1011" s="14"/>
      <c r="AC1011" s="15" t="s">
        <v>1634</v>
      </c>
    </row>
    <row r="1012" spans="1:29" s="62" customFormat="1" ht="89.25" customHeight="1">
      <c r="A1012" s="18" t="s">
        <v>2905</v>
      </c>
      <c r="B1012" s="19" t="s">
        <v>61</v>
      </c>
      <c r="C1012" s="19" t="s">
        <v>62</v>
      </c>
      <c r="D1012" s="99" t="s">
        <v>2898</v>
      </c>
      <c r="E1012" s="29" t="s">
        <v>2899</v>
      </c>
      <c r="F1012" s="33"/>
      <c r="G1012" s="33" t="s">
        <v>2900</v>
      </c>
      <c r="H1012" s="33"/>
      <c r="I1012" s="18" t="s">
        <v>2906</v>
      </c>
      <c r="J1012" s="18"/>
      <c r="K1012" s="19" t="s">
        <v>82</v>
      </c>
      <c r="L1012" s="18">
        <v>0</v>
      </c>
      <c r="M1012" s="18">
        <v>231010000</v>
      </c>
      <c r="N1012" s="19" t="s">
        <v>68</v>
      </c>
      <c r="O1012" s="18" t="s">
        <v>1497</v>
      </c>
      <c r="P1012" s="19" t="s">
        <v>68</v>
      </c>
      <c r="Q1012" s="19" t="s">
        <v>70</v>
      </c>
      <c r="R1012" s="35" t="s">
        <v>2902</v>
      </c>
      <c r="S1012" s="21" t="s">
        <v>964</v>
      </c>
      <c r="T1012" s="21" t="s">
        <v>157</v>
      </c>
      <c r="U1012" s="21" t="s">
        <v>205</v>
      </c>
      <c r="V1012" s="23">
        <v>1</v>
      </c>
      <c r="W1012" s="165">
        <v>145000</v>
      </c>
      <c r="X1012" s="24">
        <f>W1012*V1012</f>
        <v>145000</v>
      </c>
      <c r="Y1012" s="24">
        <f t="shared" si="38"/>
        <v>162400.00000000003</v>
      </c>
      <c r="Z1012" s="19"/>
      <c r="AA1012" s="19" t="s">
        <v>76</v>
      </c>
      <c r="AB1012" s="14"/>
      <c r="AC1012" s="15" t="s">
        <v>1634</v>
      </c>
    </row>
    <row r="1013" spans="1:29" s="168" customFormat="1" ht="66" customHeight="1">
      <c r="A1013" s="18" t="s">
        <v>2907</v>
      </c>
      <c r="B1013" s="19" t="s">
        <v>61</v>
      </c>
      <c r="C1013" s="19" t="s">
        <v>62</v>
      </c>
      <c r="D1013" s="19" t="s">
        <v>2908</v>
      </c>
      <c r="E1013" s="19" t="s">
        <v>625</v>
      </c>
      <c r="F1013" s="18"/>
      <c r="G1013" s="19" t="s">
        <v>2909</v>
      </c>
      <c r="H1013" s="19"/>
      <c r="I1013" s="19"/>
      <c r="J1013" s="18"/>
      <c r="K1013" s="48" t="s">
        <v>82</v>
      </c>
      <c r="L1013" s="48">
        <v>0</v>
      </c>
      <c r="M1013" s="18">
        <v>231010000</v>
      </c>
      <c r="N1013" s="19" t="s">
        <v>68</v>
      </c>
      <c r="O1013" s="48" t="s">
        <v>378</v>
      </c>
      <c r="P1013" s="19" t="s">
        <v>68</v>
      </c>
      <c r="Q1013" s="48" t="s">
        <v>70</v>
      </c>
      <c r="R1013" s="116" t="s">
        <v>84</v>
      </c>
      <c r="S1013" s="19" t="s">
        <v>964</v>
      </c>
      <c r="T1013" s="48">
        <v>625</v>
      </c>
      <c r="U1013" s="48" t="s">
        <v>625</v>
      </c>
      <c r="V1013" s="47">
        <v>50</v>
      </c>
      <c r="W1013" s="166">
        <v>980</v>
      </c>
      <c r="X1013" s="166">
        <v>0</v>
      </c>
      <c r="Y1013" s="47">
        <f t="shared" si="38"/>
        <v>0</v>
      </c>
      <c r="Z1013" s="48"/>
      <c r="AA1013" s="19" t="s">
        <v>76</v>
      </c>
      <c r="AB1013" s="167" t="s">
        <v>381</v>
      </c>
      <c r="AC1013" s="83" t="s">
        <v>77</v>
      </c>
    </row>
    <row r="1014" spans="1:29" s="168" customFormat="1" ht="66" customHeight="1">
      <c r="A1014" s="18" t="s">
        <v>2910</v>
      </c>
      <c r="B1014" s="19" t="s">
        <v>61</v>
      </c>
      <c r="C1014" s="19" t="s">
        <v>62</v>
      </c>
      <c r="D1014" s="19" t="s">
        <v>2908</v>
      </c>
      <c r="E1014" s="19" t="s">
        <v>625</v>
      </c>
      <c r="F1014" s="18"/>
      <c r="G1014" s="19" t="s">
        <v>2909</v>
      </c>
      <c r="H1014" s="19"/>
      <c r="I1014" s="19"/>
      <c r="J1014" s="18"/>
      <c r="K1014" s="48" t="s">
        <v>66</v>
      </c>
      <c r="L1014" s="48">
        <v>0</v>
      </c>
      <c r="M1014" s="18">
        <v>231010000</v>
      </c>
      <c r="N1014" s="19" t="s">
        <v>68</v>
      </c>
      <c r="O1014" s="18" t="s">
        <v>383</v>
      </c>
      <c r="P1014" s="19" t="s">
        <v>68</v>
      </c>
      <c r="Q1014" s="48" t="s">
        <v>70</v>
      </c>
      <c r="R1014" s="116" t="s">
        <v>84</v>
      </c>
      <c r="S1014" s="19" t="s">
        <v>72</v>
      </c>
      <c r="T1014" s="48">
        <v>625</v>
      </c>
      <c r="U1014" s="48" t="s">
        <v>625</v>
      </c>
      <c r="V1014" s="47">
        <v>50</v>
      </c>
      <c r="W1014" s="166">
        <v>980</v>
      </c>
      <c r="X1014" s="166">
        <f>W1014*V1014</f>
        <v>49000</v>
      </c>
      <c r="Y1014" s="47">
        <f t="shared" si="38"/>
        <v>54880.00000000001</v>
      </c>
      <c r="Z1014" s="48"/>
      <c r="AA1014" s="19" t="s">
        <v>76</v>
      </c>
      <c r="AB1014" s="167"/>
      <c r="AC1014" s="83" t="s">
        <v>77</v>
      </c>
    </row>
    <row r="1015" spans="1:29" s="168" customFormat="1" ht="66" customHeight="1">
      <c r="A1015" s="18" t="s">
        <v>2911</v>
      </c>
      <c r="B1015" s="19" t="s">
        <v>61</v>
      </c>
      <c r="C1015" s="19" t="s">
        <v>62</v>
      </c>
      <c r="D1015" s="52" t="s">
        <v>621</v>
      </c>
      <c r="E1015" s="19" t="s">
        <v>336</v>
      </c>
      <c r="F1015" s="19"/>
      <c r="G1015" s="19" t="s">
        <v>622</v>
      </c>
      <c r="H1015" s="19"/>
      <c r="I1015" s="19" t="s">
        <v>2912</v>
      </c>
      <c r="J1015" s="18"/>
      <c r="K1015" s="48" t="s">
        <v>82</v>
      </c>
      <c r="L1015" s="48">
        <v>0</v>
      </c>
      <c r="M1015" s="18">
        <v>231010000</v>
      </c>
      <c r="N1015" s="19" t="s">
        <v>68</v>
      </c>
      <c r="O1015" s="48" t="s">
        <v>378</v>
      </c>
      <c r="P1015" s="19" t="s">
        <v>68</v>
      </c>
      <c r="Q1015" s="48" t="s">
        <v>70</v>
      </c>
      <c r="R1015" s="116" t="s">
        <v>84</v>
      </c>
      <c r="S1015" s="19" t="s">
        <v>964</v>
      </c>
      <c r="T1015" s="48">
        <v>166</v>
      </c>
      <c r="U1015" s="19" t="s">
        <v>98</v>
      </c>
      <c r="V1015" s="47">
        <v>5</v>
      </c>
      <c r="W1015" s="166">
        <v>600</v>
      </c>
      <c r="X1015" s="166">
        <v>0</v>
      </c>
      <c r="Y1015" s="47">
        <f t="shared" si="38"/>
        <v>0</v>
      </c>
      <c r="Z1015" s="48"/>
      <c r="AA1015" s="19" t="s">
        <v>76</v>
      </c>
      <c r="AB1015" s="167" t="s">
        <v>381</v>
      </c>
      <c r="AC1015" s="83" t="s">
        <v>77</v>
      </c>
    </row>
    <row r="1016" spans="1:29" s="168" customFormat="1" ht="66" customHeight="1">
      <c r="A1016" s="18" t="s">
        <v>2913</v>
      </c>
      <c r="B1016" s="19" t="s">
        <v>61</v>
      </c>
      <c r="C1016" s="19" t="s">
        <v>62</v>
      </c>
      <c r="D1016" s="52" t="s">
        <v>621</v>
      </c>
      <c r="E1016" s="19" t="s">
        <v>336</v>
      </c>
      <c r="F1016" s="19"/>
      <c r="G1016" s="19" t="s">
        <v>622</v>
      </c>
      <c r="H1016" s="19"/>
      <c r="I1016" s="19" t="s">
        <v>2912</v>
      </c>
      <c r="J1016" s="18"/>
      <c r="K1016" s="48" t="s">
        <v>66</v>
      </c>
      <c r="L1016" s="48">
        <v>0</v>
      </c>
      <c r="M1016" s="18">
        <v>231010000</v>
      </c>
      <c r="N1016" s="19" t="s">
        <v>68</v>
      </c>
      <c r="O1016" s="18" t="s">
        <v>383</v>
      </c>
      <c r="P1016" s="19" t="s">
        <v>68</v>
      </c>
      <c r="Q1016" s="48" t="s">
        <v>70</v>
      </c>
      <c r="R1016" s="116" t="s">
        <v>84</v>
      </c>
      <c r="S1016" s="19" t="s">
        <v>72</v>
      </c>
      <c r="T1016" s="48">
        <v>166</v>
      </c>
      <c r="U1016" s="19" t="s">
        <v>98</v>
      </c>
      <c r="V1016" s="47">
        <v>5</v>
      </c>
      <c r="W1016" s="166">
        <v>600</v>
      </c>
      <c r="X1016" s="166">
        <f>W1016*V1016</f>
        <v>3000</v>
      </c>
      <c r="Y1016" s="47">
        <f t="shared" si="38"/>
        <v>3360.0000000000005</v>
      </c>
      <c r="Z1016" s="48"/>
      <c r="AA1016" s="19" t="s">
        <v>76</v>
      </c>
      <c r="AB1016" s="167"/>
      <c r="AC1016" s="83" t="s">
        <v>77</v>
      </c>
    </row>
    <row r="1017" spans="1:29" s="168" customFormat="1" ht="66" customHeight="1">
      <c r="A1017" s="18" t="s">
        <v>2914</v>
      </c>
      <c r="B1017" s="19" t="s">
        <v>61</v>
      </c>
      <c r="C1017" s="19" t="s">
        <v>62</v>
      </c>
      <c r="D1017" s="19" t="s">
        <v>2915</v>
      </c>
      <c r="E1017" s="19" t="s">
        <v>2916</v>
      </c>
      <c r="F1017" s="18"/>
      <c r="G1017" s="19" t="s">
        <v>2917</v>
      </c>
      <c r="H1017" s="19"/>
      <c r="I1017" s="19" t="s">
        <v>2918</v>
      </c>
      <c r="J1017" s="18"/>
      <c r="K1017" s="48" t="s">
        <v>82</v>
      </c>
      <c r="L1017" s="48">
        <v>0</v>
      </c>
      <c r="M1017" s="18">
        <v>231010000</v>
      </c>
      <c r="N1017" s="19" t="s">
        <v>68</v>
      </c>
      <c r="O1017" s="48" t="s">
        <v>378</v>
      </c>
      <c r="P1017" s="19" t="s">
        <v>68</v>
      </c>
      <c r="Q1017" s="48" t="s">
        <v>70</v>
      </c>
      <c r="R1017" s="116" t="s">
        <v>84</v>
      </c>
      <c r="S1017" s="19" t="s">
        <v>964</v>
      </c>
      <c r="T1017" s="48">
        <v>796</v>
      </c>
      <c r="U1017" s="48" t="s">
        <v>205</v>
      </c>
      <c r="V1017" s="47">
        <v>2</v>
      </c>
      <c r="W1017" s="166">
        <v>96438</v>
      </c>
      <c r="X1017" s="166">
        <f aca="true" t="shared" si="40" ref="X1017:X1025">W1017*V1017</f>
        <v>192876</v>
      </c>
      <c r="Y1017" s="47">
        <f t="shared" si="38"/>
        <v>216021.12000000002</v>
      </c>
      <c r="Z1017" s="48"/>
      <c r="AA1017" s="19" t="s">
        <v>76</v>
      </c>
      <c r="AB1017" s="167"/>
      <c r="AC1017" s="83" t="s">
        <v>732</v>
      </c>
    </row>
    <row r="1018" spans="1:29" s="168" customFormat="1" ht="66" customHeight="1">
      <c r="A1018" s="18" t="s">
        <v>2919</v>
      </c>
      <c r="B1018" s="19" t="s">
        <v>61</v>
      </c>
      <c r="C1018" s="19" t="s">
        <v>62</v>
      </c>
      <c r="D1018" s="19" t="s">
        <v>2920</v>
      </c>
      <c r="E1018" s="19" t="s">
        <v>2921</v>
      </c>
      <c r="F1018" s="18"/>
      <c r="G1018" s="19" t="s">
        <v>2922</v>
      </c>
      <c r="H1018" s="19"/>
      <c r="I1018" s="19" t="s">
        <v>2923</v>
      </c>
      <c r="J1018" s="18"/>
      <c r="K1018" s="48" t="s">
        <v>82</v>
      </c>
      <c r="L1018" s="48">
        <v>0</v>
      </c>
      <c r="M1018" s="18">
        <v>231010000</v>
      </c>
      <c r="N1018" s="19" t="s">
        <v>68</v>
      </c>
      <c r="O1018" s="48" t="s">
        <v>378</v>
      </c>
      <c r="P1018" s="19" t="s">
        <v>68</v>
      </c>
      <c r="Q1018" s="48" t="s">
        <v>70</v>
      </c>
      <c r="R1018" s="116" t="s">
        <v>84</v>
      </c>
      <c r="S1018" s="19" t="s">
        <v>964</v>
      </c>
      <c r="T1018" s="48">
        <v>796</v>
      </c>
      <c r="U1018" s="48" t="s">
        <v>205</v>
      </c>
      <c r="V1018" s="47">
        <v>2</v>
      </c>
      <c r="W1018" s="166">
        <v>63228</v>
      </c>
      <c r="X1018" s="166">
        <f t="shared" si="40"/>
        <v>126456</v>
      </c>
      <c r="Y1018" s="47">
        <f t="shared" si="38"/>
        <v>141630.72</v>
      </c>
      <c r="Z1018" s="48"/>
      <c r="AA1018" s="19" t="s">
        <v>76</v>
      </c>
      <c r="AB1018" s="167"/>
      <c r="AC1018" s="83" t="s">
        <v>732</v>
      </c>
    </row>
    <row r="1019" spans="1:29" s="168" customFormat="1" ht="66" customHeight="1">
      <c r="A1019" s="18" t="s">
        <v>2924</v>
      </c>
      <c r="B1019" s="19" t="s">
        <v>61</v>
      </c>
      <c r="C1019" s="19" t="s">
        <v>62</v>
      </c>
      <c r="D1019" s="19" t="s">
        <v>2925</v>
      </c>
      <c r="E1019" s="19" t="s">
        <v>2926</v>
      </c>
      <c r="F1019" s="18"/>
      <c r="G1019" s="19" t="s">
        <v>2927</v>
      </c>
      <c r="H1019" s="19"/>
      <c r="I1019" s="19" t="s">
        <v>2928</v>
      </c>
      <c r="J1019" s="18"/>
      <c r="K1019" s="48" t="s">
        <v>82</v>
      </c>
      <c r="L1019" s="48">
        <v>0</v>
      </c>
      <c r="M1019" s="18">
        <v>231010000</v>
      </c>
      <c r="N1019" s="19" t="s">
        <v>68</v>
      </c>
      <c r="O1019" s="48" t="s">
        <v>378</v>
      </c>
      <c r="P1019" s="19" t="s">
        <v>68</v>
      </c>
      <c r="Q1019" s="48" t="s">
        <v>70</v>
      </c>
      <c r="R1019" s="116" t="s">
        <v>84</v>
      </c>
      <c r="S1019" s="19" t="s">
        <v>964</v>
      </c>
      <c r="T1019" s="48">
        <v>796</v>
      </c>
      <c r="U1019" s="48" t="s">
        <v>205</v>
      </c>
      <c r="V1019" s="47">
        <v>1</v>
      </c>
      <c r="W1019" s="166">
        <v>26384</v>
      </c>
      <c r="X1019" s="166">
        <f t="shared" si="40"/>
        <v>26384</v>
      </c>
      <c r="Y1019" s="47">
        <f t="shared" si="38"/>
        <v>29550.08</v>
      </c>
      <c r="Z1019" s="48"/>
      <c r="AA1019" s="19" t="s">
        <v>76</v>
      </c>
      <c r="AB1019" s="167"/>
      <c r="AC1019" s="83" t="s">
        <v>732</v>
      </c>
    </row>
    <row r="1020" spans="1:29" s="168" customFormat="1" ht="66" customHeight="1">
      <c r="A1020" s="18" t="s">
        <v>2929</v>
      </c>
      <c r="B1020" s="19" t="s">
        <v>61</v>
      </c>
      <c r="C1020" s="19" t="s">
        <v>62</v>
      </c>
      <c r="D1020" s="19" t="s">
        <v>2930</v>
      </c>
      <c r="E1020" s="19" t="s">
        <v>2931</v>
      </c>
      <c r="F1020" s="18"/>
      <c r="G1020" s="19" t="s">
        <v>2932</v>
      </c>
      <c r="H1020" s="19"/>
      <c r="I1020" s="19" t="s">
        <v>2933</v>
      </c>
      <c r="J1020" s="18"/>
      <c r="K1020" s="48" t="s">
        <v>82</v>
      </c>
      <c r="L1020" s="48">
        <v>0</v>
      </c>
      <c r="M1020" s="18">
        <v>231010000</v>
      </c>
      <c r="N1020" s="19" t="s">
        <v>68</v>
      </c>
      <c r="O1020" s="48" t="s">
        <v>378</v>
      </c>
      <c r="P1020" s="19" t="s">
        <v>68</v>
      </c>
      <c r="Q1020" s="48" t="s">
        <v>70</v>
      </c>
      <c r="R1020" s="116" t="s">
        <v>84</v>
      </c>
      <c r="S1020" s="19" t="s">
        <v>964</v>
      </c>
      <c r="T1020" s="48">
        <v>796</v>
      </c>
      <c r="U1020" s="48" t="s">
        <v>205</v>
      </c>
      <c r="V1020" s="47">
        <v>1</v>
      </c>
      <c r="W1020" s="166">
        <v>70460</v>
      </c>
      <c r="X1020" s="166">
        <f t="shared" si="40"/>
        <v>70460</v>
      </c>
      <c r="Y1020" s="47">
        <f t="shared" si="38"/>
        <v>78915.20000000001</v>
      </c>
      <c r="Z1020" s="48"/>
      <c r="AA1020" s="19" t="s">
        <v>76</v>
      </c>
      <c r="AB1020" s="167"/>
      <c r="AC1020" s="83" t="s">
        <v>732</v>
      </c>
    </row>
    <row r="1021" spans="1:29" s="168" customFormat="1" ht="66" customHeight="1">
      <c r="A1021" s="18" t="s">
        <v>2934</v>
      </c>
      <c r="B1021" s="19" t="s">
        <v>61</v>
      </c>
      <c r="C1021" s="19" t="s">
        <v>62</v>
      </c>
      <c r="D1021" s="19" t="s">
        <v>2915</v>
      </c>
      <c r="E1021" s="19" t="s">
        <v>2916</v>
      </c>
      <c r="F1021" s="18"/>
      <c r="G1021" s="19" t="s">
        <v>2917</v>
      </c>
      <c r="H1021" s="19"/>
      <c r="I1021" s="19" t="s">
        <v>2935</v>
      </c>
      <c r="J1021" s="18"/>
      <c r="K1021" s="48" t="s">
        <v>82</v>
      </c>
      <c r="L1021" s="48">
        <v>0</v>
      </c>
      <c r="M1021" s="18">
        <v>231010000</v>
      </c>
      <c r="N1021" s="19" t="s">
        <v>68</v>
      </c>
      <c r="O1021" s="48" t="s">
        <v>378</v>
      </c>
      <c r="P1021" s="19" t="s">
        <v>68</v>
      </c>
      <c r="Q1021" s="48" t="s">
        <v>70</v>
      </c>
      <c r="R1021" s="116" t="s">
        <v>84</v>
      </c>
      <c r="S1021" s="19" t="s">
        <v>964</v>
      </c>
      <c r="T1021" s="48">
        <v>796</v>
      </c>
      <c r="U1021" s="48" t="s">
        <v>205</v>
      </c>
      <c r="V1021" s="47">
        <v>1</v>
      </c>
      <c r="W1021" s="166">
        <v>164670</v>
      </c>
      <c r="X1021" s="166">
        <f t="shared" si="40"/>
        <v>164670</v>
      </c>
      <c r="Y1021" s="47">
        <f t="shared" si="38"/>
        <v>184430.40000000002</v>
      </c>
      <c r="Z1021" s="48"/>
      <c r="AA1021" s="19" t="s">
        <v>76</v>
      </c>
      <c r="AB1021" s="167"/>
      <c r="AC1021" s="83" t="s">
        <v>732</v>
      </c>
    </row>
    <row r="1022" spans="1:29" s="168" customFormat="1" ht="66" customHeight="1">
      <c r="A1022" s="18" t="s">
        <v>2936</v>
      </c>
      <c r="B1022" s="19" t="s">
        <v>61</v>
      </c>
      <c r="C1022" s="19" t="s">
        <v>62</v>
      </c>
      <c r="D1022" s="19" t="s">
        <v>2937</v>
      </c>
      <c r="E1022" s="19" t="s">
        <v>1915</v>
      </c>
      <c r="F1022" s="18"/>
      <c r="G1022" s="19" t="s">
        <v>2938</v>
      </c>
      <c r="H1022" s="19"/>
      <c r="I1022" s="19" t="s">
        <v>2939</v>
      </c>
      <c r="J1022" s="18"/>
      <c r="K1022" s="48" t="s">
        <v>82</v>
      </c>
      <c r="L1022" s="48">
        <v>0</v>
      </c>
      <c r="M1022" s="18">
        <v>231010000</v>
      </c>
      <c r="N1022" s="19" t="s">
        <v>68</v>
      </c>
      <c r="O1022" s="48" t="s">
        <v>378</v>
      </c>
      <c r="P1022" s="19" t="s">
        <v>68</v>
      </c>
      <c r="Q1022" s="48" t="s">
        <v>70</v>
      </c>
      <c r="R1022" s="116" t="s">
        <v>84</v>
      </c>
      <c r="S1022" s="19" t="s">
        <v>964</v>
      </c>
      <c r="T1022" s="48">
        <v>796</v>
      </c>
      <c r="U1022" s="48" t="s">
        <v>205</v>
      </c>
      <c r="V1022" s="47">
        <v>15</v>
      </c>
      <c r="W1022" s="166">
        <v>7817</v>
      </c>
      <c r="X1022" s="166">
        <f t="shared" si="40"/>
        <v>117255</v>
      </c>
      <c r="Y1022" s="47">
        <f t="shared" si="38"/>
        <v>131325.6</v>
      </c>
      <c r="Z1022" s="48"/>
      <c r="AA1022" s="19" t="s">
        <v>76</v>
      </c>
      <c r="AB1022" s="167"/>
      <c r="AC1022" s="83" t="s">
        <v>732</v>
      </c>
    </row>
    <row r="1023" spans="1:29" s="168" customFormat="1" ht="66" customHeight="1">
      <c r="A1023" s="18" t="s">
        <v>2940</v>
      </c>
      <c r="B1023" s="19" t="s">
        <v>61</v>
      </c>
      <c r="C1023" s="19" t="s">
        <v>62</v>
      </c>
      <c r="D1023" s="19" t="s">
        <v>2941</v>
      </c>
      <c r="E1023" s="19" t="s">
        <v>2942</v>
      </c>
      <c r="F1023" s="18"/>
      <c r="G1023" s="19" t="s">
        <v>2943</v>
      </c>
      <c r="H1023" s="19"/>
      <c r="I1023" s="19" t="s">
        <v>2944</v>
      </c>
      <c r="J1023" s="18"/>
      <c r="K1023" s="48" t="s">
        <v>82</v>
      </c>
      <c r="L1023" s="48">
        <v>0</v>
      </c>
      <c r="M1023" s="18">
        <v>231010000</v>
      </c>
      <c r="N1023" s="19" t="s">
        <v>68</v>
      </c>
      <c r="O1023" s="48" t="s">
        <v>378</v>
      </c>
      <c r="P1023" s="19" t="s">
        <v>68</v>
      </c>
      <c r="Q1023" s="48" t="s">
        <v>70</v>
      </c>
      <c r="R1023" s="116" t="s">
        <v>84</v>
      </c>
      <c r="S1023" s="19" t="s">
        <v>964</v>
      </c>
      <c r="T1023" s="48">
        <v>796</v>
      </c>
      <c r="U1023" s="48" t="s">
        <v>205</v>
      </c>
      <c r="V1023" s="47">
        <v>30</v>
      </c>
      <c r="W1023" s="166">
        <v>2375</v>
      </c>
      <c r="X1023" s="166">
        <f t="shared" si="40"/>
        <v>71250</v>
      </c>
      <c r="Y1023" s="47">
        <f t="shared" si="38"/>
        <v>79800.00000000001</v>
      </c>
      <c r="Z1023" s="48"/>
      <c r="AA1023" s="19" t="s">
        <v>76</v>
      </c>
      <c r="AB1023" s="167"/>
      <c r="AC1023" s="83" t="s">
        <v>732</v>
      </c>
    </row>
    <row r="1024" spans="1:29" s="168" customFormat="1" ht="66" customHeight="1">
      <c r="A1024" s="18" t="s">
        <v>2945</v>
      </c>
      <c r="B1024" s="19" t="s">
        <v>61</v>
      </c>
      <c r="C1024" s="19" t="s">
        <v>62</v>
      </c>
      <c r="D1024" s="19" t="s">
        <v>2946</v>
      </c>
      <c r="E1024" s="19" t="s">
        <v>2947</v>
      </c>
      <c r="F1024" s="18"/>
      <c r="G1024" s="19" t="s">
        <v>2948</v>
      </c>
      <c r="H1024" s="19"/>
      <c r="I1024" s="19" t="s">
        <v>2949</v>
      </c>
      <c r="J1024" s="18"/>
      <c r="K1024" s="48" t="s">
        <v>82</v>
      </c>
      <c r="L1024" s="48">
        <v>0</v>
      </c>
      <c r="M1024" s="18">
        <v>231010000</v>
      </c>
      <c r="N1024" s="19" t="s">
        <v>68</v>
      </c>
      <c r="O1024" s="48" t="s">
        <v>378</v>
      </c>
      <c r="P1024" s="19" t="s">
        <v>68</v>
      </c>
      <c r="Q1024" s="48" t="s">
        <v>70</v>
      </c>
      <c r="R1024" s="116" t="s">
        <v>84</v>
      </c>
      <c r="S1024" s="19" t="s">
        <v>964</v>
      </c>
      <c r="T1024" s="48">
        <v>796</v>
      </c>
      <c r="U1024" s="48" t="s">
        <v>205</v>
      </c>
      <c r="V1024" s="47">
        <v>10</v>
      </c>
      <c r="W1024" s="166">
        <v>24553.6</v>
      </c>
      <c r="X1024" s="166">
        <f>W1024*V1024</f>
        <v>245536</v>
      </c>
      <c r="Y1024" s="47">
        <f t="shared" si="38"/>
        <v>275000.32</v>
      </c>
      <c r="Z1024" s="48"/>
      <c r="AA1024" s="19" t="s">
        <v>76</v>
      </c>
      <c r="AB1024" s="167"/>
      <c r="AC1024" s="83" t="s">
        <v>732</v>
      </c>
    </row>
    <row r="1025" spans="1:29" s="168" customFormat="1" ht="66" customHeight="1">
      <c r="A1025" s="18" t="s">
        <v>2950</v>
      </c>
      <c r="B1025" s="19" t="s">
        <v>61</v>
      </c>
      <c r="C1025" s="19" t="s">
        <v>62</v>
      </c>
      <c r="D1025" s="19" t="s">
        <v>2951</v>
      </c>
      <c r="E1025" s="19" t="s">
        <v>2952</v>
      </c>
      <c r="F1025" s="18"/>
      <c r="G1025" s="19" t="s">
        <v>2953</v>
      </c>
      <c r="H1025" s="19"/>
      <c r="I1025" s="19" t="s">
        <v>2954</v>
      </c>
      <c r="J1025" s="18"/>
      <c r="K1025" s="48" t="s">
        <v>82</v>
      </c>
      <c r="L1025" s="48">
        <v>0</v>
      </c>
      <c r="M1025" s="18">
        <v>231010000</v>
      </c>
      <c r="N1025" s="19" t="s">
        <v>68</v>
      </c>
      <c r="O1025" s="48" t="s">
        <v>378</v>
      </c>
      <c r="P1025" s="19" t="s">
        <v>68</v>
      </c>
      <c r="Q1025" s="48" t="s">
        <v>70</v>
      </c>
      <c r="R1025" s="116" t="s">
        <v>84</v>
      </c>
      <c r="S1025" s="19" t="s">
        <v>964</v>
      </c>
      <c r="T1025" s="48">
        <v>166</v>
      </c>
      <c r="U1025" s="19" t="s">
        <v>98</v>
      </c>
      <c r="V1025" s="47">
        <v>4500</v>
      </c>
      <c r="W1025" s="166">
        <v>714</v>
      </c>
      <c r="X1025" s="166">
        <f t="shared" si="40"/>
        <v>3213000</v>
      </c>
      <c r="Y1025" s="47">
        <f t="shared" si="38"/>
        <v>3598560.0000000005</v>
      </c>
      <c r="Z1025" s="48"/>
      <c r="AA1025" s="19" t="s">
        <v>76</v>
      </c>
      <c r="AB1025" s="167"/>
      <c r="AC1025" s="83" t="s">
        <v>732</v>
      </c>
    </row>
    <row r="1026" spans="1:29" s="168" customFormat="1" ht="66" customHeight="1">
      <c r="A1026" s="18" t="s">
        <v>2955</v>
      </c>
      <c r="B1026" s="19" t="s">
        <v>61</v>
      </c>
      <c r="C1026" s="19" t="s">
        <v>62</v>
      </c>
      <c r="D1026" s="19" t="s">
        <v>2951</v>
      </c>
      <c r="E1026" s="19" t="s">
        <v>2952</v>
      </c>
      <c r="F1026" s="18"/>
      <c r="G1026" s="19" t="s">
        <v>2953</v>
      </c>
      <c r="H1026" s="19"/>
      <c r="I1026" s="19" t="s">
        <v>2956</v>
      </c>
      <c r="J1026" s="18"/>
      <c r="K1026" s="48" t="s">
        <v>82</v>
      </c>
      <c r="L1026" s="48">
        <v>0</v>
      </c>
      <c r="M1026" s="18">
        <v>231010000</v>
      </c>
      <c r="N1026" s="19" t="s">
        <v>68</v>
      </c>
      <c r="O1026" s="48" t="s">
        <v>378</v>
      </c>
      <c r="P1026" s="19" t="s">
        <v>68</v>
      </c>
      <c r="Q1026" s="48" t="s">
        <v>70</v>
      </c>
      <c r="R1026" s="116" t="s">
        <v>84</v>
      </c>
      <c r="S1026" s="19" t="s">
        <v>964</v>
      </c>
      <c r="T1026" s="48">
        <v>166</v>
      </c>
      <c r="U1026" s="19" t="s">
        <v>98</v>
      </c>
      <c r="V1026" s="47">
        <v>3000</v>
      </c>
      <c r="W1026" s="166">
        <v>215</v>
      </c>
      <c r="X1026" s="166">
        <v>0</v>
      </c>
      <c r="Y1026" s="47">
        <f t="shared" si="38"/>
        <v>0</v>
      </c>
      <c r="Z1026" s="48"/>
      <c r="AA1026" s="19" t="s">
        <v>76</v>
      </c>
      <c r="AB1026" s="19" t="s">
        <v>1410</v>
      </c>
      <c r="AC1026" s="83" t="s">
        <v>732</v>
      </c>
    </row>
    <row r="1027" spans="1:29" s="168" customFormat="1" ht="66" customHeight="1">
      <c r="A1027" s="18" t="s">
        <v>2957</v>
      </c>
      <c r="B1027" s="19" t="s">
        <v>61</v>
      </c>
      <c r="C1027" s="19" t="s">
        <v>62</v>
      </c>
      <c r="D1027" s="19" t="s">
        <v>2951</v>
      </c>
      <c r="E1027" s="19" t="s">
        <v>2952</v>
      </c>
      <c r="F1027" s="18"/>
      <c r="G1027" s="19" t="s">
        <v>2953</v>
      </c>
      <c r="H1027" s="19"/>
      <c r="I1027" s="19" t="s">
        <v>2956</v>
      </c>
      <c r="J1027" s="18"/>
      <c r="K1027" s="48" t="s">
        <v>66</v>
      </c>
      <c r="L1027" s="48">
        <v>0</v>
      </c>
      <c r="M1027" s="18">
        <v>231010000</v>
      </c>
      <c r="N1027" s="19" t="s">
        <v>68</v>
      </c>
      <c r="O1027" s="22" t="s">
        <v>170</v>
      </c>
      <c r="P1027" s="19" t="s">
        <v>68</v>
      </c>
      <c r="Q1027" s="48" t="s">
        <v>70</v>
      </c>
      <c r="R1027" s="116" t="s">
        <v>84</v>
      </c>
      <c r="S1027" s="19" t="s">
        <v>2958</v>
      </c>
      <c r="T1027" s="48">
        <v>166</v>
      </c>
      <c r="U1027" s="19" t="s">
        <v>98</v>
      </c>
      <c r="V1027" s="47">
        <v>3000</v>
      </c>
      <c r="W1027" s="166">
        <v>400</v>
      </c>
      <c r="X1027" s="166">
        <f>W1027*V1027</f>
        <v>1200000</v>
      </c>
      <c r="Y1027" s="47">
        <f t="shared" si="38"/>
        <v>1344000.0000000002</v>
      </c>
      <c r="Z1027" s="48"/>
      <c r="AA1027" s="19" t="s">
        <v>76</v>
      </c>
      <c r="AB1027" s="167"/>
      <c r="AC1027" s="83" t="s">
        <v>732</v>
      </c>
    </row>
    <row r="1028" spans="1:29" s="168" customFormat="1" ht="66" customHeight="1">
      <c r="A1028" s="18" t="s">
        <v>2959</v>
      </c>
      <c r="B1028" s="19" t="s">
        <v>61</v>
      </c>
      <c r="C1028" s="19" t="s">
        <v>62</v>
      </c>
      <c r="D1028" s="19" t="s">
        <v>2960</v>
      </c>
      <c r="E1028" s="19" t="s">
        <v>2961</v>
      </c>
      <c r="F1028" s="18"/>
      <c r="G1028" s="19" t="s">
        <v>2962</v>
      </c>
      <c r="H1028" s="19"/>
      <c r="I1028" s="19" t="s">
        <v>2963</v>
      </c>
      <c r="J1028" s="18"/>
      <c r="K1028" s="48" t="s">
        <v>66</v>
      </c>
      <c r="L1028" s="48">
        <v>0</v>
      </c>
      <c r="M1028" s="18">
        <v>231010000</v>
      </c>
      <c r="N1028" s="19" t="s">
        <v>68</v>
      </c>
      <c r="O1028" s="48" t="s">
        <v>378</v>
      </c>
      <c r="P1028" s="19" t="s">
        <v>68</v>
      </c>
      <c r="Q1028" s="48" t="s">
        <v>70</v>
      </c>
      <c r="R1028" s="116" t="s">
        <v>84</v>
      </c>
      <c r="S1028" s="19" t="s">
        <v>964</v>
      </c>
      <c r="T1028" s="48">
        <v>796</v>
      </c>
      <c r="U1028" s="48" t="s">
        <v>205</v>
      </c>
      <c r="V1028" s="47">
        <v>176</v>
      </c>
      <c r="W1028" s="166">
        <v>520</v>
      </c>
      <c r="X1028" s="166">
        <f>W1028*V1028</f>
        <v>91520</v>
      </c>
      <c r="Y1028" s="47">
        <f t="shared" si="38"/>
        <v>102502.40000000001</v>
      </c>
      <c r="Z1028" s="48"/>
      <c r="AA1028" s="19" t="s">
        <v>76</v>
      </c>
      <c r="AB1028" s="167"/>
      <c r="AC1028" s="169" t="s">
        <v>2964</v>
      </c>
    </row>
    <row r="1029" spans="1:29" s="168" customFormat="1" ht="38.25" customHeight="1">
      <c r="A1029" s="18" t="s">
        <v>2965</v>
      </c>
      <c r="B1029" s="19" t="s">
        <v>61</v>
      </c>
      <c r="C1029" s="19" t="s">
        <v>62</v>
      </c>
      <c r="D1029" s="19" t="s">
        <v>2271</v>
      </c>
      <c r="E1029" s="19" t="s">
        <v>2272</v>
      </c>
      <c r="F1029" s="18"/>
      <c r="G1029" s="19" t="s">
        <v>2273</v>
      </c>
      <c r="H1029" s="19"/>
      <c r="I1029" s="19"/>
      <c r="J1029" s="18"/>
      <c r="K1029" s="48" t="s">
        <v>66</v>
      </c>
      <c r="L1029" s="48">
        <v>0</v>
      </c>
      <c r="M1029" s="18">
        <v>231010000</v>
      </c>
      <c r="N1029" s="19" t="s">
        <v>68</v>
      </c>
      <c r="O1029" s="48" t="s">
        <v>378</v>
      </c>
      <c r="P1029" s="19" t="s">
        <v>68</v>
      </c>
      <c r="Q1029" s="48" t="s">
        <v>70</v>
      </c>
      <c r="R1029" s="116" t="s">
        <v>84</v>
      </c>
      <c r="S1029" s="19" t="s">
        <v>964</v>
      </c>
      <c r="T1029" s="48">
        <v>839</v>
      </c>
      <c r="U1029" s="48" t="s">
        <v>309</v>
      </c>
      <c r="V1029" s="47">
        <v>2</v>
      </c>
      <c r="W1029" s="166">
        <v>250000</v>
      </c>
      <c r="X1029" s="166">
        <v>0</v>
      </c>
      <c r="Y1029" s="47">
        <f t="shared" si="38"/>
        <v>0</v>
      </c>
      <c r="Z1029" s="48"/>
      <c r="AA1029" s="19" t="s">
        <v>76</v>
      </c>
      <c r="AB1029" s="170" t="s">
        <v>2966</v>
      </c>
      <c r="AC1029" s="83" t="s">
        <v>1759</v>
      </c>
    </row>
    <row r="1030" spans="1:29" s="168" customFormat="1" ht="38.25" customHeight="1">
      <c r="A1030" s="18" t="s">
        <v>2967</v>
      </c>
      <c r="B1030" s="19" t="s">
        <v>61</v>
      </c>
      <c r="C1030" s="19" t="s">
        <v>62</v>
      </c>
      <c r="D1030" s="19" t="s">
        <v>2271</v>
      </c>
      <c r="E1030" s="19" t="s">
        <v>2272</v>
      </c>
      <c r="F1030" s="18"/>
      <c r="G1030" s="19" t="s">
        <v>2273</v>
      </c>
      <c r="H1030" s="19"/>
      <c r="I1030" s="19"/>
      <c r="J1030" s="18"/>
      <c r="K1030" s="48" t="s">
        <v>66</v>
      </c>
      <c r="L1030" s="48">
        <v>0</v>
      </c>
      <c r="M1030" s="18">
        <v>231010000</v>
      </c>
      <c r="N1030" s="19" t="s">
        <v>68</v>
      </c>
      <c r="O1030" s="18" t="s">
        <v>383</v>
      </c>
      <c r="P1030" s="19" t="s">
        <v>68</v>
      </c>
      <c r="Q1030" s="48" t="s">
        <v>70</v>
      </c>
      <c r="R1030" s="116" t="s">
        <v>84</v>
      </c>
      <c r="S1030" s="19" t="s">
        <v>72</v>
      </c>
      <c r="T1030" s="48">
        <v>839</v>
      </c>
      <c r="U1030" s="48" t="s">
        <v>309</v>
      </c>
      <c r="V1030" s="47">
        <v>2</v>
      </c>
      <c r="W1030" s="166">
        <v>250000</v>
      </c>
      <c r="X1030" s="166">
        <f>W1030*V1030</f>
        <v>500000</v>
      </c>
      <c r="Y1030" s="47">
        <f t="shared" si="38"/>
        <v>560000</v>
      </c>
      <c r="Z1030" s="48"/>
      <c r="AA1030" s="19" t="s">
        <v>76</v>
      </c>
      <c r="AB1030" s="167"/>
      <c r="AC1030" s="83" t="s">
        <v>1759</v>
      </c>
    </row>
    <row r="1031" spans="1:29" s="168" customFormat="1" ht="60.75" customHeight="1">
      <c r="A1031" s="18" t="s">
        <v>2968</v>
      </c>
      <c r="B1031" s="19" t="s">
        <v>61</v>
      </c>
      <c r="C1031" s="19" t="s">
        <v>62</v>
      </c>
      <c r="D1031" s="123" t="s">
        <v>1792</v>
      </c>
      <c r="E1031" s="123" t="s">
        <v>1793</v>
      </c>
      <c r="F1031" s="123"/>
      <c r="G1031" s="123" t="s">
        <v>1794</v>
      </c>
      <c r="H1031" s="19"/>
      <c r="I1031" s="19" t="s">
        <v>2969</v>
      </c>
      <c r="J1031" s="18"/>
      <c r="K1031" s="48" t="s">
        <v>66</v>
      </c>
      <c r="L1031" s="48">
        <v>0</v>
      </c>
      <c r="M1031" s="18">
        <v>231010000</v>
      </c>
      <c r="N1031" s="19" t="s">
        <v>68</v>
      </c>
      <c r="O1031" s="48" t="s">
        <v>378</v>
      </c>
      <c r="P1031" s="19" t="s">
        <v>68</v>
      </c>
      <c r="Q1031" s="48" t="s">
        <v>70</v>
      </c>
      <c r="R1031" s="116" t="s">
        <v>84</v>
      </c>
      <c r="S1031" s="19" t="s">
        <v>964</v>
      </c>
      <c r="T1031" s="48">
        <v>796</v>
      </c>
      <c r="U1031" s="48" t="s">
        <v>205</v>
      </c>
      <c r="V1031" s="47">
        <v>1</v>
      </c>
      <c r="W1031" s="166">
        <v>800000</v>
      </c>
      <c r="X1031" s="166">
        <v>0</v>
      </c>
      <c r="Y1031" s="47">
        <f t="shared" si="38"/>
        <v>0</v>
      </c>
      <c r="Z1031" s="48"/>
      <c r="AA1031" s="19" t="s">
        <v>76</v>
      </c>
      <c r="AB1031" s="171" t="s">
        <v>2966</v>
      </c>
      <c r="AC1031" s="83" t="s">
        <v>1759</v>
      </c>
    </row>
    <row r="1032" spans="1:29" s="168" customFormat="1" ht="60.75" customHeight="1">
      <c r="A1032" s="18" t="s">
        <v>2970</v>
      </c>
      <c r="B1032" s="19" t="s">
        <v>61</v>
      </c>
      <c r="C1032" s="19" t="s">
        <v>62</v>
      </c>
      <c r="D1032" s="123" t="s">
        <v>1792</v>
      </c>
      <c r="E1032" s="123" t="s">
        <v>1793</v>
      </c>
      <c r="F1032" s="123"/>
      <c r="G1032" s="123" t="s">
        <v>1794</v>
      </c>
      <c r="H1032" s="19"/>
      <c r="I1032" s="19" t="s">
        <v>2969</v>
      </c>
      <c r="J1032" s="18"/>
      <c r="K1032" s="48" t="s">
        <v>66</v>
      </c>
      <c r="L1032" s="48">
        <v>0</v>
      </c>
      <c r="M1032" s="18">
        <v>231010000</v>
      </c>
      <c r="N1032" s="19" t="s">
        <v>68</v>
      </c>
      <c r="O1032" s="18" t="s">
        <v>383</v>
      </c>
      <c r="P1032" s="19" t="s">
        <v>68</v>
      </c>
      <c r="Q1032" s="48" t="s">
        <v>70</v>
      </c>
      <c r="R1032" s="116" t="s">
        <v>84</v>
      </c>
      <c r="S1032" s="19" t="s">
        <v>72</v>
      </c>
      <c r="T1032" s="48">
        <v>796</v>
      </c>
      <c r="U1032" s="48" t="s">
        <v>205</v>
      </c>
      <c r="V1032" s="47">
        <v>1</v>
      </c>
      <c r="W1032" s="166">
        <v>800000</v>
      </c>
      <c r="X1032" s="166">
        <f>W1032*V1032</f>
        <v>800000</v>
      </c>
      <c r="Y1032" s="47">
        <f t="shared" si="38"/>
        <v>896000.0000000001</v>
      </c>
      <c r="Z1032" s="48"/>
      <c r="AA1032" s="19" t="s">
        <v>76</v>
      </c>
      <c r="AB1032" s="167"/>
      <c r="AC1032" s="83" t="s">
        <v>1759</v>
      </c>
    </row>
    <row r="1033" spans="1:29" s="168" customFormat="1" ht="66" customHeight="1">
      <c r="A1033" s="18" t="s">
        <v>2971</v>
      </c>
      <c r="B1033" s="19" t="s">
        <v>61</v>
      </c>
      <c r="C1033" s="19" t="s">
        <v>62</v>
      </c>
      <c r="D1033" s="19" t="s">
        <v>2972</v>
      </c>
      <c r="E1033" s="19" t="s">
        <v>2973</v>
      </c>
      <c r="F1033" s="18"/>
      <c r="G1033" s="19" t="s">
        <v>2974</v>
      </c>
      <c r="H1033" s="19"/>
      <c r="I1033" s="19" t="s">
        <v>2975</v>
      </c>
      <c r="J1033" s="18"/>
      <c r="K1033" s="48" t="s">
        <v>66</v>
      </c>
      <c r="L1033" s="48">
        <v>0</v>
      </c>
      <c r="M1033" s="18">
        <v>231010000</v>
      </c>
      <c r="N1033" s="19" t="s">
        <v>68</v>
      </c>
      <c r="O1033" s="48" t="s">
        <v>378</v>
      </c>
      <c r="P1033" s="19" t="s">
        <v>68</v>
      </c>
      <c r="Q1033" s="48" t="s">
        <v>70</v>
      </c>
      <c r="R1033" s="116" t="s">
        <v>84</v>
      </c>
      <c r="S1033" s="19" t="s">
        <v>964</v>
      </c>
      <c r="T1033" s="48">
        <v>796</v>
      </c>
      <c r="U1033" s="48" t="s">
        <v>205</v>
      </c>
      <c r="V1033" s="47">
        <v>1</v>
      </c>
      <c r="W1033" s="166">
        <v>206250</v>
      </c>
      <c r="X1033" s="166">
        <v>206250</v>
      </c>
      <c r="Y1033" s="47">
        <f>X1033*1.12</f>
        <v>231000.00000000003</v>
      </c>
      <c r="Z1033" s="48"/>
      <c r="AA1033" s="19" t="s">
        <v>76</v>
      </c>
      <c r="AB1033" s="167"/>
      <c r="AC1033" s="83" t="s">
        <v>1091</v>
      </c>
    </row>
    <row r="1034" spans="1:29" s="168" customFormat="1" ht="66" customHeight="1">
      <c r="A1034" s="18" t="s">
        <v>2976</v>
      </c>
      <c r="B1034" s="19" t="s">
        <v>61</v>
      </c>
      <c r="C1034" s="19" t="s">
        <v>62</v>
      </c>
      <c r="D1034" s="19" t="s">
        <v>679</v>
      </c>
      <c r="E1034" s="19" t="s">
        <v>680</v>
      </c>
      <c r="F1034" s="18"/>
      <c r="G1034" s="19" t="s">
        <v>681</v>
      </c>
      <c r="H1034" s="19"/>
      <c r="I1034" s="19" t="s">
        <v>2977</v>
      </c>
      <c r="J1034" s="18"/>
      <c r="K1034" s="48" t="s">
        <v>66</v>
      </c>
      <c r="L1034" s="48">
        <v>0</v>
      </c>
      <c r="M1034" s="18">
        <v>231010000</v>
      </c>
      <c r="N1034" s="19" t="s">
        <v>68</v>
      </c>
      <c r="O1034" s="48" t="s">
        <v>378</v>
      </c>
      <c r="P1034" s="19" t="s">
        <v>68</v>
      </c>
      <c r="Q1034" s="48" t="s">
        <v>70</v>
      </c>
      <c r="R1034" s="116" t="s">
        <v>84</v>
      </c>
      <c r="S1034" s="19" t="s">
        <v>964</v>
      </c>
      <c r="T1034" s="48">
        <v>168</v>
      </c>
      <c r="U1034" s="19" t="s">
        <v>666</v>
      </c>
      <c r="V1034" s="47">
        <v>1</v>
      </c>
      <c r="W1034" s="166">
        <v>50000</v>
      </c>
      <c r="X1034" s="166">
        <f>W1034*V1034</f>
        <v>50000</v>
      </c>
      <c r="Y1034" s="47">
        <f>X1034*1.12</f>
        <v>56000.00000000001</v>
      </c>
      <c r="Z1034" s="48"/>
      <c r="AA1034" s="19" t="s">
        <v>76</v>
      </c>
      <c r="AB1034" s="167"/>
      <c r="AC1034" s="83" t="s">
        <v>1091</v>
      </c>
    </row>
    <row r="1035" spans="1:29" s="8" customFormat="1" ht="59.25" customHeight="1">
      <c r="A1035" s="18" t="s">
        <v>2978</v>
      </c>
      <c r="B1035" s="18" t="s">
        <v>61</v>
      </c>
      <c r="C1035" s="18" t="s">
        <v>62</v>
      </c>
      <c r="D1035" s="18" t="s">
        <v>2195</v>
      </c>
      <c r="E1035" s="18" t="s">
        <v>2196</v>
      </c>
      <c r="F1035" s="18"/>
      <c r="G1035" s="18" t="s">
        <v>2197</v>
      </c>
      <c r="H1035" s="18"/>
      <c r="I1035" s="18" t="s">
        <v>2979</v>
      </c>
      <c r="J1035" s="18"/>
      <c r="K1035" s="41" t="s">
        <v>66</v>
      </c>
      <c r="L1035" s="35">
        <v>0</v>
      </c>
      <c r="M1035" s="110" t="s">
        <v>67</v>
      </c>
      <c r="N1035" s="35" t="s">
        <v>68</v>
      </c>
      <c r="O1035" s="19" t="s">
        <v>378</v>
      </c>
      <c r="P1035" s="35" t="s">
        <v>68</v>
      </c>
      <c r="Q1035" s="35" t="s">
        <v>70</v>
      </c>
      <c r="R1035" s="35" t="s">
        <v>84</v>
      </c>
      <c r="S1035" s="35" t="s">
        <v>92</v>
      </c>
      <c r="T1035" s="35">
        <v>796</v>
      </c>
      <c r="U1035" s="35" t="s">
        <v>133</v>
      </c>
      <c r="V1035" s="125">
        <v>4</v>
      </c>
      <c r="W1035" s="125">
        <v>2143</v>
      </c>
      <c r="X1035" s="23">
        <f>W1035*V1035</f>
        <v>8572</v>
      </c>
      <c r="Y1035" s="23">
        <f aca="true" t="shared" si="41" ref="Y1035:Y1070">X1035*1.12</f>
        <v>9600.640000000001</v>
      </c>
      <c r="Z1035" s="35"/>
      <c r="AA1035" s="35" t="s">
        <v>76</v>
      </c>
      <c r="AB1035" s="35"/>
      <c r="AC1035" s="114" t="s">
        <v>1759</v>
      </c>
    </row>
    <row r="1036" spans="1:29" s="8" customFormat="1" ht="59.25" customHeight="1">
      <c r="A1036" s="18" t="s">
        <v>2980</v>
      </c>
      <c r="B1036" s="40" t="s">
        <v>61</v>
      </c>
      <c r="C1036" s="40" t="s">
        <v>62</v>
      </c>
      <c r="D1036" s="40" t="s">
        <v>2291</v>
      </c>
      <c r="E1036" s="40" t="s">
        <v>2131</v>
      </c>
      <c r="F1036" s="41"/>
      <c r="G1036" s="40" t="s">
        <v>2292</v>
      </c>
      <c r="H1036" s="41"/>
      <c r="I1036" s="40" t="s">
        <v>2981</v>
      </c>
      <c r="J1036" s="40"/>
      <c r="K1036" s="41" t="s">
        <v>66</v>
      </c>
      <c r="L1036" s="41">
        <v>0</v>
      </c>
      <c r="M1036" s="41" t="s">
        <v>67</v>
      </c>
      <c r="N1036" s="40" t="s">
        <v>68</v>
      </c>
      <c r="O1036" s="19" t="s">
        <v>378</v>
      </c>
      <c r="P1036" s="40" t="s">
        <v>68</v>
      </c>
      <c r="Q1036" s="40" t="s">
        <v>70</v>
      </c>
      <c r="R1036" s="40" t="s">
        <v>84</v>
      </c>
      <c r="S1036" s="40" t="s">
        <v>92</v>
      </c>
      <c r="T1036" s="132">
        <v>796</v>
      </c>
      <c r="U1036" s="54" t="s">
        <v>133</v>
      </c>
      <c r="V1036" s="49">
        <v>2</v>
      </c>
      <c r="W1036" s="133">
        <v>179</v>
      </c>
      <c r="X1036" s="23">
        <f>W1036*V1036</f>
        <v>358</v>
      </c>
      <c r="Y1036" s="23">
        <f t="shared" si="41"/>
        <v>400.96000000000004</v>
      </c>
      <c r="Z1036" s="134"/>
      <c r="AA1036" s="54" t="s">
        <v>76</v>
      </c>
      <c r="AB1036" s="40"/>
      <c r="AC1036" s="114" t="s">
        <v>1759</v>
      </c>
    </row>
    <row r="1037" spans="1:29" s="1" customFormat="1" ht="59.25" customHeight="1">
      <c r="A1037" s="18" t="s">
        <v>2982</v>
      </c>
      <c r="B1037" s="19" t="s">
        <v>61</v>
      </c>
      <c r="C1037" s="19" t="s">
        <v>62</v>
      </c>
      <c r="D1037" s="27" t="s">
        <v>1294</v>
      </c>
      <c r="E1037" s="33" t="s">
        <v>1295</v>
      </c>
      <c r="F1037" s="33"/>
      <c r="G1037" s="33" t="s">
        <v>1296</v>
      </c>
      <c r="H1037" s="33"/>
      <c r="I1037" s="18" t="s">
        <v>2983</v>
      </c>
      <c r="J1037" s="19"/>
      <c r="K1037" s="18" t="s">
        <v>66</v>
      </c>
      <c r="L1037" s="21" t="s">
        <v>239</v>
      </c>
      <c r="M1037" s="18">
        <v>231010000</v>
      </c>
      <c r="N1037" s="19" t="s">
        <v>68</v>
      </c>
      <c r="O1037" s="18" t="s">
        <v>91</v>
      </c>
      <c r="P1037" s="19" t="s">
        <v>68</v>
      </c>
      <c r="Q1037" s="19" t="s">
        <v>70</v>
      </c>
      <c r="R1037" s="19" t="s">
        <v>84</v>
      </c>
      <c r="S1037" s="19" t="s">
        <v>92</v>
      </c>
      <c r="T1037" s="27">
        <v>796</v>
      </c>
      <c r="U1037" s="27" t="s">
        <v>133</v>
      </c>
      <c r="V1037" s="23">
        <v>1</v>
      </c>
      <c r="W1037" s="23">
        <v>69643</v>
      </c>
      <c r="X1037" s="98">
        <v>0</v>
      </c>
      <c r="Y1037" s="98">
        <f t="shared" si="41"/>
        <v>0</v>
      </c>
      <c r="Z1037" s="19"/>
      <c r="AA1037" s="19" t="s">
        <v>76</v>
      </c>
      <c r="AB1037" s="19" t="s">
        <v>192</v>
      </c>
      <c r="AC1037" s="15" t="s">
        <v>1091</v>
      </c>
    </row>
    <row r="1038" spans="1:29" s="1" customFormat="1" ht="59.25" customHeight="1">
      <c r="A1038" s="18" t="s">
        <v>2984</v>
      </c>
      <c r="B1038" s="19" t="s">
        <v>61</v>
      </c>
      <c r="C1038" s="19" t="s">
        <v>62</v>
      </c>
      <c r="D1038" s="27" t="s">
        <v>1294</v>
      </c>
      <c r="E1038" s="33" t="s">
        <v>1295</v>
      </c>
      <c r="F1038" s="33"/>
      <c r="G1038" s="33" t="s">
        <v>1296</v>
      </c>
      <c r="H1038" s="33"/>
      <c r="I1038" s="18" t="s">
        <v>2983</v>
      </c>
      <c r="J1038" s="19"/>
      <c r="K1038" s="18" t="s">
        <v>66</v>
      </c>
      <c r="L1038" s="21" t="s">
        <v>239</v>
      </c>
      <c r="M1038" s="18">
        <v>231010000</v>
      </c>
      <c r="N1038" s="19" t="s">
        <v>68</v>
      </c>
      <c r="O1038" s="18" t="s">
        <v>91</v>
      </c>
      <c r="P1038" s="19" t="s">
        <v>68</v>
      </c>
      <c r="Q1038" s="19" t="s">
        <v>70</v>
      </c>
      <c r="R1038" s="19" t="s">
        <v>84</v>
      </c>
      <c r="S1038" s="19" t="s">
        <v>92</v>
      </c>
      <c r="T1038" s="27">
        <v>796</v>
      </c>
      <c r="U1038" s="27" t="s">
        <v>133</v>
      </c>
      <c r="V1038" s="23">
        <v>1</v>
      </c>
      <c r="W1038" s="23">
        <v>78000</v>
      </c>
      <c r="X1038" s="98">
        <v>0</v>
      </c>
      <c r="Y1038" s="98">
        <f t="shared" si="41"/>
        <v>0</v>
      </c>
      <c r="Z1038" s="19"/>
      <c r="AA1038" s="19" t="s">
        <v>76</v>
      </c>
      <c r="AB1038" s="19">
        <v>11.14</v>
      </c>
      <c r="AC1038" s="15" t="s">
        <v>1091</v>
      </c>
    </row>
    <row r="1039" spans="1:29" s="1" customFormat="1" ht="59.25" customHeight="1">
      <c r="A1039" s="18" t="s">
        <v>2985</v>
      </c>
      <c r="B1039" s="19" t="s">
        <v>61</v>
      </c>
      <c r="C1039" s="19" t="s">
        <v>62</v>
      </c>
      <c r="D1039" s="27" t="s">
        <v>1294</v>
      </c>
      <c r="E1039" s="33" t="s">
        <v>1295</v>
      </c>
      <c r="F1039" s="33"/>
      <c r="G1039" s="33" t="s">
        <v>1296</v>
      </c>
      <c r="H1039" s="33"/>
      <c r="I1039" s="18" t="s">
        <v>2983</v>
      </c>
      <c r="J1039" s="19"/>
      <c r="K1039" s="18" t="s">
        <v>66</v>
      </c>
      <c r="L1039" s="21" t="s">
        <v>239</v>
      </c>
      <c r="M1039" s="18">
        <v>231010000</v>
      </c>
      <c r="N1039" s="19" t="s">
        <v>68</v>
      </c>
      <c r="O1039" s="18" t="s">
        <v>179</v>
      </c>
      <c r="P1039" s="19" t="s">
        <v>68</v>
      </c>
      <c r="Q1039" s="19" t="s">
        <v>70</v>
      </c>
      <c r="R1039" s="19" t="s">
        <v>401</v>
      </c>
      <c r="S1039" s="19" t="s">
        <v>92</v>
      </c>
      <c r="T1039" s="27">
        <v>796</v>
      </c>
      <c r="U1039" s="27" t="s">
        <v>133</v>
      </c>
      <c r="V1039" s="23">
        <v>1</v>
      </c>
      <c r="W1039" s="23">
        <v>78000</v>
      </c>
      <c r="X1039" s="98">
        <f>W1039*V1039</f>
        <v>78000</v>
      </c>
      <c r="Y1039" s="98">
        <f t="shared" si="41"/>
        <v>87360.00000000001</v>
      </c>
      <c r="Z1039" s="19"/>
      <c r="AA1039" s="19" t="s">
        <v>76</v>
      </c>
      <c r="AB1039" s="19"/>
      <c r="AC1039" s="15" t="s">
        <v>1091</v>
      </c>
    </row>
    <row r="1040" spans="1:29" s="1" customFormat="1" ht="57.75" customHeight="1">
      <c r="A1040" s="18" t="s">
        <v>2986</v>
      </c>
      <c r="B1040" s="19" t="s">
        <v>61</v>
      </c>
      <c r="C1040" s="19" t="s">
        <v>62</v>
      </c>
      <c r="D1040" s="27" t="s">
        <v>2987</v>
      </c>
      <c r="E1040" s="33" t="s">
        <v>2988</v>
      </c>
      <c r="F1040" s="33"/>
      <c r="G1040" s="33" t="s">
        <v>2989</v>
      </c>
      <c r="H1040" s="33"/>
      <c r="I1040" s="18" t="s">
        <v>2990</v>
      </c>
      <c r="J1040" s="19"/>
      <c r="K1040" s="18" t="s">
        <v>66</v>
      </c>
      <c r="L1040" s="21" t="s">
        <v>239</v>
      </c>
      <c r="M1040" s="18">
        <v>231010000</v>
      </c>
      <c r="N1040" s="19" t="s">
        <v>68</v>
      </c>
      <c r="O1040" s="18" t="s">
        <v>91</v>
      </c>
      <c r="P1040" s="19" t="s">
        <v>68</v>
      </c>
      <c r="Q1040" s="19" t="s">
        <v>70</v>
      </c>
      <c r="R1040" s="19" t="s">
        <v>84</v>
      </c>
      <c r="S1040" s="19" t="s">
        <v>92</v>
      </c>
      <c r="T1040" s="27">
        <v>796</v>
      </c>
      <c r="U1040" s="27" t="s">
        <v>133</v>
      </c>
      <c r="V1040" s="23">
        <v>1</v>
      </c>
      <c r="W1040" s="23">
        <v>277000</v>
      </c>
      <c r="X1040" s="98">
        <v>0</v>
      </c>
      <c r="Y1040" s="98">
        <f t="shared" si="41"/>
        <v>0</v>
      </c>
      <c r="Z1040" s="19"/>
      <c r="AA1040" s="19" t="s">
        <v>76</v>
      </c>
      <c r="AB1040" s="19" t="s">
        <v>2991</v>
      </c>
      <c r="AC1040" s="15" t="s">
        <v>1091</v>
      </c>
    </row>
    <row r="1041" spans="1:29" s="1" customFormat="1" ht="57.75" customHeight="1">
      <c r="A1041" s="18" t="s">
        <v>2992</v>
      </c>
      <c r="B1041" s="19" t="s">
        <v>61</v>
      </c>
      <c r="C1041" s="19" t="s">
        <v>62</v>
      </c>
      <c r="D1041" s="27" t="s">
        <v>2987</v>
      </c>
      <c r="E1041" s="33" t="s">
        <v>2988</v>
      </c>
      <c r="F1041" s="33"/>
      <c r="G1041" s="33" t="s">
        <v>2989</v>
      </c>
      <c r="H1041" s="33"/>
      <c r="I1041" s="18" t="s">
        <v>2993</v>
      </c>
      <c r="J1041" s="19"/>
      <c r="K1041" s="18" t="s">
        <v>66</v>
      </c>
      <c r="L1041" s="21" t="s">
        <v>239</v>
      </c>
      <c r="M1041" s="18">
        <v>231010000</v>
      </c>
      <c r="N1041" s="19" t="s">
        <v>68</v>
      </c>
      <c r="O1041" s="18" t="s">
        <v>383</v>
      </c>
      <c r="P1041" s="19" t="s">
        <v>68</v>
      </c>
      <c r="Q1041" s="19" t="s">
        <v>70</v>
      </c>
      <c r="R1041" s="19" t="s">
        <v>84</v>
      </c>
      <c r="S1041" s="19" t="s">
        <v>92</v>
      </c>
      <c r="T1041" s="27">
        <v>796</v>
      </c>
      <c r="U1041" s="27" t="s">
        <v>133</v>
      </c>
      <c r="V1041" s="23">
        <v>1</v>
      </c>
      <c r="W1041" s="23">
        <v>287947</v>
      </c>
      <c r="X1041" s="98">
        <v>0</v>
      </c>
      <c r="Y1041" s="98">
        <f t="shared" si="41"/>
        <v>0</v>
      </c>
      <c r="Z1041" s="19"/>
      <c r="AA1041" s="19" t="s">
        <v>76</v>
      </c>
      <c r="AB1041" s="19">
        <v>11.14</v>
      </c>
      <c r="AC1041" s="15" t="s">
        <v>1091</v>
      </c>
    </row>
    <row r="1042" spans="1:29" s="1" customFormat="1" ht="57.75" customHeight="1">
      <c r="A1042" s="18" t="s">
        <v>2994</v>
      </c>
      <c r="B1042" s="19" t="s">
        <v>61</v>
      </c>
      <c r="C1042" s="19" t="s">
        <v>62</v>
      </c>
      <c r="D1042" s="27" t="s">
        <v>2987</v>
      </c>
      <c r="E1042" s="33" t="s">
        <v>2988</v>
      </c>
      <c r="F1042" s="33"/>
      <c r="G1042" s="33" t="s">
        <v>2989</v>
      </c>
      <c r="H1042" s="33"/>
      <c r="I1042" s="18" t="s">
        <v>2993</v>
      </c>
      <c r="J1042" s="19"/>
      <c r="K1042" s="18" t="s">
        <v>66</v>
      </c>
      <c r="L1042" s="21" t="s">
        <v>239</v>
      </c>
      <c r="M1042" s="18">
        <v>231010000</v>
      </c>
      <c r="N1042" s="19" t="s">
        <v>68</v>
      </c>
      <c r="O1042" s="18" t="s">
        <v>179</v>
      </c>
      <c r="P1042" s="19" t="s">
        <v>68</v>
      </c>
      <c r="Q1042" s="19" t="s">
        <v>70</v>
      </c>
      <c r="R1042" s="19" t="s">
        <v>401</v>
      </c>
      <c r="S1042" s="19" t="s">
        <v>92</v>
      </c>
      <c r="T1042" s="27">
        <v>796</v>
      </c>
      <c r="U1042" s="27" t="s">
        <v>133</v>
      </c>
      <c r="V1042" s="23">
        <v>1</v>
      </c>
      <c r="W1042" s="23">
        <v>287947</v>
      </c>
      <c r="X1042" s="98">
        <f>W1042*V1042</f>
        <v>287947</v>
      </c>
      <c r="Y1042" s="98">
        <f t="shared" si="41"/>
        <v>322500.64</v>
      </c>
      <c r="Z1042" s="19"/>
      <c r="AA1042" s="19" t="s">
        <v>76</v>
      </c>
      <c r="AB1042" s="19"/>
      <c r="AC1042" s="15" t="s">
        <v>1091</v>
      </c>
    </row>
    <row r="1043" spans="1:29" s="1" customFormat="1" ht="42" customHeight="1">
      <c r="A1043" s="18" t="s">
        <v>2995</v>
      </c>
      <c r="B1043" s="19" t="s">
        <v>61</v>
      </c>
      <c r="C1043" s="19" t="s">
        <v>62</v>
      </c>
      <c r="D1043" s="27" t="s">
        <v>2996</v>
      </c>
      <c r="E1043" s="33" t="s">
        <v>2997</v>
      </c>
      <c r="F1043" s="33"/>
      <c r="G1043" s="33" t="s">
        <v>2998</v>
      </c>
      <c r="H1043" s="33"/>
      <c r="I1043" s="18"/>
      <c r="J1043" s="19"/>
      <c r="K1043" s="18" t="s">
        <v>66</v>
      </c>
      <c r="L1043" s="21" t="s">
        <v>239</v>
      </c>
      <c r="M1043" s="18">
        <v>231010000</v>
      </c>
      <c r="N1043" s="19" t="s">
        <v>68</v>
      </c>
      <c r="O1043" s="18" t="s">
        <v>91</v>
      </c>
      <c r="P1043" s="19" t="s">
        <v>68</v>
      </c>
      <c r="Q1043" s="19" t="s">
        <v>70</v>
      </c>
      <c r="R1043" s="19" t="s">
        <v>84</v>
      </c>
      <c r="S1043" s="19" t="s">
        <v>92</v>
      </c>
      <c r="T1043" s="27">
        <v>796</v>
      </c>
      <c r="U1043" s="27" t="s">
        <v>133</v>
      </c>
      <c r="V1043" s="23">
        <v>4</v>
      </c>
      <c r="W1043" s="23">
        <v>6250</v>
      </c>
      <c r="X1043" s="98">
        <v>0</v>
      </c>
      <c r="Y1043" s="98">
        <f t="shared" si="41"/>
        <v>0</v>
      </c>
      <c r="Z1043" s="19"/>
      <c r="AA1043" s="19" t="s">
        <v>76</v>
      </c>
      <c r="AB1043" s="19" t="s">
        <v>127</v>
      </c>
      <c r="AC1043" s="15" t="s">
        <v>1091</v>
      </c>
    </row>
    <row r="1044" spans="1:29" s="1" customFormat="1" ht="42" customHeight="1">
      <c r="A1044" s="18" t="s">
        <v>2999</v>
      </c>
      <c r="B1044" s="19" t="s">
        <v>61</v>
      </c>
      <c r="C1044" s="19" t="s">
        <v>62</v>
      </c>
      <c r="D1044" s="27" t="s">
        <v>2996</v>
      </c>
      <c r="E1044" s="33" t="s">
        <v>2997</v>
      </c>
      <c r="F1044" s="33"/>
      <c r="G1044" s="33" t="s">
        <v>2998</v>
      </c>
      <c r="H1044" s="33"/>
      <c r="I1044" s="18"/>
      <c r="J1044" s="19"/>
      <c r="K1044" s="18" t="s">
        <v>66</v>
      </c>
      <c r="L1044" s="21" t="s">
        <v>239</v>
      </c>
      <c r="M1044" s="18">
        <v>231010000</v>
      </c>
      <c r="N1044" s="19" t="s">
        <v>68</v>
      </c>
      <c r="O1044" s="18" t="s">
        <v>383</v>
      </c>
      <c r="P1044" s="19" t="s">
        <v>68</v>
      </c>
      <c r="Q1044" s="19" t="s">
        <v>70</v>
      </c>
      <c r="R1044" s="19" t="s">
        <v>84</v>
      </c>
      <c r="S1044" s="19" t="s">
        <v>92</v>
      </c>
      <c r="T1044" s="27">
        <v>796</v>
      </c>
      <c r="U1044" s="27" t="s">
        <v>133</v>
      </c>
      <c r="V1044" s="23">
        <v>4</v>
      </c>
      <c r="W1044" s="23">
        <v>6500</v>
      </c>
      <c r="X1044" s="98">
        <f>W1044*V1044</f>
        <v>26000</v>
      </c>
      <c r="Y1044" s="98">
        <f t="shared" si="41"/>
        <v>29120.000000000004</v>
      </c>
      <c r="Z1044" s="19"/>
      <c r="AA1044" s="19" t="s">
        <v>76</v>
      </c>
      <c r="AB1044" s="19"/>
      <c r="AC1044" s="15" t="s">
        <v>1091</v>
      </c>
    </row>
    <row r="1045" spans="1:29" s="1" customFormat="1" ht="66.75" customHeight="1">
      <c r="A1045" s="18" t="s">
        <v>3000</v>
      </c>
      <c r="B1045" s="19" t="s">
        <v>61</v>
      </c>
      <c r="C1045" s="19" t="s">
        <v>62</v>
      </c>
      <c r="D1045" s="27" t="s">
        <v>2392</v>
      </c>
      <c r="E1045" s="33" t="s">
        <v>2393</v>
      </c>
      <c r="F1045" s="33"/>
      <c r="G1045" s="33" t="s">
        <v>2394</v>
      </c>
      <c r="H1045" s="33"/>
      <c r="I1045" s="18" t="s">
        <v>3001</v>
      </c>
      <c r="J1045" s="19"/>
      <c r="K1045" s="18" t="s">
        <v>82</v>
      </c>
      <c r="L1045" s="21" t="s">
        <v>239</v>
      </c>
      <c r="M1045" s="18">
        <v>231010000</v>
      </c>
      <c r="N1045" s="19" t="s">
        <v>68</v>
      </c>
      <c r="O1045" s="18" t="s">
        <v>91</v>
      </c>
      <c r="P1045" s="19" t="s">
        <v>68</v>
      </c>
      <c r="Q1045" s="19" t="s">
        <v>70</v>
      </c>
      <c r="R1045" s="19" t="s">
        <v>84</v>
      </c>
      <c r="S1045" s="19" t="s">
        <v>92</v>
      </c>
      <c r="T1045" s="27">
        <v>796</v>
      </c>
      <c r="U1045" s="27" t="s">
        <v>133</v>
      </c>
      <c r="V1045" s="23">
        <v>1</v>
      </c>
      <c r="W1045" s="23">
        <v>10000</v>
      </c>
      <c r="X1045" s="98">
        <f>W1045*V1045</f>
        <v>10000</v>
      </c>
      <c r="Y1045" s="98">
        <f t="shared" si="41"/>
        <v>11200.000000000002</v>
      </c>
      <c r="Z1045" s="19"/>
      <c r="AA1045" s="19" t="s">
        <v>76</v>
      </c>
      <c r="AB1045" s="19"/>
      <c r="AC1045" s="15" t="s">
        <v>77</v>
      </c>
    </row>
    <row r="1046" spans="1:29" s="62" customFormat="1" ht="66.75" customHeight="1">
      <c r="A1046" s="18" t="s">
        <v>3002</v>
      </c>
      <c r="B1046" s="19" t="s">
        <v>61</v>
      </c>
      <c r="C1046" s="19" t="s">
        <v>62</v>
      </c>
      <c r="D1046" s="99" t="s">
        <v>1353</v>
      </c>
      <c r="E1046" s="29" t="s">
        <v>1348</v>
      </c>
      <c r="F1046" s="33"/>
      <c r="G1046" s="33" t="s">
        <v>1354</v>
      </c>
      <c r="H1046" s="33"/>
      <c r="I1046" s="18"/>
      <c r="J1046" s="18"/>
      <c r="K1046" s="19" t="s">
        <v>66</v>
      </c>
      <c r="L1046" s="18">
        <v>99.5</v>
      </c>
      <c r="M1046" s="18">
        <v>231010000</v>
      </c>
      <c r="N1046" s="19" t="s">
        <v>68</v>
      </c>
      <c r="O1046" s="18" t="s">
        <v>378</v>
      </c>
      <c r="P1046" s="19" t="s">
        <v>68</v>
      </c>
      <c r="Q1046" s="19" t="s">
        <v>70</v>
      </c>
      <c r="R1046" s="19" t="s">
        <v>3003</v>
      </c>
      <c r="S1046" s="19" t="s">
        <v>72</v>
      </c>
      <c r="T1046" s="21">
        <v>112</v>
      </c>
      <c r="U1046" s="29" t="s">
        <v>1124</v>
      </c>
      <c r="V1046" s="23">
        <v>51133</v>
      </c>
      <c r="W1046" s="46">
        <v>112</v>
      </c>
      <c r="X1046" s="98">
        <v>0</v>
      </c>
      <c r="Y1046" s="98">
        <f t="shared" si="41"/>
        <v>0</v>
      </c>
      <c r="Z1046" s="96" t="s">
        <v>1351</v>
      </c>
      <c r="AA1046" s="18" t="s">
        <v>76</v>
      </c>
      <c r="AB1046" s="14" t="s">
        <v>115</v>
      </c>
      <c r="AC1046" s="15" t="s">
        <v>1091</v>
      </c>
    </row>
    <row r="1047" spans="1:29" s="62" customFormat="1" ht="66.75" customHeight="1">
      <c r="A1047" s="18" t="s">
        <v>3004</v>
      </c>
      <c r="B1047" s="19" t="s">
        <v>61</v>
      </c>
      <c r="C1047" s="19" t="s">
        <v>62</v>
      </c>
      <c r="D1047" s="99" t="s">
        <v>1353</v>
      </c>
      <c r="E1047" s="29" t="s">
        <v>1348</v>
      </c>
      <c r="F1047" s="33"/>
      <c r="G1047" s="33" t="s">
        <v>1354</v>
      </c>
      <c r="H1047" s="33"/>
      <c r="I1047" s="18"/>
      <c r="J1047" s="18"/>
      <c r="K1047" s="19" t="s">
        <v>66</v>
      </c>
      <c r="L1047" s="18">
        <v>99.5</v>
      </c>
      <c r="M1047" s="18">
        <v>231010000</v>
      </c>
      <c r="N1047" s="19" t="s">
        <v>68</v>
      </c>
      <c r="O1047" s="18" t="s">
        <v>2020</v>
      </c>
      <c r="P1047" s="19" t="s">
        <v>68</v>
      </c>
      <c r="Q1047" s="19" t="s">
        <v>70</v>
      </c>
      <c r="R1047" s="19" t="s">
        <v>3003</v>
      </c>
      <c r="S1047" s="19" t="s">
        <v>72</v>
      </c>
      <c r="T1047" s="21">
        <v>112</v>
      </c>
      <c r="U1047" s="29" t="s">
        <v>1124</v>
      </c>
      <c r="V1047" s="23">
        <v>49790</v>
      </c>
      <c r="W1047" s="46">
        <v>115</v>
      </c>
      <c r="X1047" s="98">
        <v>0</v>
      </c>
      <c r="Y1047" s="98">
        <v>0</v>
      </c>
      <c r="Z1047" s="96" t="s">
        <v>1351</v>
      </c>
      <c r="AA1047" s="18" t="s">
        <v>76</v>
      </c>
      <c r="AB1047" s="14" t="s">
        <v>832</v>
      </c>
      <c r="AC1047" s="15" t="s">
        <v>1091</v>
      </c>
    </row>
    <row r="1048" spans="1:29" s="62" customFormat="1" ht="66.75" customHeight="1">
      <c r="A1048" s="18" t="s">
        <v>3005</v>
      </c>
      <c r="B1048" s="19" t="s">
        <v>61</v>
      </c>
      <c r="C1048" s="19" t="s">
        <v>62</v>
      </c>
      <c r="D1048" s="99" t="s">
        <v>1353</v>
      </c>
      <c r="E1048" s="29" t="s">
        <v>1348</v>
      </c>
      <c r="F1048" s="33"/>
      <c r="G1048" s="33" t="s">
        <v>1354</v>
      </c>
      <c r="H1048" s="33"/>
      <c r="I1048" s="18"/>
      <c r="J1048" s="18"/>
      <c r="K1048" s="19" t="s">
        <v>66</v>
      </c>
      <c r="L1048" s="18">
        <v>99.5</v>
      </c>
      <c r="M1048" s="18">
        <v>231010000</v>
      </c>
      <c r="N1048" s="19" t="s">
        <v>68</v>
      </c>
      <c r="O1048" s="18" t="s">
        <v>2020</v>
      </c>
      <c r="P1048" s="19" t="s">
        <v>68</v>
      </c>
      <c r="Q1048" s="19" t="s">
        <v>70</v>
      </c>
      <c r="R1048" s="19" t="s">
        <v>3003</v>
      </c>
      <c r="S1048" s="19" t="s">
        <v>72</v>
      </c>
      <c r="T1048" s="21">
        <v>112</v>
      </c>
      <c r="U1048" s="29" t="s">
        <v>1124</v>
      </c>
      <c r="V1048" s="23">
        <v>15000</v>
      </c>
      <c r="W1048" s="46">
        <v>115</v>
      </c>
      <c r="X1048" s="98">
        <v>1725000</v>
      </c>
      <c r="Y1048" s="98">
        <f>X1048*1.12</f>
        <v>1932000.0000000002</v>
      </c>
      <c r="Z1048" s="96" t="s">
        <v>1351</v>
      </c>
      <c r="AA1048" s="18" t="s">
        <v>76</v>
      </c>
      <c r="AB1048" s="14"/>
      <c r="AC1048" s="15" t="s">
        <v>1091</v>
      </c>
    </row>
    <row r="1049" spans="1:29" s="8" customFormat="1" ht="66.75" customHeight="1" thickBot="1">
      <c r="A1049" s="18" t="s">
        <v>3006</v>
      </c>
      <c r="B1049" s="19" t="s">
        <v>61</v>
      </c>
      <c r="C1049" s="19" t="s">
        <v>62</v>
      </c>
      <c r="D1049" s="40" t="s">
        <v>2685</v>
      </c>
      <c r="E1049" s="40" t="s">
        <v>2557</v>
      </c>
      <c r="F1049" s="41"/>
      <c r="G1049" s="40" t="s">
        <v>2686</v>
      </c>
      <c r="H1049" s="41"/>
      <c r="I1049" s="41" t="s">
        <v>2687</v>
      </c>
      <c r="J1049" s="41"/>
      <c r="K1049" s="40" t="s">
        <v>66</v>
      </c>
      <c r="L1049" s="31" t="s">
        <v>239</v>
      </c>
      <c r="M1049" s="21" t="s">
        <v>67</v>
      </c>
      <c r="N1049" s="40" t="s">
        <v>68</v>
      </c>
      <c r="O1049" s="31" t="s">
        <v>91</v>
      </c>
      <c r="P1049" s="40" t="s">
        <v>68</v>
      </c>
      <c r="Q1049" s="40" t="s">
        <v>70</v>
      </c>
      <c r="R1049" s="19" t="s">
        <v>84</v>
      </c>
      <c r="S1049" s="19" t="s">
        <v>72</v>
      </c>
      <c r="T1049" s="152">
        <v>796</v>
      </c>
      <c r="U1049" s="152" t="s">
        <v>205</v>
      </c>
      <c r="V1049" s="112">
        <v>20</v>
      </c>
      <c r="W1049" s="113">
        <v>5358</v>
      </c>
      <c r="X1049" s="151">
        <f>W1049*V1049</f>
        <v>107160</v>
      </c>
      <c r="Y1049" s="151">
        <f t="shared" si="41"/>
        <v>120019.20000000001</v>
      </c>
      <c r="Z1049" s="40"/>
      <c r="AA1049" s="19" t="s">
        <v>76</v>
      </c>
      <c r="AB1049" s="41"/>
      <c r="AC1049" s="163" t="s">
        <v>732</v>
      </c>
    </row>
    <row r="1050" spans="1:29" s="8" customFormat="1" ht="66.75" customHeight="1" thickBot="1">
      <c r="A1050" s="18" t="s">
        <v>3007</v>
      </c>
      <c r="B1050" s="19" t="s">
        <v>61</v>
      </c>
      <c r="C1050" s="19" t="s">
        <v>62</v>
      </c>
      <c r="D1050" s="40" t="s">
        <v>3008</v>
      </c>
      <c r="E1050" s="40" t="s">
        <v>3009</v>
      </c>
      <c r="F1050" s="41"/>
      <c r="G1050" s="40" t="s">
        <v>3010</v>
      </c>
      <c r="H1050" s="41"/>
      <c r="I1050" s="41" t="s">
        <v>3011</v>
      </c>
      <c r="J1050" s="41"/>
      <c r="K1050" s="40" t="s">
        <v>66</v>
      </c>
      <c r="L1050" s="31" t="s">
        <v>239</v>
      </c>
      <c r="M1050" s="21" t="s">
        <v>67</v>
      </c>
      <c r="N1050" s="40" t="s">
        <v>68</v>
      </c>
      <c r="O1050" s="31" t="s">
        <v>91</v>
      </c>
      <c r="P1050" s="40" t="s">
        <v>68</v>
      </c>
      <c r="Q1050" s="40" t="s">
        <v>70</v>
      </c>
      <c r="R1050" s="19" t="s">
        <v>84</v>
      </c>
      <c r="S1050" s="19" t="s">
        <v>72</v>
      </c>
      <c r="T1050" s="152">
        <v>796</v>
      </c>
      <c r="U1050" s="152" t="s">
        <v>205</v>
      </c>
      <c r="V1050" s="112">
        <v>2</v>
      </c>
      <c r="W1050" s="113">
        <v>34000</v>
      </c>
      <c r="X1050" s="151">
        <v>0</v>
      </c>
      <c r="Y1050" s="151">
        <f t="shared" si="41"/>
        <v>0</v>
      </c>
      <c r="Z1050" s="40"/>
      <c r="AA1050" s="19" t="s">
        <v>76</v>
      </c>
      <c r="AB1050" s="41" t="s">
        <v>106</v>
      </c>
      <c r="AC1050" s="163" t="s">
        <v>965</v>
      </c>
    </row>
    <row r="1051" spans="1:29" s="8" customFormat="1" ht="66.75" customHeight="1" thickBot="1">
      <c r="A1051" s="18" t="s">
        <v>3012</v>
      </c>
      <c r="B1051" s="19" t="s">
        <v>61</v>
      </c>
      <c r="C1051" s="19" t="s">
        <v>62</v>
      </c>
      <c r="D1051" s="40" t="s">
        <v>3008</v>
      </c>
      <c r="E1051" s="40" t="s">
        <v>3009</v>
      </c>
      <c r="F1051" s="41"/>
      <c r="G1051" s="40" t="s">
        <v>3010</v>
      </c>
      <c r="H1051" s="41"/>
      <c r="I1051" s="41" t="s">
        <v>3011</v>
      </c>
      <c r="J1051" s="41"/>
      <c r="K1051" s="40" t="s">
        <v>66</v>
      </c>
      <c r="L1051" s="31" t="s">
        <v>239</v>
      </c>
      <c r="M1051" s="21" t="s">
        <v>67</v>
      </c>
      <c r="N1051" s="40" t="s">
        <v>68</v>
      </c>
      <c r="O1051" s="31" t="s">
        <v>91</v>
      </c>
      <c r="P1051" s="40" t="s">
        <v>68</v>
      </c>
      <c r="Q1051" s="40" t="s">
        <v>70</v>
      </c>
      <c r="R1051" s="19" t="s">
        <v>84</v>
      </c>
      <c r="S1051" s="19" t="s">
        <v>72</v>
      </c>
      <c r="T1051" s="152">
        <v>796</v>
      </c>
      <c r="U1051" s="152" t="s">
        <v>205</v>
      </c>
      <c r="V1051" s="112">
        <v>2</v>
      </c>
      <c r="W1051" s="113">
        <v>34000</v>
      </c>
      <c r="X1051" s="151">
        <v>0</v>
      </c>
      <c r="Y1051" s="151">
        <f t="shared" si="41"/>
        <v>0</v>
      </c>
      <c r="Z1051" s="40"/>
      <c r="AA1051" s="19" t="s">
        <v>76</v>
      </c>
      <c r="AB1051" s="41"/>
      <c r="AC1051" s="163" t="s">
        <v>965</v>
      </c>
    </row>
    <row r="1052" spans="1:29" s="1" customFormat="1" ht="66.75" customHeight="1">
      <c r="A1052" s="18" t="s">
        <v>3013</v>
      </c>
      <c r="B1052" s="19" t="s">
        <v>61</v>
      </c>
      <c r="C1052" s="19" t="s">
        <v>62</v>
      </c>
      <c r="D1052" s="27" t="s">
        <v>674</v>
      </c>
      <c r="E1052" s="33" t="s">
        <v>675</v>
      </c>
      <c r="F1052" s="33"/>
      <c r="G1052" s="33" t="s">
        <v>676</v>
      </c>
      <c r="H1052" s="33"/>
      <c r="I1052" s="18" t="s">
        <v>3014</v>
      </c>
      <c r="J1052" s="19"/>
      <c r="K1052" s="18" t="s">
        <v>66</v>
      </c>
      <c r="L1052" s="21" t="s">
        <v>239</v>
      </c>
      <c r="M1052" s="18">
        <v>231010000</v>
      </c>
      <c r="N1052" s="19" t="s">
        <v>68</v>
      </c>
      <c r="O1052" s="18" t="s">
        <v>91</v>
      </c>
      <c r="P1052" s="19" t="s">
        <v>68</v>
      </c>
      <c r="Q1052" s="19" t="s">
        <v>70</v>
      </c>
      <c r="R1052" s="19" t="s">
        <v>84</v>
      </c>
      <c r="S1052" s="19" t="s">
        <v>72</v>
      </c>
      <c r="T1052" s="27">
        <v>796</v>
      </c>
      <c r="U1052" s="27" t="s">
        <v>133</v>
      </c>
      <c r="V1052" s="23">
        <v>2</v>
      </c>
      <c r="W1052" s="23">
        <v>100000</v>
      </c>
      <c r="X1052" s="98">
        <v>0</v>
      </c>
      <c r="Y1052" s="98">
        <f t="shared" si="41"/>
        <v>0</v>
      </c>
      <c r="Z1052" s="19"/>
      <c r="AA1052" s="19" t="s">
        <v>76</v>
      </c>
      <c r="AB1052" s="19" t="s">
        <v>2315</v>
      </c>
      <c r="AC1052" s="15" t="s">
        <v>965</v>
      </c>
    </row>
    <row r="1053" spans="1:29" s="1" customFormat="1" ht="66.75" customHeight="1">
      <c r="A1053" s="18" t="s">
        <v>3015</v>
      </c>
      <c r="B1053" s="19" t="s">
        <v>61</v>
      </c>
      <c r="C1053" s="19" t="s">
        <v>62</v>
      </c>
      <c r="D1053" s="27" t="s">
        <v>674</v>
      </c>
      <c r="E1053" s="33" t="s">
        <v>675</v>
      </c>
      <c r="F1053" s="33"/>
      <c r="G1053" s="33" t="s">
        <v>676</v>
      </c>
      <c r="H1053" s="33"/>
      <c r="I1053" s="18" t="s">
        <v>3016</v>
      </c>
      <c r="J1053" s="19"/>
      <c r="K1053" s="18" t="s">
        <v>66</v>
      </c>
      <c r="L1053" s="21" t="s">
        <v>239</v>
      </c>
      <c r="M1053" s="18">
        <v>231010000</v>
      </c>
      <c r="N1053" s="19" t="s">
        <v>68</v>
      </c>
      <c r="O1053" s="18" t="s">
        <v>91</v>
      </c>
      <c r="P1053" s="19" t="s">
        <v>68</v>
      </c>
      <c r="Q1053" s="19" t="s">
        <v>70</v>
      </c>
      <c r="R1053" s="19" t="s">
        <v>84</v>
      </c>
      <c r="S1053" s="19" t="s">
        <v>72</v>
      </c>
      <c r="T1053" s="27">
        <v>796</v>
      </c>
      <c r="U1053" s="27" t="s">
        <v>133</v>
      </c>
      <c r="V1053" s="23">
        <v>1</v>
      </c>
      <c r="W1053" s="23">
        <v>89286</v>
      </c>
      <c r="X1053" s="98">
        <f>W1053*V1053</f>
        <v>89286</v>
      </c>
      <c r="Y1053" s="98">
        <f t="shared" si="41"/>
        <v>100000.32</v>
      </c>
      <c r="Z1053" s="19"/>
      <c r="AA1053" s="19" t="s">
        <v>76</v>
      </c>
      <c r="AB1053" s="19"/>
      <c r="AC1053" s="15" t="s">
        <v>965</v>
      </c>
    </row>
    <row r="1054" spans="1:29" s="1" customFormat="1" ht="66.75" customHeight="1">
      <c r="A1054" s="18" t="s">
        <v>3017</v>
      </c>
      <c r="B1054" s="19" t="s">
        <v>61</v>
      </c>
      <c r="C1054" s="19" t="s">
        <v>62</v>
      </c>
      <c r="D1054" s="27" t="s">
        <v>3018</v>
      </c>
      <c r="E1054" s="33" t="s">
        <v>675</v>
      </c>
      <c r="F1054" s="33"/>
      <c r="G1054" s="33" t="s">
        <v>3019</v>
      </c>
      <c r="H1054" s="33"/>
      <c r="I1054" s="18" t="s">
        <v>3020</v>
      </c>
      <c r="J1054" s="19"/>
      <c r="K1054" s="18" t="s">
        <v>66</v>
      </c>
      <c r="L1054" s="21" t="s">
        <v>239</v>
      </c>
      <c r="M1054" s="18">
        <v>231010000</v>
      </c>
      <c r="N1054" s="19" t="s">
        <v>68</v>
      </c>
      <c r="O1054" s="18" t="s">
        <v>91</v>
      </c>
      <c r="P1054" s="19" t="s">
        <v>68</v>
      </c>
      <c r="Q1054" s="19" t="s">
        <v>70</v>
      </c>
      <c r="R1054" s="19" t="s">
        <v>84</v>
      </c>
      <c r="S1054" s="19" t="s">
        <v>72</v>
      </c>
      <c r="T1054" s="27">
        <v>796</v>
      </c>
      <c r="U1054" s="27" t="s">
        <v>133</v>
      </c>
      <c r="V1054" s="23">
        <v>1</v>
      </c>
      <c r="W1054" s="23">
        <v>130000</v>
      </c>
      <c r="X1054" s="98">
        <f aca="true" t="shared" si="42" ref="X1054:X1067">W1054*V1054</f>
        <v>130000</v>
      </c>
      <c r="Y1054" s="98">
        <f t="shared" si="41"/>
        <v>145600</v>
      </c>
      <c r="Z1054" s="19"/>
      <c r="AA1054" s="19" t="s">
        <v>76</v>
      </c>
      <c r="AB1054" s="19"/>
      <c r="AC1054" s="15" t="s">
        <v>965</v>
      </c>
    </row>
    <row r="1055" spans="1:29" s="1" customFormat="1" ht="66.75" customHeight="1">
      <c r="A1055" s="18" t="s">
        <v>3021</v>
      </c>
      <c r="B1055" s="19" t="s">
        <v>61</v>
      </c>
      <c r="C1055" s="19" t="s">
        <v>62</v>
      </c>
      <c r="D1055" s="39" t="s">
        <v>250</v>
      </c>
      <c r="E1055" s="33" t="s">
        <v>251</v>
      </c>
      <c r="F1055" s="33"/>
      <c r="G1055" s="33" t="s">
        <v>252</v>
      </c>
      <c r="H1055" s="33"/>
      <c r="I1055" s="18" t="s">
        <v>3022</v>
      </c>
      <c r="J1055" s="19"/>
      <c r="K1055" s="18" t="s">
        <v>66</v>
      </c>
      <c r="L1055" s="21" t="s">
        <v>239</v>
      </c>
      <c r="M1055" s="18">
        <v>231010000</v>
      </c>
      <c r="N1055" s="19" t="s">
        <v>68</v>
      </c>
      <c r="O1055" s="18" t="s">
        <v>91</v>
      </c>
      <c r="P1055" s="19" t="s">
        <v>68</v>
      </c>
      <c r="Q1055" s="19" t="s">
        <v>70</v>
      </c>
      <c r="R1055" s="19" t="s">
        <v>84</v>
      </c>
      <c r="S1055" s="19" t="s">
        <v>72</v>
      </c>
      <c r="T1055" s="21" t="s">
        <v>122</v>
      </c>
      <c r="U1055" s="19" t="s">
        <v>98</v>
      </c>
      <c r="V1055" s="23">
        <v>25</v>
      </c>
      <c r="W1055" s="23">
        <v>575</v>
      </c>
      <c r="X1055" s="98">
        <f t="shared" si="42"/>
        <v>14375</v>
      </c>
      <c r="Y1055" s="98">
        <f t="shared" si="41"/>
        <v>16100.000000000002</v>
      </c>
      <c r="Z1055" s="19"/>
      <c r="AA1055" s="19" t="s">
        <v>76</v>
      </c>
      <c r="AB1055" s="19"/>
      <c r="AC1055" s="15" t="s">
        <v>965</v>
      </c>
    </row>
    <row r="1056" spans="1:29" s="1" customFormat="1" ht="66.75" customHeight="1">
      <c r="A1056" s="18" t="s">
        <v>3023</v>
      </c>
      <c r="B1056" s="19" t="s">
        <v>61</v>
      </c>
      <c r="C1056" s="19" t="s">
        <v>62</v>
      </c>
      <c r="D1056" s="39" t="s">
        <v>250</v>
      </c>
      <c r="E1056" s="33" t="s">
        <v>251</v>
      </c>
      <c r="F1056" s="33"/>
      <c r="G1056" s="33" t="s">
        <v>252</v>
      </c>
      <c r="H1056" s="33"/>
      <c r="I1056" s="18" t="s">
        <v>3024</v>
      </c>
      <c r="J1056" s="19"/>
      <c r="K1056" s="18" t="s">
        <v>66</v>
      </c>
      <c r="L1056" s="21" t="s">
        <v>239</v>
      </c>
      <c r="M1056" s="18">
        <v>231010000</v>
      </c>
      <c r="N1056" s="19" t="s">
        <v>68</v>
      </c>
      <c r="O1056" s="18" t="s">
        <v>91</v>
      </c>
      <c r="P1056" s="19" t="s">
        <v>68</v>
      </c>
      <c r="Q1056" s="19" t="s">
        <v>70</v>
      </c>
      <c r="R1056" s="19" t="s">
        <v>84</v>
      </c>
      <c r="S1056" s="19" t="s">
        <v>72</v>
      </c>
      <c r="T1056" s="21" t="s">
        <v>122</v>
      </c>
      <c r="U1056" s="19" t="s">
        <v>98</v>
      </c>
      <c r="V1056" s="23">
        <v>50</v>
      </c>
      <c r="W1056" s="23">
        <v>440</v>
      </c>
      <c r="X1056" s="98">
        <f t="shared" si="42"/>
        <v>22000</v>
      </c>
      <c r="Y1056" s="98">
        <f t="shared" si="41"/>
        <v>24640.000000000004</v>
      </c>
      <c r="Z1056" s="19"/>
      <c r="AA1056" s="19" t="s">
        <v>76</v>
      </c>
      <c r="AB1056" s="19"/>
      <c r="AC1056" s="15" t="s">
        <v>965</v>
      </c>
    </row>
    <row r="1057" spans="1:29" s="1" customFormat="1" ht="66.75" customHeight="1">
      <c r="A1057" s="18" t="s">
        <v>3025</v>
      </c>
      <c r="B1057" s="19" t="s">
        <v>61</v>
      </c>
      <c r="C1057" s="19" t="s">
        <v>62</v>
      </c>
      <c r="D1057" s="39" t="s">
        <v>700</v>
      </c>
      <c r="E1057" s="33" t="s">
        <v>251</v>
      </c>
      <c r="F1057" s="33"/>
      <c r="G1057" s="33" t="s">
        <v>701</v>
      </c>
      <c r="H1057" s="33"/>
      <c r="I1057" s="41" t="s">
        <v>3026</v>
      </c>
      <c r="J1057" s="19"/>
      <c r="K1057" s="18" t="s">
        <v>66</v>
      </c>
      <c r="L1057" s="21" t="s">
        <v>239</v>
      </c>
      <c r="M1057" s="18">
        <v>231010000</v>
      </c>
      <c r="N1057" s="19" t="s">
        <v>68</v>
      </c>
      <c r="O1057" s="18" t="s">
        <v>91</v>
      </c>
      <c r="P1057" s="19" t="s">
        <v>68</v>
      </c>
      <c r="Q1057" s="19" t="s">
        <v>70</v>
      </c>
      <c r="R1057" s="19" t="s">
        <v>84</v>
      </c>
      <c r="S1057" s="19" t="s">
        <v>72</v>
      </c>
      <c r="T1057" s="21" t="s">
        <v>122</v>
      </c>
      <c r="U1057" s="19" t="s">
        <v>98</v>
      </c>
      <c r="V1057" s="23">
        <v>5</v>
      </c>
      <c r="W1057" s="23">
        <v>880</v>
      </c>
      <c r="X1057" s="98">
        <f t="shared" si="42"/>
        <v>4400</v>
      </c>
      <c r="Y1057" s="98">
        <f t="shared" si="41"/>
        <v>4928.000000000001</v>
      </c>
      <c r="Z1057" s="19"/>
      <c r="AA1057" s="19" t="s">
        <v>76</v>
      </c>
      <c r="AB1057" s="19"/>
      <c r="AC1057" s="15" t="s">
        <v>965</v>
      </c>
    </row>
    <row r="1058" spans="1:29" s="1" customFormat="1" ht="66.75" customHeight="1">
      <c r="A1058" s="18" t="s">
        <v>3027</v>
      </c>
      <c r="B1058" s="19" t="s">
        <v>61</v>
      </c>
      <c r="C1058" s="19" t="s">
        <v>62</v>
      </c>
      <c r="D1058" s="19" t="s">
        <v>2951</v>
      </c>
      <c r="E1058" s="19" t="s">
        <v>2952</v>
      </c>
      <c r="F1058" s="33"/>
      <c r="G1058" s="19" t="s">
        <v>2953</v>
      </c>
      <c r="H1058" s="33"/>
      <c r="I1058" s="18" t="s">
        <v>3028</v>
      </c>
      <c r="J1058" s="19"/>
      <c r="K1058" s="18" t="s">
        <v>66</v>
      </c>
      <c r="L1058" s="21" t="s">
        <v>239</v>
      </c>
      <c r="M1058" s="18">
        <v>231010000</v>
      </c>
      <c r="N1058" s="19" t="s">
        <v>68</v>
      </c>
      <c r="O1058" s="18" t="s">
        <v>91</v>
      </c>
      <c r="P1058" s="19" t="s">
        <v>68</v>
      </c>
      <c r="Q1058" s="19" t="s">
        <v>70</v>
      </c>
      <c r="R1058" s="19" t="s">
        <v>84</v>
      </c>
      <c r="S1058" s="19" t="s">
        <v>72</v>
      </c>
      <c r="T1058" s="21" t="s">
        <v>122</v>
      </c>
      <c r="U1058" s="19" t="s">
        <v>98</v>
      </c>
      <c r="V1058" s="23">
        <v>120</v>
      </c>
      <c r="W1058" s="23">
        <v>114</v>
      </c>
      <c r="X1058" s="98">
        <f>W1058*V1058</f>
        <v>13680</v>
      </c>
      <c r="Y1058" s="98">
        <f t="shared" si="41"/>
        <v>15321.600000000002</v>
      </c>
      <c r="Z1058" s="19"/>
      <c r="AA1058" s="19" t="s">
        <v>76</v>
      </c>
      <c r="AB1058" s="19"/>
      <c r="AC1058" s="15" t="s">
        <v>965</v>
      </c>
    </row>
    <row r="1059" spans="1:29" s="1" customFormat="1" ht="66.75" customHeight="1">
      <c r="A1059" s="18" t="s">
        <v>3029</v>
      </c>
      <c r="B1059" s="19" t="s">
        <v>61</v>
      </c>
      <c r="C1059" s="19" t="s">
        <v>62</v>
      </c>
      <c r="D1059" s="19" t="s">
        <v>3030</v>
      </c>
      <c r="E1059" s="19" t="s">
        <v>3031</v>
      </c>
      <c r="F1059" s="33"/>
      <c r="G1059" s="19" t="s">
        <v>3032</v>
      </c>
      <c r="H1059" s="33"/>
      <c r="I1059" s="18" t="s">
        <v>3033</v>
      </c>
      <c r="J1059" s="19"/>
      <c r="K1059" s="18" t="s">
        <v>66</v>
      </c>
      <c r="L1059" s="21" t="s">
        <v>239</v>
      </c>
      <c r="M1059" s="18">
        <v>231010000</v>
      </c>
      <c r="N1059" s="19" t="s">
        <v>68</v>
      </c>
      <c r="O1059" s="18" t="s">
        <v>91</v>
      </c>
      <c r="P1059" s="19" t="s">
        <v>68</v>
      </c>
      <c r="Q1059" s="19" t="s">
        <v>70</v>
      </c>
      <c r="R1059" s="19" t="s">
        <v>84</v>
      </c>
      <c r="S1059" s="19" t="s">
        <v>72</v>
      </c>
      <c r="T1059" s="26" t="s">
        <v>86</v>
      </c>
      <c r="U1059" s="26" t="s">
        <v>87</v>
      </c>
      <c r="V1059" s="23">
        <v>6</v>
      </c>
      <c r="W1059" s="23">
        <v>6000</v>
      </c>
      <c r="X1059" s="98">
        <f t="shared" si="42"/>
        <v>36000</v>
      </c>
      <c r="Y1059" s="98">
        <f t="shared" si="41"/>
        <v>40320.00000000001</v>
      </c>
      <c r="Z1059" s="19"/>
      <c r="AA1059" s="19" t="s">
        <v>76</v>
      </c>
      <c r="AB1059" s="19"/>
      <c r="AC1059" s="15" t="s">
        <v>965</v>
      </c>
    </row>
    <row r="1060" spans="1:29" s="1" customFormat="1" ht="66.75" customHeight="1">
      <c r="A1060" s="18" t="s">
        <v>3034</v>
      </c>
      <c r="B1060" s="19" t="s">
        <v>61</v>
      </c>
      <c r="C1060" s="19" t="s">
        <v>62</v>
      </c>
      <c r="D1060" s="19" t="s">
        <v>3035</v>
      </c>
      <c r="E1060" s="19" t="s">
        <v>2669</v>
      </c>
      <c r="F1060" s="33"/>
      <c r="G1060" s="19" t="s">
        <v>3036</v>
      </c>
      <c r="H1060" s="33"/>
      <c r="I1060" s="18" t="s">
        <v>3037</v>
      </c>
      <c r="J1060" s="19"/>
      <c r="K1060" s="18" t="s">
        <v>66</v>
      </c>
      <c r="L1060" s="21" t="s">
        <v>239</v>
      </c>
      <c r="M1060" s="18">
        <v>231010000</v>
      </c>
      <c r="N1060" s="19" t="s">
        <v>68</v>
      </c>
      <c r="O1060" s="18" t="s">
        <v>91</v>
      </c>
      <c r="P1060" s="19" t="s">
        <v>68</v>
      </c>
      <c r="Q1060" s="19" t="s">
        <v>70</v>
      </c>
      <c r="R1060" s="19" t="s">
        <v>84</v>
      </c>
      <c r="S1060" s="19" t="s">
        <v>72</v>
      </c>
      <c r="T1060" s="21">
        <v>796</v>
      </c>
      <c r="U1060" s="19" t="s">
        <v>133</v>
      </c>
      <c r="V1060" s="23">
        <v>4</v>
      </c>
      <c r="W1060" s="23">
        <v>1800</v>
      </c>
      <c r="X1060" s="98">
        <f t="shared" si="42"/>
        <v>7200</v>
      </c>
      <c r="Y1060" s="98">
        <f t="shared" si="41"/>
        <v>8064.000000000001</v>
      </c>
      <c r="Z1060" s="19"/>
      <c r="AA1060" s="19" t="s">
        <v>76</v>
      </c>
      <c r="AB1060" s="19"/>
      <c r="AC1060" s="15" t="s">
        <v>965</v>
      </c>
    </row>
    <row r="1061" spans="1:29" s="1" customFormat="1" ht="66.75" customHeight="1">
      <c r="A1061" s="18" t="s">
        <v>3038</v>
      </c>
      <c r="B1061" s="19" t="s">
        <v>61</v>
      </c>
      <c r="C1061" s="19" t="s">
        <v>62</v>
      </c>
      <c r="D1061" s="19" t="s">
        <v>466</v>
      </c>
      <c r="E1061" s="19" t="s">
        <v>446</v>
      </c>
      <c r="F1061" s="33"/>
      <c r="G1061" s="19" t="s">
        <v>467</v>
      </c>
      <c r="H1061" s="33"/>
      <c r="I1061" s="18" t="s">
        <v>3039</v>
      </c>
      <c r="J1061" s="19"/>
      <c r="K1061" s="18" t="s">
        <v>66</v>
      </c>
      <c r="L1061" s="21" t="s">
        <v>239</v>
      </c>
      <c r="M1061" s="18">
        <v>231010000</v>
      </c>
      <c r="N1061" s="19" t="s">
        <v>68</v>
      </c>
      <c r="O1061" s="18" t="s">
        <v>91</v>
      </c>
      <c r="P1061" s="19" t="s">
        <v>68</v>
      </c>
      <c r="Q1061" s="19" t="s">
        <v>70</v>
      </c>
      <c r="R1061" s="19" t="s">
        <v>84</v>
      </c>
      <c r="S1061" s="19" t="s">
        <v>72</v>
      </c>
      <c r="T1061" s="21">
        <v>796</v>
      </c>
      <c r="U1061" s="19" t="s">
        <v>133</v>
      </c>
      <c r="V1061" s="23">
        <v>5</v>
      </c>
      <c r="W1061" s="23">
        <v>7000</v>
      </c>
      <c r="X1061" s="98">
        <f t="shared" si="42"/>
        <v>35000</v>
      </c>
      <c r="Y1061" s="98">
        <f t="shared" si="41"/>
        <v>39200.00000000001</v>
      </c>
      <c r="Z1061" s="19"/>
      <c r="AA1061" s="19" t="s">
        <v>76</v>
      </c>
      <c r="AB1061" s="19"/>
      <c r="AC1061" s="15" t="s">
        <v>965</v>
      </c>
    </row>
    <row r="1062" spans="1:29" s="18" customFormat="1" ht="66.75" customHeight="1">
      <c r="A1062" s="18" t="s">
        <v>3040</v>
      </c>
      <c r="B1062" s="18" t="s">
        <v>61</v>
      </c>
      <c r="C1062" s="18" t="s">
        <v>62</v>
      </c>
      <c r="D1062" s="18" t="s">
        <v>3041</v>
      </c>
      <c r="E1062" s="18" t="s">
        <v>3042</v>
      </c>
      <c r="G1062" s="18" t="s">
        <v>3043</v>
      </c>
      <c r="I1062" s="18" t="s">
        <v>3044</v>
      </c>
      <c r="K1062" s="18" t="s">
        <v>66</v>
      </c>
      <c r="L1062" s="18" t="s">
        <v>239</v>
      </c>
      <c r="M1062" s="18">
        <v>231010000</v>
      </c>
      <c r="N1062" s="18" t="s">
        <v>68</v>
      </c>
      <c r="O1062" s="18" t="s">
        <v>91</v>
      </c>
      <c r="P1062" s="18" t="s">
        <v>68</v>
      </c>
      <c r="Q1062" s="18" t="s">
        <v>70</v>
      </c>
      <c r="R1062" s="18" t="s">
        <v>84</v>
      </c>
      <c r="S1062" s="18" t="s">
        <v>72</v>
      </c>
      <c r="T1062" s="18">
        <v>796</v>
      </c>
      <c r="U1062" s="18" t="s">
        <v>133</v>
      </c>
      <c r="V1062" s="18">
        <v>5</v>
      </c>
      <c r="W1062" s="18">
        <v>5000</v>
      </c>
      <c r="X1062" s="18">
        <f t="shared" si="42"/>
        <v>25000</v>
      </c>
      <c r="Y1062" s="18">
        <f t="shared" si="41"/>
        <v>28000.000000000004</v>
      </c>
      <c r="AA1062" s="18" t="s">
        <v>76</v>
      </c>
      <c r="AC1062" s="18" t="s">
        <v>965</v>
      </c>
    </row>
    <row r="1063" spans="1:29" s="18" customFormat="1" ht="66.75" customHeight="1">
      <c r="A1063" s="18" t="s">
        <v>3045</v>
      </c>
      <c r="B1063" s="18" t="s">
        <v>61</v>
      </c>
      <c r="C1063" s="18" t="s">
        <v>62</v>
      </c>
      <c r="D1063" s="18" t="s">
        <v>457</v>
      </c>
      <c r="E1063" s="18" t="s">
        <v>432</v>
      </c>
      <c r="G1063" s="18" t="s">
        <v>458</v>
      </c>
      <c r="K1063" s="18" t="s">
        <v>66</v>
      </c>
      <c r="L1063" s="18" t="s">
        <v>239</v>
      </c>
      <c r="M1063" s="18">
        <v>231010000</v>
      </c>
      <c r="N1063" s="18" t="s">
        <v>68</v>
      </c>
      <c r="O1063" s="18" t="s">
        <v>91</v>
      </c>
      <c r="P1063" s="18" t="s">
        <v>68</v>
      </c>
      <c r="Q1063" s="18" t="s">
        <v>70</v>
      </c>
      <c r="R1063" s="18" t="s">
        <v>84</v>
      </c>
      <c r="S1063" s="18" t="s">
        <v>72</v>
      </c>
      <c r="T1063" s="18">
        <v>796</v>
      </c>
      <c r="U1063" s="18" t="s">
        <v>133</v>
      </c>
      <c r="V1063" s="18">
        <v>5</v>
      </c>
      <c r="W1063" s="18">
        <v>148</v>
      </c>
      <c r="X1063" s="18">
        <f t="shared" si="42"/>
        <v>740</v>
      </c>
      <c r="Y1063" s="18">
        <f t="shared" si="41"/>
        <v>828.8000000000001</v>
      </c>
      <c r="AA1063" s="18" t="s">
        <v>76</v>
      </c>
      <c r="AC1063" s="18" t="s">
        <v>965</v>
      </c>
    </row>
    <row r="1064" spans="1:30" s="18" customFormat="1" ht="66.75" customHeight="1">
      <c r="A1064" s="18" t="s">
        <v>3046</v>
      </c>
      <c r="B1064" s="18" t="s">
        <v>61</v>
      </c>
      <c r="C1064" s="18" t="s">
        <v>62</v>
      </c>
      <c r="D1064" s="18" t="s">
        <v>457</v>
      </c>
      <c r="E1064" s="18" t="s">
        <v>432</v>
      </c>
      <c r="G1064" s="18" t="s">
        <v>458</v>
      </c>
      <c r="I1064" s="18" t="s">
        <v>3047</v>
      </c>
      <c r="K1064" s="18" t="s">
        <v>66</v>
      </c>
      <c r="L1064" s="18" t="s">
        <v>239</v>
      </c>
      <c r="M1064" s="18">
        <v>231010000</v>
      </c>
      <c r="N1064" s="18" t="s">
        <v>68</v>
      </c>
      <c r="O1064" s="18" t="s">
        <v>91</v>
      </c>
      <c r="P1064" s="18" t="s">
        <v>68</v>
      </c>
      <c r="Q1064" s="18" t="s">
        <v>70</v>
      </c>
      <c r="R1064" s="18" t="s">
        <v>84</v>
      </c>
      <c r="S1064" s="18" t="s">
        <v>72</v>
      </c>
      <c r="T1064" s="18">
        <v>796</v>
      </c>
      <c r="U1064" s="18" t="s">
        <v>133</v>
      </c>
      <c r="V1064" s="18">
        <v>5</v>
      </c>
      <c r="W1064" s="18">
        <v>148</v>
      </c>
      <c r="X1064" s="18">
        <f t="shared" si="42"/>
        <v>740</v>
      </c>
      <c r="Y1064" s="18">
        <f t="shared" si="41"/>
        <v>828.8000000000001</v>
      </c>
      <c r="AA1064" s="18" t="s">
        <v>76</v>
      </c>
      <c r="AC1064" s="18" t="s">
        <v>965</v>
      </c>
      <c r="AD1064" s="23"/>
    </row>
    <row r="1065" spans="1:29" s="18" customFormat="1" ht="66.75" customHeight="1">
      <c r="A1065" s="18" t="s">
        <v>3048</v>
      </c>
      <c r="B1065" s="18" t="s">
        <v>61</v>
      </c>
      <c r="C1065" s="18" t="s">
        <v>62</v>
      </c>
      <c r="D1065" s="18" t="s">
        <v>3049</v>
      </c>
      <c r="E1065" s="18" t="s">
        <v>352</v>
      </c>
      <c r="G1065" s="18" t="s">
        <v>3050</v>
      </c>
      <c r="I1065" s="18" t="s">
        <v>3051</v>
      </c>
      <c r="K1065" s="18" t="s">
        <v>66</v>
      </c>
      <c r="L1065" s="18" t="s">
        <v>239</v>
      </c>
      <c r="M1065" s="18">
        <v>231010000</v>
      </c>
      <c r="N1065" s="18" t="s">
        <v>68</v>
      </c>
      <c r="O1065" s="18" t="s">
        <v>91</v>
      </c>
      <c r="P1065" s="18" t="s">
        <v>68</v>
      </c>
      <c r="Q1065" s="18" t="s">
        <v>70</v>
      </c>
      <c r="R1065" s="18" t="s">
        <v>84</v>
      </c>
      <c r="S1065" s="18" t="s">
        <v>72</v>
      </c>
      <c r="T1065" s="21">
        <v>778</v>
      </c>
      <c r="U1065" s="19" t="s">
        <v>281</v>
      </c>
      <c r="V1065" s="18">
        <v>1</v>
      </c>
      <c r="W1065" s="23">
        <v>3170</v>
      </c>
      <c r="X1065" s="23">
        <f t="shared" si="42"/>
        <v>3170</v>
      </c>
      <c r="Y1065" s="23">
        <f t="shared" si="41"/>
        <v>3550.4000000000005</v>
      </c>
      <c r="AA1065" s="18" t="s">
        <v>76</v>
      </c>
      <c r="AC1065" s="18" t="s">
        <v>965</v>
      </c>
    </row>
    <row r="1066" spans="1:29" s="18" customFormat="1" ht="66.75" customHeight="1">
      <c r="A1066" s="18" t="s">
        <v>3052</v>
      </c>
      <c r="B1066" s="18" t="s">
        <v>61</v>
      </c>
      <c r="C1066" s="18" t="s">
        <v>62</v>
      </c>
      <c r="D1066" s="18" t="s">
        <v>3049</v>
      </c>
      <c r="E1066" s="18" t="s">
        <v>352</v>
      </c>
      <c r="G1066" s="18" t="s">
        <v>3050</v>
      </c>
      <c r="I1066" s="18" t="s">
        <v>3053</v>
      </c>
      <c r="K1066" s="18" t="s">
        <v>66</v>
      </c>
      <c r="L1066" s="18" t="s">
        <v>239</v>
      </c>
      <c r="M1066" s="18">
        <v>231010000</v>
      </c>
      <c r="N1066" s="18" t="s">
        <v>68</v>
      </c>
      <c r="O1066" s="18" t="s">
        <v>91</v>
      </c>
      <c r="P1066" s="18" t="s">
        <v>68</v>
      </c>
      <c r="Q1066" s="18" t="s">
        <v>70</v>
      </c>
      <c r="R1066" s="18" t="s">
        <v>84</v>
      </c>
      <c r="S1066" s="18" t="s">
        <v>72</v>
      </c>
      <c r="T1066" s="21">
        <v>778</v>
      </c>
      <c r="U1066" s="19" t="s">
        <v>281</v>
      </c>
      <c r="V1066" s="18">
        <v>1</v>
      </c>
      <c r="W1066" s="23">
        <v>2349</v>
      </c>
      <c r="X1066" s="23">
        <f t="shared" si="42"/>
        <v>2349</v>
      </c>
      <c r="Y1066" s="23">
        <f t="shared" si="41"/>
        <v>2630.88</v>
      </c>
      <c r="AA1066" s="18" t="s">
        <v>76</v>
      </c>
      <c r="AC1066" s="18" t="s">
        <v>965</v>
      </c>
    </row>
    <row r="1067" spans="1:29" s="18" customFormat="1" ht="66.75" customHeight="1">
      <c r="A1067" s="18" t="s">
        <v>3054</v>
      </c>
      <c r="B1067" s="18" t="s">
        <v>61</v>
      </c>
      <c r="C1067" s="18" t="s">
        <v>62</v>
      </c>
      <c r="D1067" s="40" t="s">
        <v>2735</v>
      </c>
      <c r="E1067" s="40" t="s">
        <v>1245</v>
      </c>
      <c r="F1067" s="41"/>
      <c r="G1067" s="40" t="s">
        <v>2736</v>
      </c>
      <c r="I1067" s="18" t="s">
        <v>3055</v>
      </c>
      <c r="K1067" s="18" t="s">
        <v>66</v>
      </c>
      <c r="L1067" s="18" t="s">
        <v>239</v>
      </c>
      <c r="M1067" s="18">
        <v>231010000</v>
      </c>
      <c r="N1067" s="18" t="s">
        <v>68</v>
      </c>
      <c r="O1067" s="18" t="s">
        <v>91</v>
      </c>
      <c r="P1067" s="18" t="s">
        <v>68</v>
      </c>
      <c r="Q1067" s="18" t="s">
        <v>70</v>
      </c>
      <c r="R1067" s="18" t="s">
        <v>84</v>
      </c>
      <c r="S1067" s="18" t="s">
        <v>72</v>
      </c>
      <c r="T1067" s="152">
        <v>796</v>
      </c>
      <c r="U1067" s="152" t="s">
        <v>205</v>
      </c>
      <c r="V1067" s="18">
        <v>2</v>
      </c>
      <c r="W1067" s="23">
        <v>14000</v>
      </c>
      <c r="X1067" s="23">
        <f t="shared" si="42"/>
        <v>28000</v>
      </c>
      <c r="Y1067" s="23">
        <f t="shared" si="41"/>
        <v>31360.000000000004</v>
      </c>
      <c r="AA1067" s="18" t="s">
        <v>76</v>
      </c>
      <c r="AC1067" s="18" t="s">
        <v>965</v>
      </c>
    </row>
    <row r="1068" spans="1:29" s="18" customFormat="1" ht="66.75" customHeight="1">
      <c r="A1068" s="18" t="s">
        <v>3056</v>
      </c>
      <c r="B1068" s="18" t="s">
        <v>61</v>
      </c>
      <c r="C1068" s="18" t="s">
        <v>62</v>
      </c>
      <c r="D1068" s="40" t="s">
        <v>2735</v>
      </c>
      <c r="E1068" s="40" t="s">
        <v>1245</v>
      </c>
      <c r="F1068" s="41"/>
      <c r="G1068" s="40" t="s">
        <v>2736</v>
      </c>
      <c r="I1068" s="18" t="s">
        <v>3057</v>
      </c>
      <c r="K1068" s="18" t="s">
        <v>82</v>
      </c>
      <c r="L1068" s="18" t="s">
        <v>239</v>
      </c>
      <c r="M1068" s="18">
        <v>231010000</v>
      </c>
      <c r="N1068" s="18" t="s">
        <v>68</v>
      </c>
      <c r="O1068" s="18" t="s">
        <v>383</v>
      </c>
      <c r="P1068" s="18" t="s">
        <v>68</v>
      </c>
      <c r="Q1068" s="18" t="s">
        <v>70</v>
      </c>
      <c r="R1068" s="18" t="s">
        <v>84</v>
      </c>
      <c r="S1068" s="19" t="s">
        <v>92</v>
      </c>
      <c r="T1068" s="152">
        <v>796</v>
      </c>
      <c r="U1068" s="152" t="s">
        <v>205</v>
      </c>
      <c r="V1068" s="18">
        <v>1</v>
      </c>
      <c r="W1068" s="23">
        <v>50000</v>
      </c>
      <c r="X1068" s="23">
        <v>0</v>
      </c>
      <c r="Y1068" s="23">
        <f t="shared" si="41"/>
        <v>0</v>
      </c>
      <c r="AA1068" s="18" t="s">
        <v>76</v>
      </c>
      <c r="AB1068" s="18" t="s">
        <v>3058</v>
      </c>
      <c r="AC1068" s="18" t="s">
        <v>2441</v>
      </c>
    </row>
    <row r="1069" spans="1:29" s="18" customFormat="1" ht="66.75" customHeight="1">
      <c r="A1069" s="18" t="s">
        <v>3059</v>
      </c>
      <c r="B1069" s="18" t="s">
        <v>61</v>
      </c>
      <c r="C1069" s="18" t="s">
        <v>62</v>
      </c>
      <c r="D1069" s="40" t="s">
        <v>3060</v>
      </c>
      <c r="E1069" s="40" t="s">
        <v>1245</v>
      </c>
      <c r="F1069" s="41"/>
      <c r="G1069" s="40" t="s">
        <v>3061</v>
      </c>
      <c r="I1069" s="18" t="s">
        <v>3062</v>
      </c>
      <c r="K1069" s="18" t="s">
        <v>66</v>
      </c>
      <c r="L1069" s="18" t="s">
        <v>239</v>
      </c>
      <c r="M1069" s="18">
        <v>231010000</v>
      </c>
      <c r="N1069" s="18" t="s">
        <v>68</v>
      </c>
      <c r="O1069" s="18" t="s">
        <v>513</v>
      </c>
      <c r="P1069" s="18" t="s">
        <v>68</v>
      </c>
      <c r="Q1069" s="18" t="s">
        <v>70</v>
      </c>
      <c r="R1069" s="18" t="s">
        <v>84</v>
      </c>
      <c r="S1069" s="19" t="s">
        <v>92</v>
      </c>
      <c r="T1069" s="152">
        <v>796</v>
      </c>
      <c r="U1069" s="152" t="s">
        <v>205</v>
      </c>
      <c r="V1069" s="18">
        <v>1</v>
      </c>
      <c r="W1069" s="23">
        <v>50000</v>
      </c>
      <c r="X1069" s="23">
        <v>0</v>
      </c>
      <c r="Y1069" s="23">
        <f t="shared" si="41"/>
        <v>0</v>
      </c>
      <c r="AA1069" s="18" t="s">
        <v>76</v>
      </c>
      <c r="AB1069" s="18">
        <v>7</v>
      </c>
      <c r="AC1069" s="18" t="s">
        <v>2441</v>
      </c>
    </row>
    <row r="1070" spans="1:29" s="18" customFormat="1" ht="66.75" customHeight="1">
      <c r="A1070" s="18" t="s">
        <v>3063</v>
      </c>
      <c r="B1070" s="18" t="s">
        <v>61</v>
      </c>
      <c r="C1070" s="18" t="s">
        <v>62</v>
      </c>
      <c r="D1070" s="40" t="s">
        <v>3060</v>
      </c>
      <c r="E1070" s="40" t="s">
        <v>1245</v>
      </c>
      <c r="F1070" s="41"/>
      <c r="G1070" s="40" t="s">
        <v>3061</v>
      </c>
      <c r="I1070" s="18" t="s">
        <v>3062</v>
      </c>
      <c r="K1070" s="18" t="s">
        <v>82</v>
      </c>
      <c r="L1070" s="18" t="s">
        <v>239</v>
      </c>
      <c r="M1070" s="18">
        <v>231010000</v>
      </c>
      <c r="N1070" s="18" t="s">
        <v>68</v>
      </c>
      <c r="O1070" s="18" t="s">
        <v>513</v>
      </c>
      <c r="P1070" s="18" t="s">
        <v>68</v>
      </c>
      <c r="Q1070" s="18" t="s">
        <v>70</v>
      </c>
      <c r="R1070" s="18" t="s">
        <v>84</v>
      </c>
      <c r="S1070" s="19" t="s">
        <v>92</v>
      </c>
      <c r="T1070" s="152">
        <v>796</v>
      </c>
      <c r="U1070" s="152" t="s">
        <v>205</v>
      </c>
      <c r="V1070" s="18">
        <v>1</v>
      </c>
      <c r="W1070" s="23">
        <v>50000</v>
      </c>
      <c r="X1070" s="23">
        <f>W1070*V1070</f>
        <v>50000</v>
      </c>
      <c r="Y1070" s="23">
        <f t="shared" si="41"/>
        <v>56000.00000000001</v>
      </c>
      <c r="AA1070" s="18" t="s">
        <v>76</v>
      </c>
      <c r="AC1070" s="18" t="s">
        <v>2441</v>
      </c>
    </row>
    <row r="1071" spans="1:29" s="8" customFormat="1" ht="89.25" customHeight="1">
      <c r="A1071" s="18" t="s">
        <v>3064</v>
      </c>
      <c r="B1071" s="19" t="s">
        <v>61</v>
      </c>
      <c r="C1071" s="19" t="s">
        <v>62</v>
      </c>
      <c r="D1071" s="40" t="s">
        <v>2778</v>
      </c>
      <c r="E1071" s="40" t="s">
        <v>2779</v>
      </c>
      <c r="F1071" s="41"/>
      <c r="G1071" s="40" t="s">
        <v>2780</v>
      </c>
      <c r="H1071" s="41"/>
      <c r="I1071" s="41" t="s">
        <v>3065</v>
      </c>
      <c r="J1071" s="41"/>
      <c r="K1071" s="40" t="s">
        <v>82</v>
      </c>
      <c r="L1071" s="31" t="s">
        <v>239</v>
      </c>
      <c r="M1071" s="21" t="s">
        <v>67</v>
      </c>
      <c r="N1071" s="40" t="s">
        <v>68</v>
      </c>
      <c r="O1071" s="18" t="s">
        <v>383</v>
      </c>
      <c r="P1071" s="40" t="s">
        <v>68</v>
      </c>
      <c r="Q1071" s="40" t="s">
        <v>70</v>
      </c>
      <c r="R1071" s="19" t="s">
        <v>84</v>
      </c>
      <c r="S1071" s="19" t="s">
        <v>92</v>
      </c>
      <c r="T1071" s="152">
        <v>796</v>
      </c>
      <c r="U1071" s="152" t="s">
        <v>205</v>
      </c>
      <c r="V1071" s="112">
        <v>1</v>
      </c>
      <c r="W1071" s="113">
        <v>250000</v>
      </c>
      <c r="X1071" s="23">
        <v>0</v>
      </c>
      <c r="Y1071" s="23">
        <f>X1071*1.12</f>
        <v>0</v>
      </c>
      <c r="Z1071" s="40"/>
      <c r="AA1071" s="19" t="s">
        <v>76</v>
      </c>
      <c r="AB1071" s="41" t="s">
        <v>3066</v>
      </c>
      <c r="AC1071" s="162" t="s">
        <v>3067</v>
      </c>
    </row>
    <row r="1072" spans="1:29" s="8" customFormat="1" ht="89.25" customHeight="1">
      <c r="A1072" s="18" t="s">
        <v>3068</v>
      </c>
      <c r="B1072" s="19" t="s">
        <v>61</v>
      </c>
      <c r="C1072" s="19" t="s">
        <v>62</v>
      </c>
      <c r="D1072" s="40" t="s">
        <v>3069</v>
      </c>
      <c r="E1072" s="40" t="s">
        <v>3070</v>
      </c>
      <c r="F1072" s="41"/>
      <c r="G1072" s="40" t="s">
        <v>3071</v>
      </c>
      <c r="H1072" s="41"/>
      <c r="I1072" s="41" t="s">
        <v>3065</v>
      </c>
      <c r="J1072" s="41"/>
      <c r="K1072" s="40" t="s">
        <v>82</v>
      </c>
      <c r="L1072" s="31" t="s">
        <v>239</v>
      </c>
      <c r="M1072" s="21" t="s">
        <v>67</v>
      </c>
      <c r="N1072" s="40" t="s">
        <v>68</v>
      </c>
      <c r="O1072" s="18" t="s">
        <v>139</v>
      </c>
      <c r="P1072" s="40" t="s">
        <v>68</v>
      </c>
      <c r="Q1072" s="40" t="s">
        <v>70</v>
      </c>
      <c r="R1072" s="19" t="s">
        <v>84</v>
      </c>
      <c r="S1072" s="19" t="s">
        <v>92</v>
      </c>
      <c r="T1072" s="152">
        <v>796</v>
      </c>
      <c r="U1072" s="152" t="s">
        <v>205</v>
      </c>
      <c r="V1072" s="112">
        <v>1</v>
      </c>
      <c r="W1072" s="113">
        <v>250000</v>
      </c>
      <c r="X1072" s="23">
        <f>W1072*V1072</f>
        <v>250000</v>
      </c>
      <c r="Y1072" s="23">
        <f>X1072*1.12</f>
        <v>280000</v>
      </c>
      <c r="Z1072" s="40"/>
      <c r="AA1072" s="19" t="s">
        <v>76</v>
      </c>
      <c r="AB1072" s="41"/>
      <c r="AC1072" s="162" t="s">
        <v>3067</v>
      </c>
    </row>
    <row r="1073" spans="1:29" s="94" customFormat="1" ht="51.75" customHeight="1">
      <c r="A1073" s="18" t="s">
        <v>3072</v>
      </c>
      <c r="B1073" s="18" t="s">
        <v>61</v>
      </c>
      <c r="C1073" s="18" t="s">
        <v>62</v>
      </c>
      <c r="D1073" s="19" t="s">
        <v>3073</v>
      </c>
      <c r="E1073" s="19" t="s">
        <v>3074</v>
      </c>
      <c r="F1073" s="18"/>
      <c r="G1073" s="19" t="s">
        <v>3075</v>
      </c>
      <c r="H1073" s="18"/>
      <c r="I1073" s="18" t="s">
        <v>3076</v>
      </c>
      <c r="J1073" s="18"/>
      <c r="K1073" s="18" t="s">
        <v>82</v>
      </c>
      <c r="L1073" s="18" t="s">
        <v>239</v>
      </c>
      <c r="M1073" s="18">
        <v>231010000</v>
      </c>
      <c r="N1073" s="18" t="s">
        <v>68</v>
      </c>
      <c r="O1073" s="18" t="s">
        <v>383</v>
      </c>
      <c r="P1073" s="18" t="s">
        <v>68</v>
      </c>
      <c r="Q1073" s="18" t="s">
        <v>70</v>
      </c>
      <c r="R1073" s="18" t="s">
        <v>84</v>
      </c>
      <c r="S1073" s="19" t="s">
        <v>92</v>
      </c>
      <c r="T1073" s="19">
        <v>796</v>
      </c>
      <c r="U1073" s="19" t="s">
        <v>205</v>
      </c>
      <c r="V1073" s="18">
        <v>5</v>
      </c>
      <c r="W1073" s="23">
        <v>120000</v>
      </c>
      <c r="X1073" s="23">
        <v>0</v>
      </c>
      <c r="Y1073" s="23">
        <f>X1073*1.12</f>
        <v>0</v>
      </c>
      <c r="Z1073" s="18"/>
      <c r="AA1073" s="18" t="s">
        <v>76</v>
      </c>
      <c r="AB1073" s="18"/>
      <c r="AC1073" s="172" t="s">
        <v>965</v>
      </c>
    </row>
    <row r="1074" spans="1:29" s="94" customFormat="1" ht="72" customHeight="1">
      <c r="A1074" s="18" t="s">
        <v>3077</v>
      </c>
      <c r="B1074" s="18" t="s">
        <v>61</v>
      </c>
      <c r="C1074" s="18" t="s">
        <v>62</v>
      </c>
      <c r="D1074" s="19" t="s">
        <v>3073</v>
      </c>
      <c r="E1074" s="19" t="s">
        <v>3074</v>
      </c>
      <c r="F1074" s="18"/>
      <c r="G1074" s="19" t="s">
        <v>3075</v>
      </c>
      <c r="H1074" s="18"/>
      <c r="I1074" s="18" t="s">
        <v>3078</v>
      </c>
      <c r="J1074" s="18"/>
      <c r="K1074" s="18" t="s">
        <v>82</v>
      </c>
      <c r="L1074" s="18" t="s">
        <v>239</v>
      </c>
      <c r="M1074" s="18">
        <v>231010000</v>
      </c>
      <c r="N1074" s="18" t="s">
        <v>68</v>
      </c>
      <c r="O1074" s="18" t="s">
        <v>2755</v>
      </c>
      <c r="P1074" s="18" t="s">
        <v>68</v>
      </c>
      <c r="Q1074" s="18" t="s">
        <v>70</v>
      </c>
      <c r="R1074" s="18" t="s">
        <v>84</v>
      </c>
      <c r="S1074" s="19" t="s">
        <v>92</v>
      </c>
      <c r="T1074" s="19">
        <v>796</v>
      </c>
      <c r="U1074" s="19" t="s">
        <v>205</v>
      </c>
      <c r="V1074" s="18">
        <v>2</v>
      </c>
      <c r="W1074" s="23">
        <f>X1074/V1074</f>
        <v>89285.71428571428</v>
      </c>
      <c r="X1074" s="23">
        <f>Y1074/1.12</f>
        <v>178571.42857142855</v>
      </c>
      <c r="Y1074" s="23">
        <v>200000</v>
      </c>
      <c r="Z1074" s="18"/>
      <c r="AA1074" s="18" t="s">
        <v>76</v>
      </c>
      <c r="AB1074" s="18">
        <v>6.11</v>
      </c>
      <c r="AC1074" s="172" t="s">
        <v>965</v>
      </c>
    </row>
    <row r="1075" spans="1:29" s="18" customFormat="1" ht="35.25" customHeight="1">
      <c r="A1075" s="18" t="s">
        <v>3079</v>
      </c>
      <c r="B1075" s="18" t="s">
        <v>61</v>
      </c>
      <c r="C1075" s="18" t="s">
        <v>62</v>
      </c>
      <c r="D1075" s="40" t="s">
        <v>3073</v>
      </c>
      <c r="E1075" s="40" t="s">
        <v>3074</v>
      </c>
      <c r="F1075" s="41"/>
      <c r="G1075" s="40" t="s">
        <v>3075</v>
      </c>
      <c r="I1075" s="18" t="s">
        <v>3080</v>
      </c>
      <c r="K1075" s="18" t="s">
        <v>82</v>
      </c>
      <c r="L1075" s="18" t="s">
        <v>239</v>
      </c>
      <c r="M1075" s="18">
        <v>231010000</v>
      </c>
      <c r="N1075" s="18" t="s">
        <v>68</v>
      </c>
      <c r="O1075" s="18" t="s">
        <v>383</v>
      </c>
      <c r="P1075" s="18" t="s">
        <v>68</v>
      </c>
      <c r="Q1075" s="18" t="s">
        <v>70</v>
      </c>
      <c r="R1075" s="18" t="s">
        <v>84</v>
      </c>
      <c r="S1075" s="19" t="s">
        <v>92</v>
      </c>
      <c r="T1075" s="152">
        <v>796</v>
      </c>
      <c r="U1075" s="152" t="s">
        <v>205</v>
      </c>
      <c r="V1075" s="18">
        <v>2</v>
      </c>
      <c r="W1075" s="23">
        <v>130000</v>
      </c>
      <c r="X1075" s="23">
        <f aca="true" t="shared" si="43" ref="X1075:X1088">W1075*V1075</f>
        <v>260000</v>
      </c>
      <c r="Y1075" s="23">
        <f aca="true" t="shared" si="44" ref="Y1075:Y1088">X1075*1.12</f>
        <v>291200</v>
      </c>
      <c r="AA1075" s="18" t="s">
        <v>76</v>
      </c>
      <c r="AC1075" s="18" t="s">
        <v>3081</v>
      </c>
    </row>
    <row r="1076" spans="1:29" s="8" customFormat="1" ht="35.25" customHeight="1">
      <c r="A1076" s="18" t="s">
        <v>3082</v>
      </c>
      <c r="B1076" s="19" t="s">
        <v>61</v>
      </c>
      <c r="C1076" s="19" t="s">
        <v>62</v>
      </c>
      <c r="D1076" s="40" t="s">
        <v>3083</v>
      </c>
      <c r="E1076" s="40" t="s">
        <v>3084</v>
      </c>
      <c r="F1076" s="41"/>
      <c r="G1076" s="40" t="s">
        <v>3085</v>
      </c>
      <c r="H1076" s="41"/>
      <c r="I1076" s="41" t="s">
        <v>3086</v>
      </c>
      <c r="J1076" s="41"/>
      <c r="K1076" s="40" t="s">
        <v>66</v>
      </c>
      <c r="L1076" s="31" t="s">
        <v>239</v>
      </c>
      <c r="M1076" s="21">
        <v>231010000</v>
      </c>
      <c r="N1076" s="40" t="s">
        <v>68</v>
      </c>
      <c r="O1076" s="18" t="s">
        <v>91</v>
      </c>
      <c r="P1076" s="40" t="s">
        <v>68</v>
      </c>
      <c r="Q1076" s="40" t="s">
        <v>70</v>
      </c>
      <c r="R1076" s="19" t="s">
        <v>84</v>
      </c>
      <c r="S1076" s="19" t="s">
        <v>72</v>
      </c>
      <c r="T1076" s="40">
        <v>796</v>
      </c>
      <c r="U1076" s="40" t="s">
        <v>205</v>
      </c>
      <c r="V1076" s="112">
        <v>3</v>
      </c>
      <c r="W1076" s="113">
        <v>3000</v>
      </c>
      <c r="X1076" s="23">
        <f t="shared" si="43"/>
        <v>9000</v>
      </c>
      <c r="Y1076" s="23">
        <f t="shared" si="44"/>
        <v>10080.000000000002</v>
      </c>
      <c r="Z1076" s="40"/>
      <c r="AA1076" s="19" t="s">
        <v>76</v>
      </c>
      <c r="AB1076" s="41"/>
      <c r="AC1076" s="162" t="s">
        <v>965</v>
      </c>
    </row>
    <row r="1077" spans="1:29" s="8" customFormat="1" ht="35.25" customHeight="1">
      <c r="A1077" s="18" t="s">
        <v>3087</v>
      </c>
      <c r="B1077" s="19" t="s">
        <v>61</v>
      </c>
      <c r="C1077" s="19" t="s">
        <v>62</v>
      </c>
      <c r="D1077" s="40" t="s">
        <v>3088</v>
      </c>
      <c r="E1077" s="40" t="s">
        <v>3089</v>
      </c>
      <c r="F1077" s="41"/>
      <c r="G1077" s="40" t="s">
        <v>3090</v>
      </c>
      <c r="H1077" s="41"/>
      <c r="I1077" s="41" t="s">
        <v>3091</v>
      </c>
      <c r="J1077" s="41"/>
      <c r="K1077" s="40" t="s">
        <v>66</v>
      </c>
      <c r="L1077" s="31" t="s">
        <v>239</v>
      </c>
      <c r="M1077" s="21">
        <v>231010000</v>
      </c>
      <c r="N1077" s="40" t="s">
        <v>68</v>
      </c>
      <c r="O1077" s="18" t="s">
        <v>91</v>
      </c>
      <c r="P1077" s="40" t="s">
        <v>68</v>
      </c>
      <c r="Q1077" s="40" t="s">
        <v>70</v>
      </c>
      <c r="R1077" s="19" t="s">
        <v>84</v>
      </c>
      <c r="S1077" s="19" t="s">
        <v>72</v>
      </c>
      <c r="T1077" s="31" t="s">
        <v>379</v>
      </c>
      <c r="U1077" s="40" t="s">
        <v>600</v>
      </c>
      <c r="V1077" s="173">
        <v>3.8</v>
      </c>
      <c r="W1077" s="113">
        <v>15274</v>
      </c>
      <c r="X1077" s="23">
        <f t="shared" si="43"/>
        <v>58041.2</v>
      </c>
      <c r="Y1077" s="23">
        <f t="shared" si="44"/>
        <v>65006.144</v>
      </c>
      <c r="Z1077" s="40"/>
      <c r="AA1077" s="19" t="s">
        <v>76</v>
      </c>
      <c r="AB1077" s="41"/>
      <c r="AC1077" s="162" t="s">
        <v>965</v>
      </c>
    </row>
    <row r="1078" spans="1:29" s="1" customFormat="1" ht="35.25" customHeight="1">
      <c r="A1078" s="18" t="s">
        <v>3092</v>
      </c>
      <c r="B1078" s="19" t="s">
        <v>61</v>
      </c>
      <c r="C1078" s="19" t="s">
        <v>62</v>
      </c>
      <c r="D1078" s="27" t="s">
        <v>674</v>
      </c>
      <c r="E1078" s="33" t="s">
        <v>675</v>
      </c>
      <c r="F1078" s="33"/>
      <c r="G1078" s="33" t="s">
        <v>676</v>
      </c>
      <c r="H1078" s="33"/>
      <c r="I1078" s="18" t="s">
        <v>3093</v>
      </c>
      <c r="J1078" s="19"/>
      <c r="K1078" s="18" t="s">
        <v>66</v>
      </c>
      <c r="L1078" s="21" t="s">
        <v>239</v>
      </c>
      <c r="M1078" s="18">
        <v>231010000</v>
      </c>
      <c r="N1078" s="19" t="s">
        <v>68</v>
      </c>
      <c r="O1078" s="18" t="s">
        <v>91</v>
      </c>
      <c r="P1078" s="19" t="s">
        <v>68</v>
      </c>
      <c r="Q1078" s="19" t="s">
        <v>70</v>
      </c>
      <c r="R1078" s="19" t="s">
        <v>84</v>
      </c>
      <c r="S1078" s="19" t="s">
        <v>72</v>
      </c>
      <c r="T1078" s="27">
        <v>796</v>
      </c>
      <c r="U1078" s="27" t="s">
        <v>133</v>
      </c>
      <c r="V1078" s="23">
        <v>1</v>
      </c>
      <c r="W1078" s="23">
        <v>44643</v>
      </c>
      <c r="X1078" s="98">
        <f t="shared" si="43"/>
        <v>44643</v>
      </c>
      <c r="Y1078" s="98">
        <f t="shared" si="44"/>
        <v>50000.16</v>
      </c>
      <c r="Z1078" s="19"/>
      <c r="AA1078" s="19" t="s">
        <v>76</v>
      </c>
      <c r="AB1078" s="19"/>
      <c r="AC1078" s="15" t="s">
        <v>965</v>
      </c>
    </row>
    <row r="1079" spans="1:29" s="1" customFormat="1" ht="35.25" customHeight="1">
      <c r="A1079" s="18" t="s">
        <v>3094</v>
      </c>
      <c r="B1079" s="19" t="s">
        <v>61</v>
      </c>
      <c r="C1079" s="19" t="s">
        <v>62</v>
      </c>
      <c r="D1079" s="27" t="s">
        <v>674</v>
      </c>
      <c r="E1079" s="33" t="s">
        <v>675</v>
      </c>
      <c r="F1079" s="33"/>
      <c r="G1079" s="33" t="s">
        <v>676</v>
      </c>
      <c r="H1079" s="33"/>
      <c r="I1079" s="18" t="s">
        <v>3095</v>
      </c>
      <c r="J1079" s="19"/>
      <c r="K1079" s="18" t="s">
        <v>66</v>
      </c>
      <c r="L1079" s="21" t="s">
        <v>239</v>
      </c>
      <c r="M1079" s="18">
        <v>231010000</v>
      </c>
      <c r="N1079" s="19" t="s">
        <v>68</v>
      </c>
      <c r="O1079" s="18" t="s">
        <v>91</v>
      </c>
      <c r="P1079" s="19" t="s">
        <v>68</v>
      </c>
      <c r="Q1079" s="19" t="s">
        <v>70</v>
      </c>
      <c r="R1079" s="19" t="s">
        <v>84</v>
      </c>
      <c r="S1079" s="19" t="s">
        <v>72</v>
      </c>
      <c r="T1079" s="27">
        <v>796</v>
      </c>
      <c r="U1079" s="27" t="s">
        <v>133</v>
      </c>
      <c r="V1079" s="23">
        <v>1</v>
      </c>
      <c r="W1079" s="23">
        <v>53572</v>
      </c>
      <c r="X1079" s="98">
        <f t="shared" si="43"/>
        <v>53572</v>
      </c>
      <c r="Y1079" s="98">
        <f t="shared" si="44"/>
        <v>60000.64000000001</v>
      </c>
      <c r="Z1079" s="19"/>
      <c r="AA1079" s="19" t="s">
        <v>76</v>
      </c>
      <c r="AB1079" s="19"/>
      <c r="AC1079" s="15" t="s">
        <v>965</v>
      </c>
    </row>
    <row r="1080" spans="1:246" s="1" customFormat="1" ht="67.5" customHeight="1">
      <c r="A1080" s="18" t="s">
        <v>3096</v>
      </c>
      <c r="B1080" s="40" t="s">
        <v>195</v>
      </c>
      <c r="C1080" s="40" t="s">
        <v>235</v>
      </c>
      <c r="D1080" s="41" t="s">
        <v>1653</v>
      </c>
      <c r="E1080" s="40" t="s">
        <v>726</v>
      </c>
      <c r="F1080" s="41"/>
      <c r="G1080" s="41" t="s">
        <v>1654</v>
      </c>
      <c r="H1080" s="111"/>
      <c r="I1080" s="41" t="s">
        <v>1655</v>
      </c>
      <c r="J1080" s="41"/>
      <c r="K1080" s="40" t="s">
        <v>82</v>
      </c>
      <c r="L1080" s="31" t="s">
        <v>239</v>
      </c>
      <c r="M1080" s="21" t="s">
        <v>67</v>
      </c>
      <c r="N1080" s="40" t="s">
        <v>68</v>
      </c>
      <c r="O1080" s="31" t="s">
        <v>383</v>
      </c>
      <c r="P1080" s="40" t="s">
        <v>68</v>
      </c>
      <c r="Q1080" s="40" t="s">
        <v>70</v>
      </c>
      <c r="R1080" s="19" t="s">
        <v>3097</v>
      </c>
      <c r="S1080" s="19" t="s">
        <v>92</v>
      </c>
      <c r="T1080" s="31">
        <v>112</v>
      </c>
      <c r="U1080" s="40" t="s">
        <v>1124</v>
      </c>
      <c r="V1080" s="112">
        <v>4000</v>
      </c>
      <c r="W1080" s="113">
        <f>2.3*400</f>
        <v>919.9999999999999</v>
      </c>
      <c r="X1080" s="112">
        <v>0</v>
      </c>
      <c r="Y1080" s="112">
        <f t="shared" si="44"/>
        <v>0</v>
      </c>
      <c r="Z1080" s="40"/>
      <c r="AA1080" s="19" t="s">
        <v>76</v>
      </c>
      <c r="AB1080" s="41">
        <v>11</v>
      </c>
      <c r="AC1080" s="114" t="s">
        <v>1634</v>
      </c>
      <c r="AD1080" s="114"/>
      <c r="AE1080" s="114"/>
      <c r="AF1080" s="114"/>
      <c r="AG1080" s="114"/>
      <c r="AH1080" s="114"/>
      <c r="AI1080" s="114"/>
      <c r="AJ1080" s="114"/>
      <c r="AK1080" s="114"/>
      <c r="AL1080" s="114"/>
      <c r="AM1080" s="114"/>
      <c r="AN1080" s="114"/>
      <c r="AO1080" s="114"/>
      <c r="AP1080" s="114"/>
      <c r="AQ1080" s="114"/>
      <c r="AR1080" s="114"/>
      <c r="AS1080" s="114"/>
      <c r="AT1080" s="114"/>
      <c r="AU1080" s="114"/>
      <c r="AV1080" s="114"/>
      <c r="AW1080" s="114"/>
      <c r="AX1080" s="114"/>
      <c r="AY1080" s="114"/>
      <c r="AZ1080" s="114"/>
      <c r="BA1080" s="114"/>
      <c r="BB1080" s="114"/>
      <c r="BC1080" s="114"/>
      <c r="BD1080" s="114"/>
      <c r="BE1080" s="114"/>
      <c r="BF1080" s="114"/>
      <c r="BG1080" s="114"/>
      <c r="BH1080" s="114"/>
      <c r="BI1080" s="114"/>
      <c r="BJ1080" s="114"/>
      <c r="BK1080" s="114"/>
      <c r="BL1080" s="114"/>
      <c r="BM1080" s="114"/>
      <c r="BN1080" s="114"/>
      <c r="BO1080" s="114"/>
      <c r="BP1080" s="114"/>
      <c r="BQ1080" s="114"/>
      <c r="BR1080" s="114"/>
      <c r="BS1080" s="114"/>
      <c r="BT1080" s="114"/>
      <c r="BU1080" s="114"/>
      <c r="BV1080" s="114"/>
      <c r="BW1080" s="114"/>
      <c r="BX1080" s="114"/>
      <c r="BY1080" s="114"/>
      <c r="BZ1080" s="114"/>
      <c r="CA1080" s="114"/>
      <c r="CB1080" s="114"/>
      <c r="CC1080" s="114"/>
      <c r="CD1080" s="114"/>
      <c r="CE1080" s="114"/>
      <c r="CF1080" s="114"/>
      <c r="CG1080" s="114"/>
      <c r="CH1080" s="114"/>
      <c r="CI1080" s="114"/>
      <c r="CJ1080" s="114"/>
      <c r="CK1080" s="114"/>
      <c r="CL1080" s="114"/>
      <c r="CM1080" s="114"/>
      <c r="CN1080" s="114"/>
      <c r="CO1080" s="114"/>
      <c r="CP1080" s="114"/>
      <c r="CQ1080" s="114"/>
      <c r="CR1080" s="114"/>
      <c r="CS1080" s="114"/>
      <c r="CT1080" s="114"/>
      <c r="CU1080" s="114"/>
      <c r="CV1080" s="114"/>
      <c r="CW1080" s="114"/>
      <c r="CX1080" s="114"/>
      <c r="CY1080" s="114"/>
      <c r="CZ1080" s="114"/>
      <c r="DA1080" s="114"/>
      <c r="DB1080" s="114"/>
      <c r="DC1080" s="114"/>
      <c r="DD1080" s="114"/>
      <c r="DE1080" s="114"/>
      <c r="DF1080" s="114"/>
      <c r="DG1080" s="114"/>
      <c r="DH1080" s="114"/>
      <c r="DI1080" s="114"/>
      <c r="DJ1080" s="114"/>
      <c r="DK1080" s="114"/>
      <c r="DL1080" s="114"/>
      <c r="DM1080" s="114"/>
      <c r="DN1080" s="114"/>
      <c r="DO1080" s="114"/>
      <c r="DP1080" s="114"/>
      <c r="DQ1080" s="114"/>
      <c r="DR1080" s="114"/>
      <c r="DS1080" s="114"/>
      <c r="DT1080" s="114"/>
      <c r="DU1080" s="114"/>
      <c r="DV1080" s="114"/>
      <c r="DW1080" s="114"/>
      <c r="DX1080" s="114"/>
      <c r="DY1080" s="114"/>
      <c r="DZ1080" s="114"/>
      <c r="EA1080" s="114"/>
      <c r="EB1080" s="114"/>
      <c r="EC1080" s="114"/>
      <c r="ED1080" s="114"/>
      <c r="EE1080" s="114"/>
      <c r="EF1080" s="114"/>
      <c r="EG1080" s="114"/>
      <c r="EH1080" s="114"/>
      <c r="EI1080" s="114"/>
      <c r="EJ1080" s="114"/>
      <c r="EK1080" s="114"/>
      <c r="EL1080" s="114"/>
      <c r="EM1080" s="114"/>
      <c r="EN1080" s="114"/>
      <c r="EO1080" s="114"/>
      <c r="EP1080" s="114"/>
      <c r="EQ1080" s="114"/>
      <c r="ER1080" s="114"/>
      <c r="ES1080" s="114"/>
      <c r="ET1080" s="114"/>
      <c r="EU1080" s="114"/>
      <c r="EV1080" s="114"/>
      <c r="EW1080" s="114"/>
      <c r="EX1080" s="114"/>
      <c r="EY1080" s="114"/>
      <c r="EZ1080" s="114"/>
      <c r="FA1080" s="114"/>
      <c r="FB1080" s="114"/>
      <c r="FC1080" s="114"/>
      <c r="FD1080" s="114"/>
      <c r="FE1080" s="114"/>
      <c r="FF1080" s="114"/>
      <c r="FG1080" s="114"/>
      <c r="FH1080" s="114"/>
      <c r="FI1080" s="114"/>
      <c r="FJ1080" s="114"/>
      <c r="FK1080" s="114"/>
      <c r="FL1080" s="114"/>
      <c r="FM1080" s="114"/>
      <c r="FN1080" s="114"/>
      <c r="FO1080" s="114"/>
      <c r="FP1080" s="114"/>
      <c r="FQ1080" s="114"/>
      <c r="FR1080" s="114"/>
      <c r="FS1080" s="114"/>
      <c r="FT1080" s="114"/>
      <c r="FU1080" s="114"/>
      <c r="FV1080" s="114"/>
      <c r="FW1080" s="114"/>
      <c r="FX1080" s="114"/>
      <c r="FY1080" s="114"/>
      <c r="FZ1080" s="114"/>
      <c r="GA1080" s="114"/>
      <c r="GB1080" s="114"/>
      <c r="GC1080" s="114"/>
      <c r="GD1080" s="114"/>
      <c r="GE1080" s="114"/>
      <c r="GF1080" s="114"/>
      <c r="GG1080" s="114"/>
      <c r="GH1080" s="114"/>
      <c r="GI1080" s="114"/>
      <c r="GJ1080" s="114"/>
      <c r="GK1080" s="114"/>
      <c r="GL1080" s="114"/>
      <c r="GM1080" s="114"/>
      <c r="GN1080" s="114"/>
      <c r="GO1080" s="114"/>
      <c r="GP1080" s="114"/>
      <c r="GQ1080" s="114"/>
      <c r="GR1080" s="114"/>
      <c r="GS1080" s="114"/>
      <c r="GT1080" s="114"/>
      <c r="GU1080" s="114"/>
      <c r="GV1080" s="114"/>
      <c r="GW1080" s="114"/>
      <c r="GX1080" s="114"/>
      <c r="GY1080" s="114"/>
      <c r="GZ1080" s="114"/>
      <c r="HA1080" s="114"/>
      <c r="HB1080" s="114"/>
      <c r="HC1080" s="114"/>
      <c r="HD1080" s="114"/>
      <c r="HE1080" s="114"/>
      <c r="HF1080" s="114"/>
      <c r="HG1080" s="114"/>
      <c r="HH1080" s="114"/>
      <c r="HI1080" s="114"/>
      <c r="HJ1080" s="114"/>
      <c r="HK1080" s="114"/>
      <c r="HL1080" s="114"/>
      <c r="HM1080" s="114"/>
      <c r="HN1080" s="114"/>
      <c r="HO1080" s="114"/>
      <c r="HP1080" s="114"/>
      <c r="HQ1080" s="114"/>
      <c r="HR1080" s="114"/>
      <c r="HS1080" s="114"/>
      <c r="HT1080" s="114"/>
      <c r="HU1080" s="114"/>
      <c r="HV1080" s="114"/>
      <c r="HW1080" s="114"/>
      <c r="HX1080" s="114"/>
      <c r="HY1080" s="114"/>
      <c r="HZ1080" s="114"/>
      <c r="IA1080" s="114"/>
      <c r="IB1080" s="114"/>
      <c r="IC1080" s="114"/>
      <c r="ID1080" s="114"/>
      <c r="IE1080" s="114"/>
      <c r="IF1080" s="114"/>
      <c r="IG1080" s="114"/>
      <c r="IH1080" s="114"/>
      <c r="II1080" s="114"/>
      <c r="IJ1080" s="114"/>
      <c r="IK1080" s="114"/>
      <c r="IL1080" s="114"/>
    </row>
    <row r="1081" spans="1:246" s="1" customFormat="1" ht="67.5" customHeight="1">
      <c r="A1081" s="18" t="s">
        <v>3098</v>
      </c>
      <c r="B1081" s="40" t="s">
        <v>195</v>
      </c>
      <c r="C1081" s="40" t="s">
        <v>235</v>
      </c>
      <c r="D1081" s="41" t="s">
        <v>1653</v>
      </c>
      <c r="E1081" s="40" t="s">
        <v>726</v>
      </c>
      <c r="F1081" s="41"/>
      <c r="G1081" s="41" t="s">
        <v>1654</v>
      </c>
      <c r="H1081" s="111"/>
      <c r="I1081" s="41" t="s">
        <v>1655</v>
      </c>
      <c r="J1081" s="41"/>
      <c r="K1081" s="40" t="s">
        <v>82</v>
      </c>
      <c r="L1081" s="31" t="s">
        <v>239</v>
      </c>
      <c r="M1081" s="21" t="s">
        <v>67</v>
      </c>
      <c r="N1081" s="40" t="s">
        <v>68</v>
      </c>
      <c r="O1081" s="18" t="s">
        <v>513</v>
      </c>
      <c r="P1081" s="40" t="s">
        <v>68</v>
      </c>
      <c r="Q1081" s="40" t="s">
        <v>70</v>
      </c>
      <c r="R1081" s="19" t="s">
        <v>3097</v>
      </c>
      <c r="S1081" s="19" t="s">
        <v>92</v>
      </c>
      <c r="T1081" s="31">
        <v>112</v>
      </c>
      <c r="U1081" s="40" t="s">
        <v>1124</v>
      </c>
      <c r="V1081" s="112">
        <v>4000</v>
      </c>
      <c r="W1081" s="113">
        <f>2.3*400</f>
        <v>919.9999999999999</v>
      </c>
      <c r="X1081" s="112">
        <f>W1081*V1081</f>
        <v>3679999.9999999995</v>
      </c>
      <c r="Y1081" s="112">
        <f t="shared" si="44"/>
        <v>4121600</v>
      </c>
      <c r="Z1081" s="40"/>
      <c r="AA1081" s="19" t="s">
        <v>76</v>
      </c>
      <c r="AB1081" s="41"/>
      <c r="AC1081" s="114" t="s">
        <v>1634</v>
      </c>
      <c r="AD1081" s="114"/>
      <c r="AE1081" s="114"/>
      <c r="AF1081" s="114"/>
      <c r="AG1081" s="114"/>
      <c r="AH1081" s="114"/>
      <c r="AI1081" s="114"/>
      <c r="AJ1081" s="114"/>
      <c r="AK1081" s="114"/>
      <c r="AL1081" s="114"/>
      <c r="AM1081" s="114"/>
      <c r="AN1081" s="114"/>
      <c r="AO1081" s="114"/>
      <c r="AP1081" s="114"/>
      <c r="AQ1081" s="114"/>
      <c r="AR1081" s="114"/>
      <c r="AS1081" s="114"/>
      <c r="AT1081" s="114"/>
      <c r="AU1081" s="114"/>
      <c r="AV1081" s="114"/>
      <c r="AW1081" s="114"/>
      <c r="AX1081" s="114"/>
      <c r="AY1081" s="114"/>
      <c r="AZ1081" s="114"/>
      <c r="BA1081" s="114"/>
      <c r="BB1081" s="114"/>
      <c r="BC1081" s="114"/>
      <c r="BD1081" s="114"/>
      <c r="BE1081" s="114"/>
      <c r="BF1081" s="114"/>
      <c r="BG1081" s="114"/>
      <c r="BH1081" s="114"/>
      <c r="BI1081" s="114"/>
      <c r="BJ1081" s="114"/>
      <c r="BK1081" s="114"/>
      <c r="BL1081" s="114"/>
      <c r="BM1081" s="114"/>
      <c r="BN1081" s="114"/>
      <c r="BO1081" s="114"/>
      <c r="BP1081" s="114"/>
      <c r="BQ1081" s="114"/>
      <c r="BR1081" s="114"/>
      <c r="BS1081" s="114"/>
      <c r="BT1081" s="114"/>
      <c r="BU1081" s="114"/>
      <c r="BV1081" s="114"/>
      <c r="BW1081" s="114"/>
      <c r="BX1081" s="114"/>
      <c r="BY1081" s="114"/>
      <c r="BZ1081" s="114"/>
      <c r="CA1081" s="114"/>
      <c r="CB1081" s="114"/>
      <c r="CC1081" s="114"/>
      <c r="CD1081" s="114"/>
      <c r="CE1081" s="114"/>
      <c r="CF1081" s="114"/>
      <c r="CG1081" s="114"/>
      <c r="CH1081" s="114"/>
      <c r="CI1081" s="114"/>
      <c r="CJ1081" s="114"/>
      <c r="CK1081" s="114"/>
      <c r="CL1081" s="114"/>
      <c r="CM1081" s="114"/>
      <c r="CN1081" s="114"/>
      <c r="CO1081" s="114"/>
      <c r="CP1081" s="114"/>
      <c r="CQ1081" s="114"/>
      <c r="CR1081" s="114"/>
      <c r="CS1081" s="114"/>
      <c r="CT1081" s="114"/>
      <c r="CU1081" s="114"/>
      <c r="CV1081" s="114"/>
      <c r="CW1081" s="114"/>
      <c r="CX1081" s="114"/>
      <c r="CY1081" s="114"/>
      <c r="CZ1081" s="114"/>
      <c r="DA1081" s="114"/>
      <c r="DB1081" s="114"/>
      <c r="DC1081" s="114"/>
      <c r="DD1081" s="114"/>
      <c r="DE1081" s="114"/>
      <c r="DF1081" s="114"/>
      <c r="DG1081" s="114"/>
      <c r="DH1081" s="114"/>
      <c r="DI1081" s="114"/>
      <c r="DJ1081" s="114"/>
      <c r="DK1081" s="114"/>
      <c r="DL1081" s="114"/>
      <c r="DM1081" s="114"/>
      <c r="DN1081" s="114"/>
      <c r="DO1081" s="114"/>
      <c r="DP1081" s="114"/>
      <c r="DQ1081" s="114"/>
      <c r="DR1081" s="114"/>
      <c r="DS1081" s="114"/>
      <c r="DT1081" s="114"/>
      <c r="DU1081" s="114"/>
      <c r="DV1081" s="114"/>
      <c r="DW1081" s="114"/>
      <c r="DX1081" s="114"/>
      <c r="DY1081" s="114"/>
      <c r="DZ1081" s="114"/>
      <c r="EA1081" s="114"/>
      <c r="EB1081" s="114"/>
      <c r="EC1081" s="114"/>
      <c r="ED1081" s="114"/>
      <c r="EE1081" s="114"/>
      <c r="EF1081" s="114"/>
      <c r="EG1081" s="114"/>
      <c r="EH1081" s="114"/>
      <c r="EI1081" s="114"/>
      <c r="EJ1081" s="114"/>
      <c r="EK1081" s="114"/>
      <c r="EL1081" s="114"/>
      <c r="EM1081" s="114"/>
      <c r="EN1081" s="114"/>
      <c r="EO1081" s="114"/>
      <c r="EP1081" s="114"/>
      <c r="EQ1081" s="114"/>
      <c r="ER1081" s="114"/>
      <c r="ES1081" s="114"/>
      <c r="ET1081" s="114"/>
      <c r="EU1081" s="114"/>
      <c r="EV1081" s="114"/>
      <c r="EW1081" s="114"/>
      <c r="EX1081" s="114"/>
      <c r="EY1081" s="114"/>
      <c r="EZ1081" s="114"/>
      <c r="FA1081" s="114"/>
      <c r="FB1081" s="114"/>
      <c r="FC1081" s="114"/>
      <c r="FD1081" s="114"/>
      <c r="FE1081" s="114"/>
      <c r="FF1081" s="114"/>
      <c r="FG1081" s="114"/>
      <c r="FH1081" s="114"/>
      <c r="FI1081" s="114"/>
      <c r="FJ1081" s="114"/>
      <c r="FK1081" s="114"/>
      <c r="FL1081" s="114"/>
      <c r="FM1081" s="114"/>
      <c r="FN1081" s="114"/>
      <c r="FO1081" s="114"/>
      <c r="FP1081" s="114"/>
      <c r="FQ1081" s="114"/>
      <c r="FR1081" s="114"/>
      <c r="FS1081" s="114"/>
      <c r="FT1081" s="114"/>
      <c r="FU1081" s="114"/>
      <c r="FV1081" s="114"/>
      <c r="FW1081" s="114"/>
      <c r="FX1081" s="114"/>
      <c r="FY1081" s="114"/>
      <c r="FZ1081" s="114"/>
      <c r="GA1081" s="114"/>
      <c r="GB1081" s="114"/>
      <c r="GC1081" s="114"/>
      <c r="GD1081" s="114"/>
      <c r="GE1081" s="114"/>
      <c r="GF1081" s="114"/>
      <c r="GG1081" s="114"/>
      <c r="GH1081" s="114"/>
      <c r="GI1081" s="114"/>
      <c r="GJ1081" s="114"/>
      <c r="GK1081" s="114"/>
      <c r="GL1081" s="114"/>
      <c r="GM1081" s="114"/>
      <c r="GN1081" s="114"/>
      <c r="GO1081" s="114"/>
      <c r="GP1081" s="114"/>
      <c r="GQ1081" s="114"/>
      <c r="GR1081" s="114"/>
      <c r="GS1081" s="114"/>
      <c r="GT1081" s="114"/>
      <c r="GU1081" s="114"/>
      <c r="GV1081" s="114"/>
      <c r="GW1081" s="114"/>
      <c r="GX1081" s="114"/>
      <c r="GY1081" s="114"/>
      <c r="GZ1081" s="114"/>
      <c r="HA1081" s="114"/>
      <c r="HB1081" s="114"/>
      <c r="HC1081" s="114"/>
      <c r="HD1081" s="114"/>
      <c r="HE1081" s="114"/>
      <c r="HF1081" s="114"/>
      <c r="HG1081" s="114"/>
      <c r="HH1081" s="114"/>
      <c r="HI1081" s="114"/>
      <c r="HJ1081" s="114"/>
      <c r="HK1081" s="114"/>
      <c r="HL1081" s="114"/>
      <c r="HM1081" s="114"/>
      <c r="HN1081" s="114"/>
      <c r="HO1081" s="114"/>
      <c r="HP1081" s="114"/>
      <c r="HQ1081" s="114"/>
      <c r="HR1081" s="114"/>
      <c r="HS1081" s="114"/>
      <c r="HT1081" s="114"/>
      <c r="HU1081" s="114"/>
      <c r="HV1081" s="114"/>
      <c r="HW1081" s="114"/>
      <c r="HX1081" s="114"/>
      <c r="HY1081" s="114"/>
      <c r="HZ1081" s="114"/>
      <c r="IA1081" s="114"/>
      <c r="IB1081" s="114"/>
      <c r="IC1081" s="114"/>
      <c r="ID1081" s="114"/>
      <c r="IE1081" s="114"/>
      <c r="IF1081" s="114"/>
      <c r="IG1081" s="114"/>
      <c r="IH1081" s="114"/>
      <c r="II1081" s="114"/>
      <c r="IJ1081" s="114"/>
      <c r="IK1081" s="114"/>
      <c r="IL1081" s="114"/>
    </row>
    <row r="1082" spans="1:29" s="1" customFormat="1" ht="45.75" customHeight="1">
      <c r="A1082" s="18" t="s">
        <v>3099</v>
      </c>
      <c r="B1082" s="18" t="s">
        <v>195</v>
      </c>
      <c r="C1082" s="18" t="s">
        <v>235</v>
      </c>
      <c r="D1082" s="29" t="s">
        <v>3100</v>
      </c>
      <c r="E1082" s="69" t="s">
        <v>3101</v>
      </c>
      <c r="F1082" s="69"/>
      <c r="G1082" s="69" t="s">
        <v>3102</v>
      </c>
      <c r="H1082" s="19"/>
      <c r="I1082" s="18" t="s">
        <v>3103</v>
      </c>
      <c r="J1082" s="18"/>
      <c r="K1082" s="19" t="s">
        <v>66</v>
      </c>
      <c r="L1082" s="18" t="s">
        <v>239</v>
      </c>
      <c r="M1082" s="19" t="s">
        <v>67</v>
      </c>
      <c r="N1082" s="19" t="s">
        <v>68</v>
      </c>
      <c r="O1082" s="18" t="s">
        <v>383</v>
      </c>
      <c r="P1082" s="19" t="s">
        <v>68</v>
      </c>
      <c r="Q1082" s="19" t="s">
        <v>70</v>
      </c>
      <c r="R1082" s="19" t="s">
        <v>3097</v>
      </c>
      <c r="S1082" s="66" t="s">
        <v>92</v>
      </c>
      <c r="T1082" s="21">
        <v>796</v>
      </c>
      <c r="U1082" s="18" t="s">
        <v>133</v>
      </c>
      <c r="V1082" s="23">
        <v>2</v>
      </c>
      <c r="W1082" s="24">
        <v>4911</v>
      </c>
      <c r="X1082" s="23">
        <f t="shared" si="43"/>
        <v>9822</v>
      </c>
      <c r="Y1082" s="23">
        <f t="shared" si="44"/>
        <v>11000.640000000001</v>
      </c>
      <c r="Z1082" s="19"/>
      <c r="AA1082" s="19" t="s">
        <v>76</v>
      </c>
      <c r="AB1082" s="19"/>
      <c r="AC1082" s="3" t="s">
        <v>1759</v>
      </c>
    </row>
    <row r="1083" spans="1:29" s="1" customFormat="1" ht="43.5" customHeight="1">
      <c r="A1083" s="18" t="s">
        <v>3104</v>
      </c>
      <c r="B1083" s="18" t="s">
        <v>195</v>
      </c>
      <c r="C1083" s="18" t="s">
        <v>235</v>
      </c>
      <c r="D1083" s="29" t="s">
        <v>3105</v>
      </c>
      <c r="E1083" s="69" t="s">
        <v>2124</v>
      </c>
      <c r="F1083" s="69"/>
      <c r="G1083" s="69" t="s">
        <v>2125</v>
      </c>
      <c r="H1083" s="19"/>
      <c r="I1083" s="18" t="s">
        <v>3106</v>
      </c>
      <c r="J1083" s="18"/>
      <c r="K1083" s="19" t="s">
        <v>66</v>
      </c>
      <c r="L1083" s="18" t="s">
        <v>239</v>
      </c>
      <c r="M1083" s="19" t="s">
        <v>67</v>
      </c>
      <c r="N1083" s="19" t="s">
        <v>68</v>
      </c>
      <c r="O1083" s="18" t="s">
        <v>383</v>
      </c>
      <c r="P1083" s="19" t="s">
        <v>68</v>
      </c>
      <c r="Q1083" s="19" t="s">
        <v>70</v>
      </c>
      <c r="R1083" s="19" t="s">
        <v>3097</v>
      </c>
      <c r="S1083" s="66" t="s">
        <v>92</v>
      </c>
      <c r="T1083" s="21">
        <v>839</v>
      </c>
      <c r="U1083" s="18" t="s">
        <v>309</v>
      </c>
      <c r="V1083" s="23">
        <v>1</v>
      </c>
      <c r="W1083" s="24">
        <v>4465</v>
      </c>
      <c r="X1083" s="23">
        <f t="shared" si="43"/>
        <v>4465</v>
      </c>
      <c r="Y1083" s="23">
        <f t="shared" si="44"/>
        <v>5000.8</v>
      </c>
      <c r="Z1083" s="19"/>
      <c r="AA1083" s="19" t="s">
        <v>76</v>
      </c>
      <c r="AB1083" s="19"/>
      <c r="AC1083" s="3" t="s">
        <v>1759</v>
      </c>
    </row>
    <row r="1084" spans="1:29" s="1" customFormat="1" ht="45.75" customHeight="1">
      <c r="A1084" s="18" t="s">
        <v>3107</v>
      </c>
      <c r="B1084" s="18" t="s">
        <v>195</v>
      </c>
      <c r="C1084" s="18" t="s">
        <v>235</v>
      </c>
      <c r="D1084" s="29" t="s">
        <v>3108</v>
      </c>
      <c r="E1084" s="69" t="s">
        <v>3109</v>
      </c>
      <c r="F1084" s="69"/>
      <c r="G1084" s="69" t="s">
        <v>3110</v>
      </c>
      <c r="H1084" s="19"/>
      <c r="I1084" s="18" t="s">
        <v>3111</v>
      </c>
      <c r="J1084" s="18"/>
      <c r="K1084" s="19" t="s">
        <v>66</v>
      </c>
      <c r="L1084" s="18" t="s">
        <v>239</v>
      </c>
      <c r="M1084" s="19" t="s">
        <v>67</v>
      </c>
      <c r="N1084" s="19" t="s">
        <v>68</v>
      </c>
      <c r="O1084" s="18" t="s">
        <v>383</v>
      </c>
      <c r="P1084" s="19" t="s">
        <v>68</v>
      </c>
      <c r="Q1084" s="19" t="s">
        <v>70</v>
      </c>
      <c r="R1084" s="19" t="s">
        <v>3097</v>
      </c>
      <c r="S1084" s="66" t="s">
        <v>92</v>
      </c>
      <c r="T1084" s="21">
        <v>839</v>
      </c>
      <c r="U1084" s="18" t="s">
        <v>309</v>
      </c>
      <c r="V1084" s="23">
        <v>2</v>
      </c>
      <c r="W1084" s="24">
        <v>26786</v>
      </c>
      <c r="X1084" s="23">
        <f t="shared" si="43"/>
        <v>53572</v>
      </c>
      <c r="Y1084" s="23">
        <f t="shared" si="44"/>
        <v>60000.64000000001</v>
      </c>
      <c r="Z1084" s="19"/>
      <c r="AA1084" s="19" t="s">
        <v>76</v>
      </c>
      <c r="AB1084" s="19"/>
      <c r="AC1084" s="3" t="s">
        <v>1759</v>
      </c>
    </row>
    <row r="1085" spans="1:29" s="1" customFormat="1" ht="43.5" customHeight="1">
      <c r="A1085" s="18" t="s">
        <v>3112</v>
      </c>
      <c r="B1085" s="18" t="s">
        <v>195</v>
      </c>
      <c r="C1085" s="18" t="s">
        <v>235</v>
      </c>
      <c r="D1085" s="29" t="s">
        <v>1858</v>
      </c>
      <c r="E1085" s="69" t="s">
        <v>471</v>
      </c>
      <c r="F1085" s="69"/>
      <c r="G1085" s="69" t="s">
        <v>1859</v>
      </c>
      <c r="H1085" s="19"/>
      <c r="I1085" s="18" t="s">
        <v>3113</v>
      </c>
      <c r="J1085" s="18"/>
      <c r="K1085" s="19" t="s">
        <v>66</v>
      </c>
      <c r="L1085" s="18" t="s">
        <v>239</v>
      </c>
      <c r="M1085" s="19" t="s">
        <v>67</v>
      </c>
      <c r="N1085" s="19" t="s">
        <v>68</v>
      </c>
      <c r="O1085" s="18" t="s">
        <v>383</v>
      </c>
      <c r="P1085" s="19" t="s">
        <v>68</v>
      </c>
      <c r="Q1085" s="19" t="s">
        <v>70</v>
      </c>
      <c r="R1085" s="19" t="s">
        <v>3097</v>
      </c>
      <c r="S1085" s="66" t="s">
        <v>92</v>
      </c>
      <c r="T1085" s="21">
        <v>796</v>
      </c>
      <c r="U1085" s="18" t="s">
        <v>133</v>
      </c>
      <c r="V1085" s="23">
        <v>2</v>
      </c>
      <c r="W1085" s="24">
        <v>31250</v>
      </c>
      <c r="X1085" s="23">
        <f t="shared" si="43"/>
        <v>62500</v>
      </c>
      <c r="Y1085" s="23">
        <f t="shared" si="44"/>
        <v>70000</v>
      </c>
      <c r="Z1085" s="19"/>
      <c r="AA1085" s="19" t="s">
        <v>76</v>
      </c>
      <c r="AB1085" s="19"/>
      <c r="AC1085" s="3" t="s">
        <v>1759</v>
      </c>
    </row>
    <row r="1086" spans="1:29" s="1" customFormat="1" ht="43.5" customHeight="1">
      <c r="A1086" s="18" t="s">
        <v>3114</v>
      </c>
      <c r="B1086" s="18" t="s">
        <v>195</v>
      </c>
      <c r="C1086" s="18" t="s">
        <v>235</v>
      </c>
      <c r="D1086" s="29" t="s">
        <v>2510</v>
      </c>
      <c r="E1086" s="69" t="s">
        <v>2511</v>
      </c>
      <c r="F1086" s="69"/>
      <c r="G1086" s="69" t="s">
        <v>2132</v>
      </c>
      <c r="H1086" s="19"/>
      <c r="I1086" s="18" t="s">
        <v>3115</v>
      </c>
      <c r="J1086" s="18"/>
      <c r="K1086" s="19" t="s">
        <v>66</v>
      </c>
      <c r="L1086" s="18" t="s">
        <v>239</v>
      </c>
      <c r="M1086" s="19" t="s">
        <v>67</v>
      </c>
      <c r="N1086" s="19" t="s">
        <v>68</v>
      </c>
      <c r="O1086" s="18" t="s">
        <v>383</v>
      </c>
      <c r="P1086" s="19" t="s">
        <v>68</v>
      </c>
      <c r="Q1086" s="19" t="s">
        <v>70</v>
      </c>
      <c r="R1086" s="19" t="s">
        <v>3097</v>
      </c>
      <c r="S1086" s="66" t="s">
        <v>92</v>
      </c>
      <c r="T1086" s="21">
        <v>796</v>
      </c>
      <c r="U1086" s="18" t="s">
        <v>133</v>
      </c>
      <c r="V1086" s="23">
        <v>1</v>
      </c>
      <c r="W1086" s="24">
        <v>45983</v>
      </c>
      <c r="X1086" s="23">
        <f t="shared" si="43"/>
        <v>45983</v>
      </c>
      <c r="Y1086" s="23">
        <f t="shared" si="44"/>
        <v>51500.96000000001</v>
      </c>
      <c r="Z1086" s="19"/>
      <c r="AA1086" s="19" t="s">
        <v>76</v>
      </c>
      <c r="AB1086" s="19"/>
      <c r="AC1086" s="3" t="s">
        <v>1759</v>
      </c>
    </row>
    <row r="1087" spans="1:29" s="1" customFormat="1" ht="43.5" customHeight="1">
      <c r="A1087" s="18" t="s">
        <v>3116</v>
      </c>
      <c r="B1087" s="18" t="s">
        <v>195</v>
      </c>
      <c r="C1087" s="18" t="s">
        <v>235</v>
      </c>
      <c r="D1087" s="29" t="s">
        <v>3117</v>
      </c>
      <c r="E1087" s="69" t="s">
        <v>2695</v>
      </c>
      <c r="F1087" s="69"/>
      <c r="G1087" s="69" t="s">
        <v>3118</v>
      </c>
      <c r="H1087" s="19"/>
      <c r="I1087" s="18" t="s">
        <v>3119</v>
      </c>
      <c r="J1087" s="18"/>
      <c r="K1087" s="19" t="s">
        <v>66</v>
      </c>
      <c r="L1087" s="18" t="s">
        <v>239</v>
      </c>
      <c r="M1087" s="19" t="s">
        <v>67</v>
      </c>
      <c r="N1087" s="19" t="s">
        <v>68</v>
      </c>
      <c r="O1087" s="18" t="s">
        <v>383</v>
      </c>
      <c r="P1087" s="19" t="s">
        <v>68</v>
      </c>
      <c r="Q1087" s="19" t="s">
        <v>70</v>
      </c>
      <c r="R1087" s="19" t="s">
        <v>3097</v>
      </c>
      <c r="S1087" s="66" t="s">
        <v>92</v>
      </c>
      <c r="T1087" s="21">
        <v>839</v>
      </c>
      <c r="U1087" s="18" t="s">
        <v>309</v>
      </c>
      <c r="V1087" s="23">
        <v>1</v>
      </c>
      <c r="W1087" s="24">
        <v>2679</v>
      </c>
      <c r="X1087" s="23">
        <f t="shared" si="43"/>
        <v>2679</v>
      </c>
      <c r="Y1087" s="23">
        <f t="shared" si="44"/>
        <v>3000.4800000000005</v>
      </c>
      <c r="Z1087" s="19"/>
      <c r="AA1087" s="19" t="s">
        <v>76</v>
      </c>
      <c r="AB1087" s="19"/>
      <c r="AC1087" s="3" t="s">
        <v>1759</v>
      </c>
    </row>
    <row r="1088" spans="1:29" s="1" customFormat="1" ht="43.5" customHeight="1">
      <c r="A1088" s="18" t="s">
        <v>3120</v>
      </c>
      <c r="B1088" s="18" t="s">
        <v>61</v>
      </c>
      <c r="C1088" s="18" t="s">
        <v>62</v>
      </c>
      <c r="D1088" s="29" t="s">
        <v>3121</v>
      </c>
      <c r="E1088" s="69" t="s">
        <v>3122</v>
      </c>
      <c r="F1088" s="69"/>
      <c r="G1088" s="69" t="s">
        <v>3123</v>
      </c>
      <c r="H1088" s="19"/>
      <c r="I1088" s="18" t="s">
        <v>3124</v>
      </c>
      <c r="J1088" s="18"/>
      <c r="K1088" s="19" t="s">
        <v>66</v>
      </c>
      <c r="L1088" s="18">
        <v>0</v>
      </c>
      <c r="M1088" s="19">
        <v>231010000</v>
      </c>
      <c r="N1088" s="19" t="s">
        <v>68</v>
      </c>
      <c r="O1088" s="18" t="s">
        <v>179</v>
      </c>
      <c r="P1088" s="19" t="s">
        <v>68</v>
      </c>
      <c r="Q1088" s="19" t="s">
        <v>70</v>
      </c>
      <c r="R1088" s="19" t="s">
        <v>84</v>
      </c>
      <c r="S1088" s="66" t="s">
        <v>72</v>
      </c>
      <c r="T1088" s="21">
        <v>796</v>
      </c>
      <c r="U1088" s="18" t="s">
        <v>133</v>
      </c>
      <c r="V1088" s="23">
        <v>1</v>
      </c>
      <c r="W1088" s="24">
        <v>160000</v>
      </c>
      <c r="X1088" s="23">
        <f t="shared" si="43"/>
        <v>160000</v>
      </c>
      <c r="Y1088" s="23">
        <f t="shared" si="44"/>
        <v>179200.00000000003</v>
      </c>
      <c r="Z1088" s="19"/>
      <c r="AA1088" s="19" t="s">
        <v>76</v>
      </c>
      <c r="AB1088" s="19"/>
      <c r="AC1088" s="3" t="s">
        <v>77</v>
      </c>
    </row>
    <row r="1089" spans="1:29" s="1" customFormat="1" ht="66.75" customHeight="1">
      <c r="A1089" s="18" t="s">
        <v>3125</v>
      </c>
      <c r="B1089" s="19" t="s">
        <v>61</v>
      </c>
      <c r="C1089" s="19" t="s">
        <v>62</v>
      </c>
      <c r="D1089" s="27" t="s">
        <v>3126</v>
      </c>
      <c r="E1089" s="33" t="s">
        <v>3127</v>
      </c>
      <c r="F1089" s="33"/>
      <c r="G1089" s="33" t="s">
        <v>3128</v>
      </c>
      <c r="H1089" s="33"/>
      <c r="I1089" s="18" t="s">
        <v>3129</v>
      </c>
      <c r="J1089" s="19"/>
      <c r="K1089" s="19" t="s">
        <v>82</v>
      </c>
      <c r="L1089" s="21">
        <v>0</v>
      </c>
      <c r="M1089" s="18">
        <v>231010000</v>
      </c>
      <c r="N1089" s="19" t="s">
        <v>68</v>
      </c>
      <c r="O1089" s="18" t="s">
        <v>179</v>
      </c>
      <c r="P1089" s="19" t="s">
        <v>68</v>
      </c>
      <c r="Q1089" s="19" t="s">
        <v>70</v>
      </c>
      <c r="R1089" s="19" t="s">
        <v>84</v>
      </c>
      <c r="S1089" s="19" t="s">
        <v>92</v>
      </c>
      <c r="T1089" s="21" t="s">
        <v>308</v>
      </c>
      <c r="U1089" s="19" t="s">
        <v>309</v>
      </c>
      <c r="V1089" s="23">
        <v>1</v>
      </c>
      <c r="W1089" s="23">
        <v>2008929</v>
      </c>
      <c r="X1089" s="24">
        <f>W1089*V1089</f>
        <v>2008929</v>
      </c>
      <c r="Y1089" s="24">
        <f>X1089*1.12</f>
        <v>2250000.4800000004</v>
      </c>
      <c r="Z1089" s="19"/>
      <c r="AA1089" s="19" t="s">
        <v>76</v>
      </c>
      <c r="AB1089" s="19"/>
      <c r="AC1089" s="15" t="s">
        <v>965</v>
      </c>
    </row>
    <row r="1090" spans="1:29" s="1" customFormat="1" ht="66.75" customHeight="1">
      <c r="A1090" s="18" t="s">
        <v>3130</v>
      </c>
      <c r="B1090" s="19" t="s">
        <v>61</v>
      </c>
      <c r="C1090" s="19" t="s">
        <v>62</v>
      </c>
      <c r="D1090" s="27" t="s">
        <v>3131</v>
      </c>
      <c r="E1090" s="33" t="s">
        <v>3132</v>
      </c>
      <c r="F1090" s="33"/>
      <c r="G1090" s="33" t="s">
        <v>3133</v>
      </c>
      <c r="H1090" s="33"/>
      <c r="I1090" s="18"/>
      <c r="J1090" s="19"/>
      <c r="K1090" s="19" t="s">
        <v>82</v>
      </c>
      <c r="L1090" s="21">
        <v>0</v>
      </c>
      <c r="M1090" s="18">
        <v>231010000</v>
      </c>
      <c r="N1090" s="19" t="s">
        <v>68</v>
      </c>
      <c r="O1090" s="18" t="s">
        <v>179</v>
      </c>
      <c r="P1090" s="19" t="s">
        <v>68</v>
      </c>
      <c r="Q1090" s="19" t="s">
        <v>70</v>
      </c>
      <c r="R1090" s="19" t="s">
        <v>84</v>
      </c>
      <c r="S1090" s="19" t="s">
        <v>92</v>
      </c>
      <c r="T1090" s="21" t="s">
        <v>157</v>
      </c>
      <c r="U1090" s="19" t="s">
        <v>205</v>
      </c>
      <c r="V1090" s="23">
        <v>1</v>
      </c>
      <c r="W1090" s="23">
        <v>1600000</v>
      </c>
      <c r="X1090" s="24">
        <v>0</v>
      </c>
      <c r="Y1090" s="24">
        <f aca="true" t="shared" si="45" ref="Y1090:Y1138">X1090*1.12</f>
        <v>0</v>
      </c>
      <c r="Z1090" s="19"/>
      <c r="AA1090" s="19" t="s">
        <v>76</v>
      </c>
      <c r="AB1090" s="22">
        <v>11.14</v>
      </c>
      <c r="AC1090" s="174" t="s">
        <v>1634</v>
      </c>
    </row>
    <row r="1091" spans="1:29" s="1" customFormat="1" ht="66.75" customHeight="1">
      <c r="A1091" s="18" t="s">
        <v>3134</v>
      </c>
      <c r="B1091" s="19" t="s">
        <v>61</v>
      </c>
      <c r="C1091" s="19" t="s">
        <v>62</v>
      </c>
      <c r="D1091" s="27" t="s">
        <v>3131</v>
      </c>
      <c r="E1091" s="33" t="s">
        <v>3132</v>
      </c>
      <c r="F1091" s="33"/>
      <c r="G1091" s="33" t="s">
        <v>3133</v>
      </c>
      <c r="H1091" s="33"/>
      <c r="I1091" s="18"/>
      <c r="J1091" s="19"/>
      <c r="K1091" s="19" t="s">
        <v>82</v>
      </c>
      <c r="L1091" s="21">
        <v>0</v>
      </c>
      <c r="M1091" s="18">
        <v>231010000</v>
      </c>
      <c r="N1091" s="19" t="s">
        <v>68</v>
      </c>
      <c r="O1091" s="18" t="s">
        <v>513</v>
      </c>
      <c r="P1091" s="19" t="s">
        <v>68</v>
      </c>
      <c r="Q1091" s="19" t="s">
        <v>70</v>
      </c>
      <c r="R1091" s="19" t="s">
        <v>401</v>
      </c>
      <c r="S1091" s="19" t="s">
        <v>92</v>
      </c>
      <c r="T1091" s="21" t="s">
        <v>157</v>
      </c>
      <c r="U1091" s="19" t="s">
        <v>205</v>
      </c>
      <c r="V1091" s="23">
        <v>1</v>
      </c>
      <c r="W1091" s="23">
        <v>1600000</v>
      </c>
      <c r="X1091" s="24">
        <f>W1091*V1091</f>
        <v>1600000</v>
      </c>
      <c r="Y1091" s="24">
        <f t="shared" si="45"/>
        <v>1792000.0000000002</v>
      </c>
      <c r="Z1091" s="19"/>
      <c r="AA1091" s="19" t="s">
        <v>76</v>
      </c>
      <c r="AB1091" s="19"/>
      <c r="AC1091" s="174" t="s">
        <v>1634</v>
      </c>
    </row>
    <row r="1092" spans="1:29" s="8" customFormat="1" ht="86.25" customHeight="1">
      <c r="A1092" s="18" t="s">
        <v>3135</v>
      </c>
      <c r="B1092" s="19" t="s">
        <v>61</v>
      </c>
      <c r="C1092" s="19" t="s">
        <v>62</v>
      </c>
      <c r="D1092" s="18" t="s">
        <v>3136</v>
      </c>
      <c r="E1092" s="18" t="s">
        <v>3137</v>
      </c>
      <c r="F1092" s="18"/>
      <c r="G1092" s="18" t="s">
        <v>3138</v>
      </c>
      <c r="H1092" s="18"/>
      <c r="I1092" s="18" t="s">
        <v>3139</v>
      </c>
      <c r="J1092" s="48"/>
      <c r="K1092" s="48" t="s">
        <v>82</v>
      </c>
      <c r="L1092" s="48">
        <v>0</v>
      </c>
      <c r="M1092" s="18">
        <v>231010000</v>
      </c>
      <c r="N1092" s="19" t="s">
        <v>68</v>
      </c>
      <c r="O1092" s="21" t="s">
        <v>513</v>
      </c>
      <c r="P1092" s="19" t="s">
        <v>68</v>
      </c>
      <c r="Q1092" s="19" t="s">
        <v>70</v>
      </c>
      <c r="R1092" s="21" t="s">
        <v>757</v>
      </c>
      <c r="S1092" s="21" t="s">
        <v>964</v>
      </c>
      <c r="T1092" s="31" t="s">
        <v>157</v>
      </c>
      <c r="U1092" s="31" t="s">
        <v>133</v>
      </c>
      <c r="V1092" s="23">
        <v>1</v>
      </c>
      <c r="W1092" s="46">
        <v>700000</v>
      </c>
      <c r="X1092" s="47">
        <f aca="true" t="shared" si="46" ref="X1092:X1107">W1092*V1092</f>
        <v>700000</v>
      </c>
      <c r="Y1092" s="46">
        <f t="shared" si="45"/>
        <v>784000.0000000001</v>
      </c>
      <c r="Z1092" s="18"/>
      <c r="AA1092" s="19" t="s">
        <v>76</v>
      </c>
      <c r="AB1092" s="82"/>
      <c r="AC1092" s="83" t="s">
        <v>2441</v>
      </c>
    </row>
    <row r="1093" spans="1:29" s="8" customFormat="1" ht="86.25" customHeight="1">
      <c r="A1093" s="18" t="s">
        <v>3140</v>
      </c>
      <c r="B1093" s="19" t="s">
        <v>61</v>
      </c>
      <c r="C1093" s="19" t="s">
        <v>62</v>
      </c>
      <c r="D1093" s="18" t="s">
        <v>3141</v>
      </c>
      <c r="E1093" s="18" t="s">
        <v>3142</v>
      </c>
      <c r="F1093" s="18"/>
      <c r="G1093" s="18" t="s">
        <v>3143</v>
      </c>
      <c r="H1093" s="18"/>
      <c r="I1093" s="18" t="s">
        <v>3144</v>
      </c>
      <c r="J1093" s="48"/>
      <c r="K1093" s="48" t="s">
        <v>729</v>
      </c>
      <c r="L1093" s="48">
        <v>0</v>
      </c>
      <c r="M1093" s="18">
        <v>231010000</v>
      </c>
      <c r="N1093" s="19" t="s">
        <v>68</v>
      </c>
      <c r="O1093" s="18" t="s">
        <v>513</v>
      </c>
      <c r="P1093" s="19" t="s">
        <v>68</v>
      </c>
      <c r="Q1093" s="19" t="s">
        <v>70</v>
      </c>
      <c r="R1093" s="21" t="s">
        <v>757</v>
      </c>
      <c r="S1093" s="21" t="s">
        <v>964</v>
      </c>
      <c r="T1093" s="31" t="s">
        <v>308</v>
      </c>
      <c r="U1093" s="31" t="s">
        <v>309</v>
      </c>
      <c r="V1093" s="23">
        <v>2</v>
      </c>
      <c r="W1093" s="46">
        <v>22321429</v>
      </c>
      <c r="X1093" s="47">
        <v>0</v>
      </c>
      <c r="Y1093" s="46">
        <f t="shared" si="45"/>
        <v>0</v>
      </c>
      <c r="Z1093" s="18"/>
      <c r="AA1093" s="19" t="s">
        <v>76</v>
      </c>
      <c r="AB1093" s="19">
        <v>14</v>
      </c>
      <c r="AC1093" s="83" t="s">
        <v>965</v>
      </c>
    </row>
    <row r="1094" spans="1:29" s="8" customFormat="1" ht="88.5" customHeight="1">
      <c r="A1094" s="18" t="s">
        <v>3145</v>
      </c>
      <c r="B1094" s="19" t="s">
        <v>61</v>
      </c>
      <c r="C1094" s="19" t="s">
        <v>62</v>
      </c>
      <c r="D1094" s="18" t="s">
        <v>3141</v>
      </c>
      <c r="E1094" s="18" t="s">
        <v>3142</v>
      </c>
      <c r="F1094" s="18"/>
      <c r="G1094" s="18" t="s">
        <v>3143</v>
      </c>
      <c r="H1094" s="18"/>
      <c r="I1094" s="18" t="s">
        <v>3144</v>
      </c>
      <c r="J1094" s="48"/>
      <c r="K1094" s="48" t="s">
        <v>729</v>
      </c>
      <c r="L1094" s="48">
        <v>0</v>
      </c>
      <c r="M1094" s="18">
        <v>231010000</v>
      </c>
      <c r="N1094" s="19" t="s">
        <v>68</v>
      </c>
      <c r="O1094" s="18" t="s">
        <v>513</v>
      </c>
      <c r="P1094" s="19" t="s">
        <v>68</v>
      </c>
      <c r="Q1094" s="19" t="s">
        <v>70</v>
      </c>
      <c r="R1094" s="21" t="s">
        <v>3146</v>
      </c>
      <c r="S1094" s="21" t="s">
        <v>964</v>
      </c>
      <c r="T1094" s="31" t="s">
        <v>308</v>
      </c>
      <c r="U1094" s="31" t="s">
        <v>309</v>
      </c>
      <c r="V1094" s="23">
        <v>2</v>
      </c>
      <c r="W1094" s="46">
        <v>22321429</v>
      </c>
      <c r="X1094" s="47">
        <v>0</v>
      </c>
      <c r="Y1094" s="46">
        <f>X1094*1.12</f>
        <v>0</v>
      </c>
      <c r="Z1094" s="18"/>
      <c r="AA1094" s="19" t="s">
        <v>76</v>
      </c>
      <c r="AB1094" s="82">
        <v>11.14</v>
      </c>
      <c r="AC1094" s="83" t="s">
        <v>965</v>
      </c>
    </row>
    <row r="1095" spans="1:29" s="8" customFormat="1" ht="86.25" customHeight="1">
      <c r="A1095" s="18" t="s">
        <v>3147</v>
      </c>
      <c r="B1095" s="19" t="s">
        <v>61</v>
      </c>
      <c r="C1095" s="19" t="s">
        <v>62</v>
      </c>
      <c r="D1095" s="18" t="s">
        <v>3141</v>
      </c>
      <c r="E1095" s="18" t="s">
        <v>3142</v>
      </c>
      <c r="F1095" s="18"/>
      <c r="G1095" s="18" t="s">
        <v>3143</v>
      </c>
      <c r="H1095" s="18"/>
      <c r="I1095" s="18" t="s">
        <v>3144</v>
      </c>
      <c r="J1095" s="48"/>
      <c r="K1095" s="48" t="s">
        <v>729</v>
      </c>
      <c r="L1095" s="48">
        <v>0</v>
      </c>
      <c r="M1095" s="18">
        <v>231010000</v>
      </c>
      <c r="N1095" s="19" t="s">
        <v>68</v>
      </c>
      <c r="O1095" s="18" t="s">
        <v>1450</v>
      </c>
      <c r="P1095" s="19" t="s">
        <v>68</v>
      </c>
      <c r="Q1095" s="19" t="s">
        <v>70</v>
      </c>
      <c r="R1095" s="21" t="s">
        <v>757</v>
      </c>
      <c r="S1095" s="21" t="s">
        <v>964</v>
      </c>
      <c r="T1095" s="31" t="s">
        <v>308</v>
      </c>
      <c r="U1095" s="31" t="s">
        <v>309</v>
      </c>
      <c r="V1095" s="23">
        <v>2</v>
      </c>
      <c r="W1095" s="46">
        <v>22321429</v>
      </c>
      <c r="X1095" s="47">
        <v>0</v>
      </c>
      <c r="Y1095" s="46">
        <f>X1095*1.12</f>
        <v>0</v>
      </c>
      <c r="Z1095" s="18"/>
      <c r="AA1095" s="19" t="s">
        <v>76</v>
      </c>
      <c r="AB1095" s="82">
        <v>14</v>
      </c>
      <c r="AC1095" s="83" t="s">
        <v>965</v>
      </c>
    </row>
    <row r="1096" spans="1:29" s="8" customFormat="1" ht="86.25" customHeight="1">
      <c r="A1096" s="18" t="s">
        <v>3148</v>
      </c>
      <c r="B1096" s="19" t="s">
        <v>61</v>
      </c>
      <c r="C1096" s="19" t="s">
        <v>62</v>
      </c>
      <c r="D1096" s="18" t="s">
        <v>3141</v>
      </c>
      <c r="E1096" s="18" t="s">
        <v>3142</v>
      </c>
      <c r="F1096" s="18"/>
      <c r="G1096" s="18" t="s">
        <v>3143</v>
      </c>
      <c r="H1096" s="18"/>
      <c r="I1096" s="18" t="s">
        <v>3144</v>
      </c>
      <c r="J1096" s="48"/>
      <c r="K1096" s="48" t="s">
        <v>729</v>
      </c>
      <c r="L1096" s="48">
        <v>0</v>
      </c>
      <c r="M1096" s="18">
        <v>231010000</v>
      </c>
      <c r="N1096" s="19" t="s">
        <v>68</v>
      </c>
      <c r="O1096" s="18" t="s">
        <v>1450</v>
      </c>
      <c r="P1096" s="19" t="s">
        <v>68</v>
      </c>
      <c r="Q1096" s="19" t="s">
        <v>70</v>
      </c>
      <c r="R1096" s="21" t="s">
        <v>3149</v>
      </c>
      <c r="S1096" s="21" t="s">
        <v>964</v>
      </c>
      <c r="T1096" s="31" t="s">
        <v>308</v>
      </c>
      <c r="U1096" s="31" t="s">
        <v>309</v>
      </c>
      <c r="V1096" s="23">
        <v>2</v>
      </c>
      <c r="W1096" s="46">
        <v>22321429</v>
      </c>
      <c r="X1096" s="47">
        <f>W1096*V1096</f>
        <v>44642858</v>
      </c>
      <c r="Y1096" s="46">
        <f>X1096*1.12</f>
        <v>50000000.96000001</v>
      </c>
      <c r="Z1096" s="18"/>
      <c r="AA1096" s="19" t="s">
        <v>76</v>
      </c>
      <c r="AB1096" s="82"/>
      <c r="AC1096" s="83" t="s">
        <v>965</v>
      </c>
    </row>
    <row r="1097" spans="1:29" s="8" customFormat="1" ht="86.25" customHeight="1">
      <c r="A1097" s="18" t="s">
        <v>3150</v>
      </c>
      <c r="B1097" s="19" t="s">
        <v>61</v>
      </c>
      <c r="C1097" s="19" t="s">
        <v>62</v>
      </c>
      <c r="D1097" s="18" t="s">
        <v>3151</v>
      </c>
      <c r="E1097" s="18" t="s">
        <v>3152</v>
      </c>
      <c r="F1097" s="18"/>
      <c r="G1097" s="18" t="s">
        <v>3153</v>
      </c>
      <c r="H1097" s="18"/>
      <c r="I1097" s="18" t="s">
        <v>3154</v>
      </c>
      <c r="J1097" s="48"/>
      <c r="K1097" s="48" t="s">
        <v>82</v>
      </c>
      <c r="L1097" s="48">
        <v>0</v>
      </c>
      <c r="M1097" s="18">
        <v>231010000</v>
      </c>
      <c r="N1097" s="19" t="s">
        <v>68</v>
      </c>
      <c r="O1097" s="18" t="s">
        <v>513</v>
      </c>
      <c r="P1097" s="19" t="s">
        <v>68</v>
      </c>
      <c r="Q1097" s="19" t="s">
        <v>70</v>
      </c>
      <c r="R1097" s="21" t="s">
        <v>757</v>
      </c>
      <c r="S1097" s="21" t="s">
        <v>964</v>
      </c>
      <c r="T1097" s="31" t="s">
        <v>157</v>
      </c>
      <c r="U1097" s="31" t="s">
        <v>133</v>
      </c>
      <c r="V1097" s="23">
        <v>1</v>
      </c>
      <c r="W1097" s="46">
        <v>5300000</v>
      </c>
      <c r="X1097" s="47">
        <f t="shared" si="46"/>
        <v>5300000</v>
      </c>
      <c r="Y1097" s="46">
        <f t="shared" si="45"/>
        <v>5936000.000000001</v>
      </c>
      <c r="Z1097" s="18"/>
      <c r="AA1097" s="19" t="s">
        <v>76</v>
      </c>
      <c r="AB1097" s="82"/>
      <c r="AC1097" s="83" t="s">
        <v>1091</v>
      </c>
    </row>
    <row r="1098" spans="1:29" s="8" customFormat="1" ht="86.25" customHeight="1">
      <c r="A1098" s="18" t="s">
        <v>3155</v>
      </c>
      <c r="B1098" s="19" t="s">
        <v>61</v>
      </c>
      <c r="C1098" s="19" t="s">
        <v>62</v>
      </c>
      <c r="D1098" s="18" t="s">
        <v>3156</v>
      </c>
      <c r="E1098" s="18" t="s">
        <v>1028</v>
      </c>
      <c r="F1098" s="18"/>
      <c r="G1098" s="18" t="s">
        <v>1029</v>
      </c>
      <c r="H1098" s="18"/>
      <c r="I1098" s="18" t="s">
        <v>3157</v>
      </c>
      <c r="J1098" s="48"/>
      <c r="K1098" s="48" t="s">
        <v>66</v>
      </c>
      <c r="L1098" s="48">
        <v>0</v>
      </c>
      <c r="M1098" s="18">
        <v>231010000</v>
      </c>
      <c r="N1098" s="19" t="s">
        <v>68</v>
      </c>
      <c r="O1098" s="18" t="s">
        <v>179</v>
      </c>
      <c r="P1098" s="19" t="s">
        <v>68</v>
      </c>
      <c r="Q1098" s="19" t="s">
        <v>70</v>
      </c>
      <c r="R1098" s="21" t="s">
        <v>757</v>
      </c>
      <c r="S1098" s="21" t="s">
        <v>2896</v>
      </c>
      <c r="T1098" s="31">
        <v>736</v>
      </c>
      <c r="U1098" s="31" t="s">
        <v>408</v>
      </c>
      <c r="V1098" s="23">
        <v>2</v>
      </c>
      <c r="W1098" s="46">
        <v>6697</v>
      </c>
      <c r="X1098" s="47">
        <f t="shared" si="46"/>
        <v>13394</v>
      </c>
      <c r="Y1098" s="46">
        <f t="shared" si="45"/>
        <v>15001.28</v>
      </c>
      <c r="Z1098" s="18"/>
      <c r="AA1098" s="19" t="s">
        <v>76</v>
      </c>
      <c r="AB1098" s="82"/>
      <c r="AC1098" s="83" t="s">
        <v>965</v>
      </c>
    </row>
    <row r="1099" spans="1:29" s="8" customFormat="1" ht="86.25" customHeight="1">
      <c r="A1099" s="18" t="s">
        <v>3158</v>
      </c>
      <c r="B1099" s="19" t="s">
        <v>61</v>
      </c>
      <c r="C1099" s="19" t="s">
        <v>62</v>
      </c>
      <c r="D1099" s="18" t="s">
        <v>3159</v>
      </c>
      <c r="E1099" s="18" t="s">
        <v>3160</v>
      </c>
      <c r="F1099" s="18"/>
      <c r="G1099" s="18" t="s">
        <v>3161</v>
      </c>
      <c r="H1099" s="18"/>
      <c r="I1099" s="18" t="s">
        <v>3162</v>
      </c>
      <c r="J1099" s="48"/>
      <c r="K1099" s="48" t="s">
        <v>66</v>
      </c>
      <c r="L1099" s="48">
        <v>0</v>
      </c>
      <c r="M1099" s="18">
        <v>231010000</v>
      </c>
      <c r="N1099" s="19" t="s">
        <v>68</v>
      </c>
      <c r="O1099" s="18" t="s">
        <v>179</v>
      </c>
      <c r="P1099" s="19" t="s">
        <v>68</v>
      </c>
      <c r="Q1099" s="19" t="s">
        <v>70</v>
      </c>
      <c r="R1099" s="21" t="s">
        <v>757</v>
      </c>
      <c r="S1099" s="21" t="s">
        <v>2896</v>
      </c>
      <c r="T1099" s="31">
        <v>168</v>
      </c>
      <c r="U1099" s="31" t="s">
        <v>666</v>
      </c>
      <c r="V1099" s="175">
        <v>0.207</v>
      </c>
      <c r="W1099" s="46">
        <v>200893</v>
      </c>
      <c r="X1099" s="47">
        <f t="shared" si="46"/>
        <v>41584.850999999995</v>
      </c>
      <c r="Y1099" s="46">
        <f t="shared" si="45"/>
        <v>46575.03312</v>
      </c>
      <c r="Z1099" s="18"/>
      <c r="AA1099" s="19" t="s">
        <v>76</v>
      </c>
      <c r="AB1099" s="82"/>
      <c r="AC1099" s="83" t="s">
        <v>965</v>
      </c>
    </row>
    <row r="1100" spans="1:29" s="8" customFormat="1" ht="86.25" customHeight="1">
      <c r="A1100" s="18" t="s">
        <v>3163</v>
      </c>
      <c r="B1100" s="19" t="s">
        <v>61</v>
      </c>
      <c r="C1100" s="19" t="s">
        <v>62</v>
      </c>
      <c r="D1100" s="18" t="s">
        <v>3164</v>
      </c>
      <c r="E1100" s="18" t="s">
        <v>3160</v>
      </c>
      <c r="F1100" s="18"/>
      <c r="G1100" s="18" t="s">
        <v>3165</v>
      </c>
      <c r="H1100" s="18"/>
      <c r="I1100" s="18" t="s">
        <v>3166</v>
      </c>
      <c r="J1100" s="48"/>
      <c r="K1100" s="48" t="s">
        <v>66</v>
      </c>
      <c r="L1100" s="48">
        <v>0</v>
      </c>
      <c r="M1100" s="18">
        <v>231010000</v>
      </c>
      <c r="N1100" s="19" t="s">
        <v>68</v>
      </c>
      <c r="O1100" s="18" t="s">
        <v>179</v>
      </c>
      <c r="P1100" s="19" t="s">
        <v>68</v>
      </c>
      <c r="Q1100" s="19" t="s">
        <v>70</v>
      </c>
      <c r="R1100" s="21" t="s">
        <v>757</v>
      </c>
      <c r="S1100" s="21" t="s">
        <v>2896</v>
      </c>
      <c r="T1100" s="31">
        <v>168</v>
      </c>
      <c r="U1100" s="31" t="s">
        <v>666</v>
      </c>
      <c r="V1100" s="175">
        <v>0.149</v>
      </c>
      <c r="W1100" s="46">
        <v>191965</v>
      </c>
      <c r="X1100" s="47">
        <f t="shared" si="46"/>
        <v>28602.785</v>
      </c>
      <c r="Y1100" s="46">
        <f t="shared" si="45"/>
        <v>32035.119200000005</v>
      </c>
      <c r="Z1100" s="18"/>
      <c r="AA1100" s="19" t="s">
        <v>76</v>
      </c>
      <c r="AB1100" s="82"/>
      <c r="AC1100" s="83" t="s">
        <v>965</v>
      </c>
    </row>
    <row r="1101" spans="1:29" s="8" customFormat="1" ht="86.25" customHeight="1">
      <c r="A1101" s="18" t="s">
        <v>3167</v>
      </c>
      <c r="B1101" s="19" t="s">
        <v>61</v>
      </c>
      <c r="C1101" s="19" t="s">
        <v>62</v>
      </c>
      <c r="D1101" s="18" t="s">
        <v>3168</v>
      </c>
      <c r="E1101" s="18" t="s">
        <v>1394</v>
      </c>
      <c r="F1101" s="18"/>
      <c r="G1101" s="18" t="s">
        <v>3169</v>
      </c>
      <c r="H1101" s="18"/>
      <c r="I1101" s="18" t="s">
        <v>3170</v>
      </c>
      <c r="J1101" s="48"/>
      <c r="K1101" s="48" t="s">
        <v>66</v>
      </c>
      <c r="L1101" s="48">
        <v>0</v>
      </c>
      <c r="M1101" s="18">
        <v>231010000</v>
      </c>
      <c r="N1101" s="19" t="s">
        <v>68</v>
      </c>
      <c r="O1101" s="18" t="s">
        <v>179</v>
      </c>
      <c r="P1101" s="19" t="s">
        <v>68</v>
      </c>
      <c r="Q1101" s="19" t="s">
        <v>70</v>
      </c>
      <c r="R1101" s="21" t="s">
        <v>757</v>
      </c>
      <c r="S1101" s="21" t="s">
        <v>2896</v>
      </c>
      <c r="T1101" s="31" t="s">
        <v>122</v>
      </c>
      <c r="U1101" s="31" t="s">
        <v>98</v>
      </c>
      <c r="V1101" s="23">
        <v>60</v>
      </c>
      <c r="W1101" s="46">
        <v>450</v>
      </c>
      <c r="X1101" s="47">
        <f t="shared" si="46"/>
        <v>27000</v>
      </c>
      <c r="Y1101" s="46">
        <f t="shared" si="45"/>
        <v>30240.000000000004</v>
      </c>
      <c r="Z1101" s="18"/>
      <c r="AA1101" s="19" t="s">
        <v>76</v>
      </c>
      <c r="AB1101" s="82"/>
      <c r="AC1101" s="83" t="s">
        <v>965</v>
      </c>
    </row>
    <row r="1102" spans="1:29" s="168" customFormat="1" ht="86.25" customHeight="1">
      <c r="A1102" s="18" t="s">
        <v>3171</v>
      </c>
      <c r="B1102" s="19" t="s">
        <v>61</v>
      </c>
      <c r="C1102" s="19" t="s">
        <v>62</v>
      </c>
      <c r="D1102" s="19" t="s">
        <v>679</v>
      </c>
      <c r="E1102" s="19" t="s">
        <v>680</v>
      </c>
      <c r="F1102" s="18"/>
      <c r="G1102" s="19" t="s">
        <v>681</v>
      </c>
      <c r="H1102" s="19"/>
      <c r="I1102" s="19" t="s">
        <v>3172</v>
      </c>
      <c r="J1102" s="18"/>
      <c r="K1102" s="48" t="s">
        <v>66</v>
      </c>
      <c r="L1102" s="48">
        <v>0</v>
      </c>
      <c r="M1102" s="18">
        <v>231010000</v>
      </c>
      <c r="N1102" s="19" t="s">
        <v>68</v>
      </c>
      <c r="O1102" s="18" t="s">
        <v>179</v>
      </c>
      <c r="P1102" s="19" t="s">
        <v>68</v>
      </c>
      <c r="Q1102" s="19" t="s">
        <v>70</v>
      </c>
      <c r="R1102" s="21" t="s">
        <v>757</v>
      </c>
      <c r="S1102" s="21" t="s">
        <v>2896</v>
      </c>
      <c r="T1102" s="48">
        <v>168</v>
      </c>
      <c r="U1102" s="19" t="s">
        <v>666</v>
      </c>
      <c r="V1102" s="47">
        <v>1</v>
      </c>
      <c r="W1102" s="166">
        <v>50000</v>
      </c>
      <c r="X1102" s="166">
        <f t="shared" si="46"/>
        <v>50000</v>
      </c>
      <c r="Y1102" s="47">
        <f t="shared" si="45"/>
        <v>56000.00000000001</v>
      </c>
      <c r="Z1102" s="48"/>
      <c r="AA1102" s="19" t="s">
        <v>76</v>
      </c>
      <c r="AB1102" s="167"/>
      <c r="AC1102" s="83" t="s">
        <v>965</v>
      </c>
    </row>
    <row r="1103" spans="1:29" s="62" customFormat="1" ht="86.25" customHeight="1">
      <c r="A1103" s="18" t="s">
        <v>3173</v>
      </c>
      <c r="B1103" s="19" t="s">
        <v>61</v>
      </c>
      <c r="C1103" s="19" t="s">
        <v>62</v>
      </c>
      <c r="D1103" s="52" t="s">
        <v>669</v>
      </c>
      <c r="E1103" s="52" t="s">
        <v>670</v>
      </c>
      <c r="F1103" s="19"/>
      <c r="G1103" s="19" t="s">
        <v>671</v>
      </c>
      <c r="H1103" s="19"/>
      <c r="I1103" s="19" t="s">
        <v>3174</v>
      </c>
      <c r="J1103" s="19"/>
      <c r="K1103" s="48" t="s">
        <v>66</v>
      </c>
      <c r="L1103" s="20">
        <v>0</v>
      </c>
      <c r="M1103" s="19">
        <v>231010000</v>
      </c>
      <c r="N1103" s="19" t="s">
        <v>68</v>
      </c>
      <c r="O1103" s="18" t="s">
        <v>179</v>
      </c>
      <c r="P1103" s="19" t="s">
        <v>606</v>
      </c>
      <c r="Q1103" s="19" t="s">
        <v>70</v>
      </c>
      <c r="R1103" s="19" t="s">
        <v>84</v>
      </c>
      <c r="S1103" s="21" t="s">
        <v>2896</v>
      </c>
      <c r="T1103" s="56">
        <v>796</v>
      </c>
      <c r="U1103" s="19" t="s">
        <v>133</v>
      </c>
      <c r="V1103" s="68">
        <v>12</v>
      </c>
      <c r="W1103" s="24">
        <v>3000</v>
      </c>
      <c r="X1103" s="23">
        <f t="shared" si="46"/>
        <v>36000</v>
      </c>
      <c r="Y1103" s="23">
        <f t="shared" si="45"/>
        <v>40320.00000000001</v>
      </c>
      <c r="Z1103" s="24"/>
      <c r="AA1103" s="19" t="s">
        <v>76</v>
      </c>
      <c r="AB1103" s="19"/>
      <c r="AC1103" s="83" t="s">
        <v>965</v>
      </c>
    </row>
    <row r="1104" spans="1:29" s="8" customFormat="1" ht="86.25" customHeight="1">
      <c r="A1104" s="18" t="s">
        <v>3175</v>
      </c>
      <c r="B1104" s="19" t="s">
        <v>61</v>
      </c>
      <c r="C1104" s="19" t="s">
        <v>62</v>
      </c>
      <c r="D1104" s="18" t="s">
        <v>3176</v>
      </c>
      <c r="E1104" s="18" t="s">
        <v>3177</v>
      </c>
      <c r="F1104" s="18"/>
      <c r="G1104" s="18" t="s">
        <v>3178</v>
      </c>
      <c r="H1104" s="18"/>
      <c r="I1104" s="18" t="s">
        <v>3179</v>
      </c>
      <c r="J1104" s="48"/>
      <c r="K1104" s="48" t="s">
        <v>66</v>
      </c>
      <c r="L1104" s="48">
        <v>0</v>
      </c>
      <c r="M1104" s="18">
        <v>231010000</v>
      </c>
      <c r="N1104" s="19" t="s">
        <v>68</v>
      </c>
      <c r="O1104" s="18" t="s">
        <v>179</v>
      </c>
      <c r="P1104" s="19" t="s">
        <v>68</v>
      </c>
      <c r="Q1104" s="19" t="s">
        <v>70</v>
      </c>
      <c r="R1104" s="21" t="s">
        <v>757</v>
      </c>
      <c r="S1104" s="21" t="s">
        <v>2896</v>
      </c>
      <c r="T1104" s="31" t="s">
        <v>157</v>
      </c>
      <c r="U1104" s="31" t="s">
        <v>133</v>
      </c>
      <c r="V1104" s="23">
        <v>10</v>
      </c>
      <c r="W1104" s="46">
        <v>6560</v>
      </c>
      <c r="X1104" s="47">
        <f t="shared" si="46"/>
        <v>65600</v>
      </c>
      <c r="Y1104" s="46">
        <f t="shared" si="45"/>
        <v>73472</v>
      </c>
      <c r="Z1104" s="18"/>
      <c r="AA1104" s="19" t="s">
        <v>76</v>
      </c>
      <c r="AB1104" s="82"/>
      <c r="AC1104" s="83" t="s">
        <v>965</v>
      </c>
    </row>
    <row r="1105" spans="1:29" s="8" customFormat="1" ht="86.25" customHeight="1">
      <c r="A1105" s="18" t="s">
        <v>3180</v>
      </c>
      <c r="B1105" s="19" t="s">
        <v>61</v>
      </c>
      <c r="C1105" s="19" t="s">
        <v>62</v>
      </c>
      <c r="D1105" s="18" t="s">
        <v>3181</v>
      </c>
      <c r="E1105" s="18" t="s">
        <v>2701</v>
      </c>
      <c r="F1105" s="18"/>
      <c r="G1105" s="18" t="s">
        <v>3182</v>
      </c>
      <c r="H1105" s="18"/>
      <c r="I1105" s="18" t="s">
        <v>3183</v>
      </c>
      <c r="J1105" s="48"/>
      <c r="K1105" s="48" t="s">
        <v>82</v>
      </c>
      <c r="L1105" s="48">
        <v>0</v>
      </c>
      <c r="M1105" s="18">
        <v>231010000</v>
      </c>
      <c r="N1105" s="19" t="s">
        <v>68</v>
      </c>
      <c r="O1105" s="18" t="s">
        <v>513</v>
      </c>
      <c r="P1105" s="19" t="s">
        <v>68</v>
      </c>
      <c r="Q1105" s="19" t="s">
        <v>70</v>
      </c>
      <c r="R1105" s="21" t="s">
        <v>757</v>
      </c>
      <c r="S1105" s="21" t="s">
        <v>964</v>
      </c>
      <c r="T1105" s="31" t="s">
        <v>157</v>
      </c>
      <c r="U1105" s="31" t="s">
        <v>133</v>
      </c>
      <c r="V1105" s="23">
        <v>1</v>
      </c>
      <c r="W1105" s="46">
        <v>5714286</v>
      </c>
      <c r="X1105" s="47">
        <f t="shared" si="46"/>
        <v>5714286</v>
      </c>
      <c r="Y1105" s="46">
        <f t="shared" si="45"/>
        <v>6400000.32</v>
      </c>
      <c r="Z1105" s="18"/>
      <c r="AA1105" s="19" t="s">
        <v>76</v>
      </c>
      <c r="AB1105" s="82"/>
      <c r="AC1105" s="83" t="s">
        <v>1759</v>
      </c>
    </row>
    <row r="1106" spans="1:29" s="8" customFormat="1" ht="86.25" customHeight="1">
      <c r="A1106" s="18" t="s">
        <v>3184</v>
      </c>
      <c r="B1106" s="19" t="s">
        <v>61</v>
      </c>
      <c r="C1106" s="19" t="s">
        <v>62</v>
      </c>
      <c r="D1106" s="18" t="s">
        <v>3185</v>
      </c>
      <c r="E1106" s="18" t="s">
        <v>3186</v>
      </c>
      <c r="F1106" s="18"/>
      <c r="G1106" s="18" t="s">
        <v>3187</v>
      </c>
      <c r="H1106" s="18"/>
      <c r="I1106" s="18" t="s">
        <v>3188</v>
      </c>
      <c r="J1106" s="48"/>
      <c r="K1106" s="48" t="s">
        <v>82</v>
      </c>
      <c r="L1106" s="48">
        <v>0</v>
      </c>
      <c r="M1106" s="18">
        <v>231010000</v>
      </c>
      <c r="N1106" s="19" t="s">
        <v>68</v>
      </c>
      <c r="O1106" s="18" t="s">
        <v>513</v>
      </c>
      <c r="P1106" s="19" t="s">
        <v>68</v>
      </c>
      <c r="Q1106" s="19" t="s">
        <v>70</v>
      </c>
      <c r="R1106" s="21" t="s">
        <v>757</v>
      </c>
      <c r="S1106" s="21" t="s">
        <v>964</v>
      </c>
      <c r="T1106" s="31" t="s">
        <v>157</v>
      </c>
      <c r="U1106" s="31" t="s">
        <v>133</v>
      </c>
      <c r="V1106" s="23">
        <v>1</v>
      </c>
      <c r="W1106" s="46">
        <v>4385715</v>
      </c>
      <c r="X1106" s="47">
        <f t="shared" si="46"/>
        <v>4385715</v>
      </c>
      <c r="Y1106" s="46">
        <f t="shared" si="45"/>
        <v>4912000.800000001</v>
      </c>
      <c r="Z1106" s="18"/>
      <c r="AA1106" s="19" t="s">
        <v>76</v>
      </c>
      <c r="AB1106" s="82"/>
      <c r="AC1106" s="83" t="s">
        <v>1759</v>
      </c>
    </row>
    <row r="1107" spans="1:29" s="8" customFormat="1" ht="86.25" customHeight="1">
      <c r="A1107" s="18" t="s">
        <v>3189</v>
      </c>
      <c r="B1107" s="19" t="s">
        <v>61</v>
      </c>
      <c r="C1107" s="19" t="s">
        <v>62</v>
      </c>
      <c r="D1107" s="18" t="s">
        <v>3190</v>
      </c>
      <c r="E1107" s="18" t="s">
        <v>2758</v>
      </c>
      <c r="F1107" s="18"/>
      <c r="G1107" s="18" t="s">
        <v>3191</v>
      </c>
      <c r="H1107" s="18"/>
      <c r="I1107" s="18"/>
      <c r="J1107" s="48"/>
      <c r="K1107" s="48" t="s">
        <v>66</v>
      </c>
      <c r="L1107" s="48" t="s">
        <v>239</v>
      </c>
      <c r="M1107" s="18" t="s">
        <v>67</v>
      </c>
      <c r="N1107" s="19" t="s">
        <v>68</v>
      </c>
      <c r="O1107" s="18" t="s">
        <v>513</v>
      </c>
      <c r="P1107" s="19" t="s">
        <v>68</v>
      </c>
      <c r="Q1107" s="19" t="s">
        <v>70</v>
      </c>
      <c r="R1107" s="21" t="s">
        <v>84</v>
      </c>
      <c r="S1107" s="21" t="s">
        <v>2896</v>
      </c>
      <c r="T1107" s="31">
        <v>796</v>
      </c>
      <c r="U1107" s="31" t="s">
        <v>205</v>
      </c>
      <c r="V1107" s="23">
        <v>1</v>
      </c>
      <c r="W1107" s="46">
        <v>44990</v>
      </c>
      <c r="X1107" s="47">
        <f t="shared" si="46"/>
        <v>44990</v>
      </c>
      <c r="Y1107" s="46">
        <f t="shared" si="45"/>
        <v>50388.8</v>
      </c>
      <c r="Z1107" s="18"/>
      <c r="AA1107" s="19" t="s">
        <v>76</v>
      </c>
      <c r="AB1107" s="82"/>
      <c r="AC1107" s="83" t="s">
        <v>1634</v>
      </c>
    </row>
    <row r="1108" spans="1:29" s="62" customFormat="1" ht="93" customHeight="1">
      <c r="A1108" s="18" t="s">
        <v>3192</v>
      </c>
      <c r="B1108" s="19" t="s">
        <v>61</v>
      </c>
      <c r="C1108" s="19" t="s">
        <v>62</v>
      </c>
      <c r="D1108" s="18" t="s">
        <v>1533</v>
      </c>
      <c r="E1108" s="18" t="s">
        <v>1362</v>
      </c>
      <c r="F1108" s="33"/>
      <c r="G1108" s="18" t="s">
        <v>1534</v>
      </c>
      <c r="H1108" s="33"/>
      <c r="I1108" s="18" t="s">
        <v>1535</v>
      </c>
      <c r="J1108" s="18"/>
      <c r="K1108" s="101" t="s">
        <v>66</v>
      </c>
      <c r="L1108" s="18">
        <v>0</v>
      </c>
      <c r="M1108" s="21" t="s">
        <v>67</v>
      </c>
      <c r="N1108" s="19" t="s">
        <v>68</v>
      </c>
      <c r="O1108" s="18" t="s">
        <v>513</v>
      </c>
      <c r="P1108" s="19" t="s">
        <v>68</v>
      </c>
      <c r="Q1108" s="19" t="s">
        <v>70</v>
      </c>
      <c r="R1108" s="22" t="s">
        <v>1548</v>
      </c>
      <c r="S1108" s="19" t="s">
        <v>92</v>
      </c>
      <c r="T1108" s="102" t="s">
        <v>731</v>
      </c>
      <c r="U1108" s="102" t="s">
        <v>1539</v>
      </c>
      <c r="V1108" s="23">
        <v>500</v>
      </c>
      <c r="W1108" s="103">
        <v>154575</v>
      </c>
      <c r="X1108" s="24">
        <v>0</v>
      </c>
      <c r="Y1108" s="24">
        <f t="shared" si="45"/>
        <v>0</v>
      </c>
      <c r="Z1108" s="19" t="s">
        <v>1351</v>
      </c>
      <c r="AA1108" s="19" t="s">
        <v>76</v>
      </c>
      <c r="AB1108" s="19" t="s">
        <v>192</v>
      </c>
      <c r="AC1108" s="15" t="s">
        <v>1091</v>
      </c>
    </row>
    <row r="1109" spans="1:29" s="62" customFormat="1" ht="93" customHeight="1">
      <c r="A1109" s="18" t="s">
        <v>3193</v>
      </c>
      <c r="B1109" s="19" t="s">
        <v>61</v>
      </c>
      <c r="C1109" s="19" t="s">
        <v>62</v>
      </c>
      <c r="D1109" s="18" t="s">
        <v>1533</v>
      </c>
      <c r="E1109" s="18" t="s">
        <v>1362</v>
      </c>
      <c r="F1109" s="33"/>
      <c r="G1109" s="18" t="s">
        <v>1534</v>
      </c>
      <c r="H1109" s="33"/>
      <c r="I1109" s="18" t="s">
        <v>1535</v>
      </c>
      <c r="J1109" s="18"/>
      <c r="K1109" s="101" t="s">
        <v>66</v>
      </c>
      <c r="L1109" s="18">
        <v>0</v>
      </c>
      <c r="M1109" s="21" t="s">
        <v>67</v>
      </c>
      <c r="N1109" s="19" t="s">
        <v>68</v>
      </c>
      <c r="O1109" s="18" t="s">
        <v>513</v>
      </c>
      <c r="P1109" s="19" t="s">
        <v>68</v>
      </c>
      <c r="Q1109" s="19" t="s">
        <v>70</v>
      </c>
      <c r="R1109" s="22" t="s">
        <v>1548</v>
      </c>
      <c r="S1109" s="19" t="s">
        <v>92</v>
      </c>
      <c r="T1109" s="102" t="s">
        <v>731</v>
      </c>
      <c r="U1109" s="102" t="s">
        <v>1539</v>
      </c>
      <c r="V1109" s="23">
        <v>500</v>
      </c>
      <c r="W1109" s="104">
        <v>160714.3</v>
      </c>
      <c r="X1109" s="24">
        <f>W1109*V1109</f>
        <v>80357150</v>
      </c>
      <c r="Y1109" s="24">
        <f t="shared" si="45"/>
        <v>90000008.00000001</v>
      </c>
      <c r="Z1109" s="19" t="s">
        <v>1351</v>
      </c>
      <c r="AA1109" s="19" t="s">
        <v>76</v>
      </c>
      <c r="AB1109" s="19"/>
      <c r="AC1109" s="15" t="s">
        <v>1091</v>
      </c>
    </row>
    <row r="1110" spans="1:29" s="8" customFormat="1" ht="89.25" customHeight="1">
      <c r="A1110" s="18" t="s">
        <v>3194</v>
      </c>
      <c r="B1110" s="19" t="s">
        <v>195</v>
      </c>
      <c r="C1110" s="19" t="s">
        <v>62</v>
      </c>
      <c r="D1110" s="18" t="s">
        <v>2584</v>
      </c>
      <c r="E1110" s="18" t="s">
        <v>2511</v>
      </c>
      <c r="F1110" s="144"/>
      <c r="G1110" s="18" t="s">
        <v>2585</v>
      </c>
      <c r="H1110" s="144"/>
      <c r="I1110" s="18" t="s">
        <v>2586</v>
      </c>
      <c r="J1110" s="144"/>
      <c r="K1110" s="19" t="s">
        <v>66</v>
      </c>
      <c r="L1110" s="21" t="s">
        <v>239</v>
      </c>
      <c r="M1110" s="18">
        <v>231010000</v>
      </c>
      <c r="N1110" s="19" t="s">
        <v>68</v>
      </c>
      <c r="O1110" s="31" t="s">
        <v>513</v>
      </c>
      <c r="P1110" s="19" t="s">
        <v>68</v>
      </c>
      <c r="Q1110" s="19" t="s">
        <v>70</v>
      </c>
      <c r="R1110" s="19" t="s">
        <v>757</v>
      </c>
      <c r="S1110" s="19" t="s">
        <v>964</v>
      </c>
      <c r="T1110" s="19">
        <v>796</v>
      </c>
      <c r="U1110" s="19" t="s">
        <v>133</v>
      </c>
      <c r="V1110" s="125">
        <v>1</v>
      </c>
      <c r="W1110" s="125">
        <v>13840</v>
      </c>
      <c r="X1110" s="125">
        <f aca="true" t="shared" si="47" ref="X1110:X1138">W1110*V1110</f>
        <v>13840</v>
      </c>
      <c r="Y1110" s="125">
        <f t="shared" si="45"/>
        <v>15500.800000000001</v>
      </c>
      <c r="Z1110" s="125"/>
      <c r="AA1110" s="19" t="s">
        <v>76</v>
      </c>
      <c r="AB1110" s="145"/>
      <c r="AC1110" s="114" t="s">
        <v>1759</v>
      </c>
    </row>
    <row r="1111" spans="1:29" s="8" customFormat="1" ht="114.75" customHeight="1">
      <c r="A1111" s="18" t="s">
        <v>3195</v>
      </c>
      <c r="B1111" s="18" t="s">
        <v>61</v>
      </c>
      <c r="C1111" s="18" t="s">
        <v>62</v>
      </c>
      <c r="D1111" s="18" t="s">
        <v>1820</v>
      </c>
      <c r="E1111" s="18" t="s">
        <v>1821</v>
      </c>
      <c r="F1111" s="18"/>
      <c r="G1111" s="18" t="s">
        <v>1822</v>
      </c>
      <c r="H1111" s="18"/>
      <c r="I1111" s="18" t="s">
        <v>3196</v>
      </c>
      <c r="J1111" s="18"/>
      <c r="K1111" s="19" t="s">
        <v>66</v>
      </c>
      <c r="L1111" s="35">
        <v>0</v>
      </c>
      <c r="M1111" s="110" t="s">
        <v>67</v>
      </c>
      <c r="N1111" s="35" t="s">
        <v>68</v>
      </c>
      <c r="O1111" s="31" t="s">
        <v>513</v>
      </c>
      <c r="P1111" s="35" t="s">
        <v>68</v>
      </c>
      <c r="Q1111" s="35" t="s">
        <v>70</v>
      </c>
      <c r="R1111" s="35" t="s">
        <v>84</v>
      </c>
      <c r="S1111" s="35" t="s">
        <v>92</v>
      </c>
      <c r="T1111" s="35">
        <v>796</v>
      </c>
      <c r="U1111" s="35" t="s">
        <v>133</v>
      </c>
      <c r="V1111" s="125">
        <v>1</v>
      </c>
      <c r="W1111" s="125">
        <v>4286</v>
      </c>
      <c r="X1111" s="23">
        <f t="shared" si="47"/>
        <v>4286</v>
      </c>
      <c r="Y1111" s="23">
        <f t="shared" si="45"/>
        <v>4800.320000000001</v>
      </c>
      <c r="Z1111" s="35"/>
      <c r="AA1111" s="35" t="s">
        <v>76</v>
      </c>
      <c r="AB1111" s="35"/>
      <c r="AC1111" s="114" t="s">
        <v>1759</v>
      </c>
    </row>
    <row r="1112" spans="1:29" s="8" customFormat="1" ht="66.75" customHeight="1">
      <c r="A1112" s="18" t="s">
        <v>3197</v>
      </c>
      <c r="B1112" s="18" t="s">
        <v>61</v>
      </c>
      <c r="C1112" s="18" t="s">
        <v>62</v>
      </c>
      <c r="D1112" s="18" t="s">
        <v>3198</v>
      </c>
      <c r="E1112" s="18" t="s">
        <v>3199</v>
      </c>
      <c r="F1112" s="18"/>
      <c r="G1112" s="18" t="s">
        <v>3200</v>
      </c>
      <c r="H1112" s="18"/>
      <c r="I1112" s="18" t="s">
        <v>3201</v>
      </c>
      <c r="J1112" s="18"/>
      <c r="K1112" s="19" t="s">
        <v>66</v>
      </c>
      <c r="L1112" s="35">
        <v>0</v>
      </c>
      <c r="M1112" s="110" t="s">
        <v>67</v>
      </c>
      <c r="N1112" s="35" t="s">
        <v>68</v>
      </c>
      <c r="O1112" s="31" t="s">
        <v>513</v>
      </c>
      <c r="P1112" s="35" t="s">
        <v>68</v>
      </c>
      <c r="Q1112" s="35" t="s">
        <v>70</v>
      </c>
      <c r="R1112" s="35" t="s">
        <v>84</v>
      </c>
      <c r="S1112" s="35" t="s">
        <v>92</v>
      </c>
      <c r="T1112" s="35">
        <v>796</v>
      </c>
      <c r="U1112" s="35" t="s">
        <v>133</v>
      </c>
      <c r="V1112" s="125">
        <v>2</v>
      </c>
      <c r="W1112" s="125">
        <v>4018</v>
      </c>
      <c r="X1112" s="23">
        <f t="shared" si="47"/>
        <v>8036</v>
      </c>
      <c r="Y1112" s="23">
        <f t="shared" si="45"/>
        <v>9000.320000000002</v>
      </c>
      <c r="Z1112" s="35"/>
      <c r="AA1112" s="35" t="s">
        <v>76</v>
      </c>
      <c r="AB1112" s="35"/>
      <c r="AC1112" s="114" t="s">
        <v>1759</v>
      </c>
    </row>
    <row r="1113" spans="1:29" s="8" customFormat="1" ht="66.75" customHeight="1">
      <c r="A1113" s="18" t="s">
        <v>3202</v>
      </c>
      <c r="B1113" s="18" t="s">
        <v>61</v>
      </c>
      <c r="C1113" s="18" t="s">
        <v>62</v>
      </c>
      <c r="D1113" s="18" t="s">
        <v>3203</v>
      </c>
      <c r="E1113" s="18" t="s">
        <v>3204</v>
      </c>
      <c r="F1113" s="18"/>
      <c r="G1113" s="18" t="s">
        <v>2585</v>
      </c>
      <c r="H1113" s="18"/>
      <c r="I1113" s="18" t="s">
        <v>3205</v>
      </c>
      <c r="J1113" s="18"/>
      <c r="K1113" s="19" t="s">
        <v>66</v>
      </c>
      <c r="L1113" s="35">
        <v>0</v>
      </c>
      <c r="M1113" s="110" t="s">
        <v>67</v>
      </c>
      <c r="N1113" s="35" t="s">
        <v>68</v>
      </c>
      <c r="O1113" s="31" t="s">
        <v>513</v>
      </c>
      <c r="P1113" s="35" t="s">
        <v>68</v>
      </c>
      <c r="Q1113" s="35" t="s">
        <v>70</v>
      </c>
      <c r="R1113" s="35" t="s">
        <v>84</v>
      </c>
      <c r="S1113" s="35" t="s">
        <v>92</v>
      </c>
      <c r="T1113" s="35">
        <v>796</v>
      </c>
      <c r="U1113" s="35" t="s">
        <v>133</v>
      </c>
      <c r="V1113" s="125">
        <v>1</v>
      </c>
      <c r="W1113" s="125">
        <v>8036</v>
      </c>
      <c r="X1113" s="23">
        <f t="shared" si="47"/>
        <v>8036</v>
      </c>
      <c r="Y1113" s="23">
        <f t="shared" si="45"/>
        <v>9000.320000000002</v>
      </c>
      <c r="Z1113" s="35"/>
      <c r="AA1113" s="35" t="s">
        <v>76</v>
      </c>
      <c r="AB1113" s="35"/>
      <c r="AC1113" s="114" t="s">
        <v>1759</v>
      </c>
    </row>
    <row r="1114" spans="1:29" s="8" customFormat="1" ht="66.75" customHeight="1">
      <c r="A1114" s="18" t="s">
        <v>3206</v>
      </c>
      <c r="B1114" s="35" t="s">
        <v>61</v>
      </c>
      <c r="C1114" s="123" t="s">
        <v>62</v>
      </c>
      <c r="D1114" s="123" t="s">
        <v>1820</v>
      </c>
      <c r="E1114" s="123" t="s">
        <v>1821</v>
      </c>
      <c r="F1114" s="123"/>
      <c r="G1114" s="123" t="s">
        <v>1822</v>
      </c>
      <c r="H1114" s="123"/>
      <c r="I1114" s="124" t="s">
        <v>3207</v>
      </c>
      <c r="J1114" s="124"/>
      <c r="K1114" s="19" t="s">
        <v>66</v>
      </c>
      <c r="L1114" s="18">
        <v>0</v>
      </c>
      <c r="M1114" s="110" t="s">
        <v>67</v>
      </c>
      <c r="N1114" s="18" t="s">
        <v>68</v>
      </c>
      <c r="O1114" s="31" t="s">
        <v>513</v>
      </c>
      <c r="P1114" s="18" t="s">
        <v>68</v>
      </c>
      <c r="Q1114" s="35" t="s">
        <v>70</v>
      </c>
      <c r="R1114" s="110" t="s">
        <v>84</v>
      </c>
      <c r="S1114" s="35" t="s">
        <v>92</v>
      </c>
      <c r="T1114" s="110">
        <v>796</v>
      </c>
      <c r="U1114" s="35" t="s">
        <v>133</v>
      </c>
      <c r="V1114" s="23">
        <v>1</v>
      </c>
      <c r="W1114" s="125">
        <v>6697</v>
      </c>
      <c r="X1114" s="23">
        <f t="shared" si="47"/>
        <v>6697</v>
      </c>
      <c r="Y1114" s="23">
        <f t="shared" si="45"/>
        <v>7500.64</v>
      </c>
      <c r="Z1114" s="35"/>
      <c r="AA1114" s="35" t="s">
        <v>76</v>
      </c>
      <c r="AB1114" s="35"/>
      <c r="AC1114" s="114" t="s">
        <v>1759</v>
      </c>
    </row>
    <row r="1115" spans="1:29" s="8" customFormat="1" ht="66" customHeight="1">
      <c r="A1115" s="18" t="s">
        <v>3208</v>
      </c>
      <c r="B1115" s="19" t="s">
        <v>195</v>
      </c>
      <c r="C1115" s="19" t="s">
        <v>62</v>
      </c>
      <c r="D1115" s="18" t="s">
        <v>2584</v>
      </c>
      <c r="E1115" s="18" t="s">
        <v>2511</v>
      </c>
      <c r="F1115" s="144"/>
      <c r="G1115" s="18" t="s">
        <v>2585</v>
      </c>
      <c r="H1115" s="144"/>
      <c r="I1115" s="18" t="s">
        <v>3209</v>
      </c>
      <c r="J1115" s="144"/>
      <c r="K1115" s="19" t="s">
        <v>66</v>
      </c>
      <c r="L1115" s="21" t="s">
        <v>239</v>
      </c>
      <c r="M1115" s="18">
        <v>231010000</v>
      </c>
      <c r="N1115" s="19" t="s">
        <v>68</v>
      </c>
      <c r="O1115" s="31" t="s">
        <v>513</v>
      </c>
      <c r="P1115" s="19" t="s">
        <v>68</v>
      </c>
      <c r="Q1115" s="19" t="s">
        <v>70</v>
      </c>
      <c r="R1115" s="19" t="s">
        <v>757</v>
      </c>
      <c r="S1115" s="19" t="s">
        <v>964</v>
      </c>
      <c r="T1115" s="19">
        <v>796</v>
      </c>
      <c r="U1115" s="19" t="s">
        <v>133</v>
      </c>
      <c r="V1115" s="125">
        <v>1</v>
      </c>
      <c r="W1115" s="125">
        <v>12679</v>
      </c>
      <c r="X1115" s="125">
        <f t="shared" si="47"/>
        <v>12679</v>
      </c>
      <c r="Y1115" s="125">
        <f t="shared" si="45"/>
        <v>14200.480000000001</v>
      </c>
      <c r="Z1115" s="125"/>
      <c r="AA1115" s="19" t="s">
        <v>76</v>
      </c>
      <c r="AB1115" s="145"/>
      <c r="AC1115" s="114" t="s">
        <v>1759</v>
      </c>
    </row>
    <row r="1116" spans="1:29" s="8" customFormat="1" ht="89.25" customHeight="1">
      <c r="A1116" s="18" t="s">
        <v>3210</v>
      </c>
      <c r="B1116" s="18" t="s">
        <v>61</v>
      </c>
      <c r="C1116" s="18" t="s">
        <v>62</v>
      </c>
      <c r="D1116" s="18" t="s">
        <v>1839</v>
      </c>
      <c r="E1116" s="18" t="s">
        <v>1840</v>
      </c>
      <c r="F1116" s="18"/>
      <c r="G1116" s="18" t="s">
        <v>1841</v>
      </c>
      <c r="H1116" s="18"/>
      <c r="I1116" s="18" t="s">
        <v>3211</v>
      </c>
      <c r="J1116" s="18"/>
      <c r="K1116" s="19" t="s">
        <v>66</v>
      </c>
      <c r="L1116" s="35">
        <v>0</v>
      </c>
      <c r="M1116" s="110" t="s">
        <v>67</v>
      </c>
      <c r="N1116" s="35" t="s">
        <v>68</v>
      </c>
      <c r="O1116" s="31" t="s">
        <v>513</v>
      </c>
      <c r="P1116" s="35" t="s">
        <v>68</v>
      </c>
      <c r="Q1116" s="35" t="s">
        <v>70</v>
      </c>
      <c r="R1116" s="35" t="s">
        <v>84</v>
      </c>
      <c r="S1116" s="35" t="s">
        <v>92</v>
      </c>
      <c r="T1116" s="35">
        <v>796</v>
      </c>
      <c r="U1116" s="35" t="s">
        <v>133</v>
      </c>
      <c r="V1116" s="125">
        <v>1</v>
      </c>
      <c r="W1116" s="125">
        <v>13840</v>
      </c>
      <c r="X1116" s="23">
        <f t="shared" si="47"/>
        <v>13840</v>
      </c>
      <c r="Y1116" s="23">
        <f t="shared" si="45"/>
        <v>15500.800000000001</v>
      </c>
      <c r="Z1116" s="35"/>
      <c r="AA1116" s="35" t="s">
        <v>76</v>
      </c>
      <c r="AB1116" s="35"/>
      <c r="AC1116" s="114" t="s">
        <v>1759</v>
      </c>
    </row>
    <row r="1117" spans="1:29" s="8" customFormat="1" ht="89.25" customHeight="1">
      <c r="A1117" s="18" t="s">
        <v>3212</v>
      </c>
      <c r="B1117" s="18" t="s">
        <v>61</v>
      </c>
      <c r="C1117" s="18" t="s">
        <v>62</v>
      </c>
      <c r="D1117" s="18" t="s">
        <v>3213</v>
      </c>
      <c r="E1117" s="18" t="s">
        <v>1202</v>
      </c>
      <c r="F1117" s="18"/>
      <c r="G1117" s="18" t="s">
        <v>3214</v>
      </c>
      <c r="H1117" s="18"/>
      <c r="I1117" s="18" t="s">
        <v>3215</v>
      </c>
      <c r="J1117" s="18"/>
      <c r="K1117" s="19" t="s">
        <v>66</v>
      </c>
      <c r="L1117" s="35">
        <v>0</v>
      </c>
      <c r="M1117" s="110" t="s">
        <v>67</v>
      </c>
      <c r="N1117" s="35" t="s">
        <v>68</v>
      </c>
      <c r="O1117" s="31" t="s">
        <v>513</v>
      </c>
      <c r="P1117" s="35" t="s">
        <v>68</v>
      </c>
      <c r="Q1117" s="35" t="s">
        <v>70</v>
      </c>
      <c r="R1117" s="35" t="s">
        <v>84</v>
      </c>
      <c r="S1117" s="35" t="s">
        <v>92</v>
      </c>
      <c r="T1117" s="35">
        <v>796</v>
      </c>
      <c r="U1117" s="35" t="s">
        <v>133</v>
      </c>
      <c r="V1117" s="125">
        <v>10</v>
      </c>
      <c r="W1117" s="125">
        <v>1117</v>
      </c>
      <c r="X1117" s="23">
        <f t="shared" si="47"/>
        <v>11170</v>
      </c>
      <c r="Y1117" s="23">
        <f t="shared" si="45"/>
        <v>12510.400000000001</v>
      </c>
      <c r="Z1117" s="35"/>
      <c r="AA1117" s="35" t="s">
        <v>76</v>
      </c>
      <c r="AB1117" s="35"/>
      <c r="AC1117" s="114" t="s">
        <v>1759</v>
      </c>
    </row>
    <row r="1118" spans="1:29" s="8" customFormat="1" ht="89.25" customHeight="1">
      <c r="A1118" s="18" t="s">
        <v>3216</v>
      </c>
      <c r="B1118" s="18" t="s">
        <v>61</v>
      </c>
      <c r="C1118" s="18" t="s">
        <v>62</v>
      </c>
      <c r="D1118" s="18" t="s">
        <v>2115</v>
      </c>
      <c r="E1118" s="18" t="s">
        <v>2116</v>
      </c>
      <c r="F1118" s="18"/>
      <c r="G1118" s="18" t="s">
        <v>2117</v>
      </c>
      <c r="H1118" s="18"/>
      <c r="I1118" s="18" t="s">
        <v>3217</v>
      </c>
      <c r="J1118" s="18"/>
      <c r="K1118" s="19" t="s">
        <v>66</v>
      </c>
      <c r="L1118" s="35">
        <v>0</v>
      </c>
      <c r="M1118" s="110" t="s">
        <v>67</v>
      </c>
      <c r="N1118" s="35" t="s">
        <v>68</v>
      </c>
      <c r="O1118" s="31" t="s">
        <v>513</v>
      </c>
      <c r="P1118" s="35" t="s">
        <v>68</v>
      </c>
      <c r="Q1118" s="35" t="s">
        <v>70</v>
      </c>
      <c r="R1118" s="35" t="s">
        <v>84</v>
      </c>
      <c r="S1118" s="35" t="s">
        <v>92</v>
      </c>
      <c r="T1118" s="35">
        <v>796</v>
      </c>
      <c r="U1118" s="35" t="s">
        <v>133</v>
      </c>
      <c r="V1118" s="125">
        <v>1</v>
      </c>
      <c r="W1118" s="125">
        <v>110715</v>
      </c>
      <c r="X1118" s="23">
        <f t="shared" si="47"/>
        <v>110715</v>
      </c>
      <c r="Y1118" s="23">
        <f t="shared" si="45"/>
        <v>124000.80000000002</v>
      </c>
      <c r="Z1118" s="35"/>
      <c r="AA1118" s="35" t="s">
        <v>76</v>
      </c>
      <c r="AB1118" s="35"/>
      <c r="AC1118" s="114" t="s">
        <v>1759</v>
      </c>
    </row>
    <row r="1119" spans="1:29" s="8" customFormat="1" ht="89.25" customHeight="1">
      <c r="A1119" s="18" t="s">
        <v>3218</v>
      </c>
      <c r="B1119" s="18" t="s">
        <v>61</v>
      </c>
      <c r="C1119" s="18" t="s">
        <v>62</v>
      </c>
      <c r="D1119" s="18" t="s">
        <v>3219</v>
      </c>
      <c r="E1119" s="18" t="s">
        <v>3220</v>
      </c>
      <c r="F1119" s="18"/>
      <c r="G1119" s="18" t="s">
        <v>3221</v>
      </c>
      <c r="H1119" s="18"/>
      <c r="I1119" s="18" t="s">
        <v>3222</v>
      </c>
      <c r="J1119" s="18"/>
      <c r="K1119" s="19" t="s">
        <v>66</v>
      </c>
      <c r="L1119" s="35">
        <v>0</v>
      </c>
      <c r="M1119" s="110" t="s">
        <v>67</v>
      </c>
      <c r="N1119" s="35" t="s">
        <v>68</v>
      </c>
      <c r="O1119" s="31" t="s">
        <v>513</v>
      </c>
      <c r="P1119" s="35" t="s">
        <v>68</v>
      </c>
      <c r="Q1119" s="35" t="s">
        <v>70</v>
      </c>
      <c r="R1119" s="35" t="s">
        <v>84</v>
      </c>
      <c r="S1119" s="35" t="s">
        <v>92</v>
      </c>
      <c r="T1119" s="35">
        <v>839</v>
      </c>
      <c r="U1119" s="35" t="s">
        <v>309</v>
      </c>
      <c r="V1119" s="125">
        <v>1</v>
      </c>
      <c r="W1119" s="125">
        <v>1786</v>
      </c>
      <c r="X1119" s="23">
        <f t="shared" si="47"/>
        <v>1786</v>
      </c>
      <c r="Y1119" s="23">
        <f t="shared" si="45"/>
        <v>2000.3200000000002</v>
      </c>
      <c r="Z1119" s="35"/>
      <c r="AA1119" s="35" t="s">
        <v>76</v>
      </c>
      <c r="AB1119" s="35"/>
      <c r="AC1119" s="114" t="s">
        <v>1759</v>
      </c>
    </row>
    <row r="1120" spans="1:29" s="8" customFormat="1" ht="89.25" customHeight="1">
      <c r="A1120" s="18" t="s">
        <v>3223</v>
      </c>
      <c r="B1120" s="18" t="s">
        <v>61</v>
      </c>
      <c r="C1120" s="18" t="s">
        <v>62</v>
      </c>
      <c r="D1120" s="18" t="s">
        <v>2276</v>
      </c>
      <c r="E1120" s="18" t="s">
        <v>1826</v>
      </c>
      <c r="F1120" s="18"/>
      <c r="G1120" s="18" t="s">
        <v>2277</v>
      </c>
      <c r="H1120" s="18"/>
      <c r="I1120" s="18" t="s">
        <v>2281</v>
      </c>
      <c r="J1120" s="18"/>
      <c r="K1120" s="35" t="s">
        <v>66</v>
      </c>
      <c r="L1120" s="35">
        <v>0</v>
      </c>
      <c r="M1120" s="110" t="s">
        <v>67</v>
      </c>
      <c r="N1120" s="35" t="s">
        <v>68</v>
      </c>
      <c r="O1120" s="31" t="s">
        <v>513</v>
      </c>
      <c r="P1120" s="35" t="s">
        <v>68</v>
      </c>
      <c r="Q1120" s="35" t="s">
        <v>70</v>
      </c>
      <c r="R1120" s="35" t="s">
        <v>84</v>
      </c>
      <c r="S1120" s="35" t="s">
        <v>92</v>
      </c>
      <c r="T1120" s="35">
        <v>796</v>
      </c>
      <c r="U1120" s="35" t="s">
        <v>133</v>
      </c>
      <c r="V1120" s="125">
        <v>1</v>
      </c>
      <c r="W1120" s="125">
        <v>1340</v>
      </c>
      <c r="X1120" s="23">
        <f t="shared" si="47"/>
        <v>1340</v>
      </c>
      <c r="Y1120" s="23">
        <f t="shared" si="45"/>
        <v>1500.8000000000002</v>
      </c>
      <c r="Z1120" s="35"/>
      <c r="AA1120" s="35" t="s">
        <v>76</v>
      </c>
      <c r="AB1120" s="35"/>
      <c r="AC1120" s="114" t="s">
        <v>1759</v>
      </c>
    </row>
    <row r="1121" spans="1:29" s="8" customFormat="1" ht="89.25" customHeight="1">
      <c r="A1121" s="18" t="s">
        <v>3224</v>
      </c>
      <c r="B1121" s="18" t="s">
        <v>61</v>
      </c>
      <c r="C1121" s="18" t="s">
        <v>62</v>
      </c>
      <c r="D1121" s="18" t="s">
        <v>2502</v>
      </c>
      <c r="E1121" s="18" t="s">
        <v>1826</v>
      </c>
      <c r="F1121" s="18"/>
      <c r="G1121" s="18" t="s">
        <v>2503</v>
      </c>
      <c r="H1121" s="18"/>
      <c r="I1121" s="18" t="s">
        <v>3225</v>
      </c>
      <c r="J1121" s="18"/>
      <c r="K1121" s="35" t="s">
        <v>66</v>
      </c>
      <c r="L1121" s="35">
        <v>0</v>
      </c>
      <c r="M1121" s="110" t="s">
        <v>67</v>
      </c>
      <c r="N1121" s="35" t="s">
        <v>68</v>
      </c>
      <c r="O1121" s="31" t="s">
        <v>513</v>
      </c>
      <c r="P1121" s="35" t="s">
        <v>68</v>
      </c>
      <c r="Q1121" s="35" t="s">
        <v>70</v>
      </c>
      <c r="R1121" s="35" t="s">
        <v>84</v>
      </c>
      <c r="S1121" s="40" t="s">
        <v>92</v>
      </c>
      <c r="T1121" s="35">
        <v>796</v>
      </c>
      <c r="U1121" s="35" t="s">
        <v>133</v>
      </c>
      <c r="V1121" s="125">
        <v>2</v>
      </c>
      <c r="W1121" s="125">
        <v>715</v>
      </c>
      <c r="X1121" s="23">
        <f t="shared" si="47"/>
        <v>1430</v>
      </c>
      <c r="Y1121" s="23">
        <f t="shared" si="45"/>
        <v>1601.6000000000001</v>
      </c>
      <c r="Z1121" s="35"/>
      <c r="AA1121" s="35" t="s">
        <v>76</v>
      </c>
      <c r="AB1121" s="35"/>
      <c r="AC1121" s="114" t="s">
        <v>1759</v>
      </c>
    </row>
    <row r="1122" spans="1:29" s="8" customFormat="1" ht="51.75" customHeight="1">
      <c r="A1122" s="18" t="s">
        <v>3226</v>
      </c>
      <c r="B1122" s="18" t="s">
        <v>61</v>
      </c>
      <c r="C1122" s="18" t="s">
        <v>62</v>
      </c>
      <c r="D1122" s="18" t="s">
        <v>2276</v>
      </c>
      <c r="E1122" s="18" t="s">
        <v>1826</v>
      </c>
      <c r="F1122" s="18"/>
      <c r="G1122" s="18" t="s">
        <v>2277</v>
      </c>
      <c r="H1122" s="18"/>
      <c r="I1122" s="18" t="s">
        <v>2506</v>
      </c>
      <c r="J1122" s="18"/>
      <c r="K1122" s="35" t="s">
        <v>66</v>
      </c>
      <c r="L1122" s="35">
        <v>0</v>
      </c>
      <c r="M1122" s="110" t="s">
        <v>67</v>
      </c>
      <c r="N1122" s="35" t="s">
        <v>68</v>
      </c>
      <c r="O1122" s="31" t="s">
        <v>513</v>
      </c>
      <c r="P1122" s="35" t="s">
        <v>68</v>
      </c>
      <c r="Q1122" s="35" t="s">
        <v>70</v>
      </c>
      <c r="R1122" s="35" t="s">
        <v>84</v>
      </c>
      <c r="S1122" s="40" t="s">
        <v>92</v>
      </c>
      <c r="T1122" s="35">
        <v>796</v>
      </c>
      <c r="U1122" s="35" t="s">
        <v>133</v>
      </c>
      <c r="V1122" s="125">
        <v>1</v>
      </c>
      <c r="W1122" s="125">
        <v>1429</v>
      </c>
      <c r="X1122" s="23">
        <f t="shared" si="47"/>
        <v>1429</v>
      </c>
      <c r="Y1122" s="23">
        <f t="shared" si="45"/>
        <v>1600.4800000000002</v>
      </c>
      <c r="Z1122" s="35"/>
      <c r="AA1122" s="35" t="s">
        <v>76</v>
      </c>
      <c r="AB1122" s="35"/>
      <c r="AC1122" s="114" t="s">
        <v>1759</v>
      </c>
    </row>
    <row r="1123" spans="1:29" s="8" customFormat="1" ht="44.25" customHeight="1">
      <c r="A1123" s="18" t="s">
        <v>3227</v>
      </c>
      <c r="B1123" s="18" t="s">
        <v>61</v>
      </c>
      <c r="C1123" s="18" t="s">
        <v>62</v>
      </c>
      <c r="D1123" s="18" t="s">
        <v>2276</v>
      </c>
      <c r="E1123" s="18" t="s">
        <v>1826</v>
      </c>
      <c r="F1123" s="18"/>
      <c r="G1123" s="18" t="s">
        <v>2277</v>
      </c>
      <c r="H1123" s="18"/>
      <c r="I1123" s="18" t="s">
        <v>2508</v>
      </c>
      <c r="J1123" s="18"/>
      <c r="K1123" s="35" t="s">
        <v>66</v>
      </c>
      <c r="L1123" s="35">
        <v>0</v>
      </c>
      <c r="M1123" s="110" t="s">
        <v>67</v>
      </c>
      <c r="N1123" s="35" t="s">
        <v>68</v>
      </c>
      <c r="O1123" s="31" t="s">
        <v>513</v>
      </c>
      <c r="P1123" s="35" t="s">
        <v>68</v>
      </c>
      <c r="Q1123" s="35" t="s">
        <v>70</v>
      </c>
      <c r="R1123" s="35" t="s">
        <v>84</v>
      </c>
      <c r="S1123" s="40" t="s">
        <v>92</v>
      </c>
      <c r="T1123" s="35">
        <v>796</v>
      </c>
      <c r="U1123" s="35" t="s">
        <v>133</v>
      </c>
      <c r="V1123" s="125">
        <v>1</v>
      </c>
      <c r="W1123" s="125">
        <v>1429</v>
      </c>
      <c r="X1123" s="23">
        <f t="shared" si="47"/>
        <v>1429</v>
      </c>
      <c r="Y1123" s="23">
        <f t="shared" si="45"/>
        <v>1600.4800000000002</v>
      </c>
      <c r="Z1123" s="35"/>
      <c r="AA1123" s="35" t="s">
        <v>76</v>
      </c>
      <c r="AB1123" s="35"/>
      <c r="AC1123" s="114" t="s">
        <v>1759</v>
      </c>
    </row>
    <row r="1124" spans="1:29" s="8" customFormat="1" ht="102" customHeight="1">
      <c r="A1124" s="18" t="s">
        <v>3228</v>
      </c>
      <c r="B1124" s="18" t="s">
        <v>61</v>
      </c>
      <c r="C1124" s="18" t="s">
        <v>62</v>
      </c>
      <c r="D1124" s="123" t="s">
        <v>2115</v>
      </c>
      <c r="E1124" s="123" t="s">
        <v>2116</v>
      </c>
      <c r="F1124" s="123" t="s">
        <v>2084</v>
      </c>
      <c r="G1124" s="123" t="s">
        <v>2117</v>
      </c>
      <c r="H1124" s="18"/>
      <c r="I1124" s="18" t="s">
        <v>3229</v>
      </c>
      <c r="J1124" s="18"/>
      <c r="K1124" s="35" t="s">
        <v>66</v>
      </c>
      <c r="L1124" s="35">
        <v>0</v>
      </c>
      <c r="M1124" s="110" t="s">
        <v>67</v>
      </c>
      <c r="N1124" s="35" t="s">
        <v>68</v>
      </c>
      <c r="O1124" s="31" t="s">
        <v>513</v>
      </c>
      <c r="P1124" s="35" t="s">
        <v>68</v>
      </c>
      <c r="Q1124" s="35" t="s">
        <v>70</v>
      </c>
      <c r="R1124" s="35" t="s">
        <v>84</v>
      </c>
      <c r="S1124" s="35" t="s">
        <v>92</v>
      </c>
      <c r="T1124" s="35">
        <v>796</v>
      </c>
      <c r="U1124" s="35" t="s">
        <v>133</v>
      </c>
      <c r="V1124" s="125">
        <v>1</v>
      </c>
      <c r="W1124" s="125">
        <v>56697</v>
      </c>
      <c r="X1124" s="23">
        <f t="shared" si="47"/>
        <v>56697</v>
      </c>
      <c r="Y1124" s="23">
        <f t="shared" si="45"/>
        <v>63500.64000000001</v>
      </c>
      <c r="Z1124" s="35"/>
      <c r="AA1124" s="35" t="s">
        <v>76</v>
      </c>
      <c r="AB1124" s="35"/>
      <c r="AC1124" s="114" t="s">
        <v>1759</v>
      </c>
    </row>
    <row r="1125" spans="1:29" s="8" customFormat="1" ht="102" customHeight="1">
      <c r="A1125" s="18" t="s">
        <v>3230</v>
      </c>
      <c r="B1125" s="18" t="s">
        <v>61</v>
      </c>
      <c r="C1125" s="18" t="s">
        <v>62</v>
      </c>
      <c r="D1125" s="123" t="s">
        <v>3231</v>
      </c>
      <c r="E1125" s="123" t="s">
        <v>3109</v>
      </c>
      <c r="F1125" s="123"/>
      <c r="G1125" s="123" t="s">
        <v>3232</v>
      </c>
      <c r="H1125" s="18"/>
      <c r="I1125" s="18" t="s">
        <v>3233</v>
      </c>
      <c r="J1125" s="18"/>
      <c r="K1125" s="35" t="s">
        <v>66</v>
      </c>
      <c r="L1125" s="35">
        <v>0</v>
      </c>
      <c r="M1125" s="110" t="s">
        <v>67</v>
      </c>
      <c r="N1125" s="35" t="s">
        <v>68</v>
      </c>
      <c r="O1125" s="31" t="s">
        <v>513</v>
      </c>
      <c r="P1125" s="35" t="s">
        <v>68</v>
      </c>
      <c r="Q1125" s="35" t="s">
        <v>70</v>
      </c>
      <c r="R1125" s="35" t="s">
        <v>84</v>
      </c>
      <c r="S1125" s="35" t="s">
        <v>92</v>
      </c>
      <c r="T1125" s="35">
        <v>796</v>
      </c>
      <c r="U1125" s="35" t="s">
        <v>133</v>
      </c>
      <c r="V1125" s="125">
        <v>1</v>
      </c>
      <c r="W1125" s="125">
        <v>6072</v>
      </c>
      <c r="X1125" s="23">
        <f t="shared" si="47"/>
        <v>6072</v>
      </c>
      <c r="Y1125" s="23">
        <f t="shared" si="45"/>
        <v>6800.64</v>
      </c>
      <c r="Z1125" s="35"/>
      <c r="AA1125" s="35" t="s">
        <v>76</v>
      </c>
      <c r="AB1125" s="35"/>
      <c r="AC1125" s="114" t="s">
        <v>1759</v>
      </c>
    </row>
    <row r="1126" spans="1:29" s="8" customFormat="1" ht="102" customHeight="1">
      <c r="A1126" s="18" t="s">
        <v>3234</v>
      </c>
      <c r="B1126" s="18" t="s">
        <v>61</v>
      </c>
      <c r="C1126" s="18" t="s">
        <v>62</v>
      </c>
      <c r="D1126" s="123" t="s">
        <v>3231</v>
      </c>
      <c r="E1126" s="123" t="s">
        <v>3109</v>
      </c>
      <c r="F1126" s="123"/>
      <c r="G1126" s="123" t="s">
        <v>3232</v>
      </c>
      <c r="H1126" s="18"/>
      <c r="I1126" s="18" t="s">
        <v>3235</v>
      </c>
      <c r="J1126" s="18"/>
      <c r="K1126" s="35" t="s">
        <v>66</v>
      </c>
      <c r="L1126" s="35">
        <v>0</v>
      </c>
      <c r="M1126" s="110" t="s">
        <v>67</v>
      </c>
      <c r="N1126" s="35" t="s">
        <v>68</v>
      </c>
      <c r="O1126" s="31" t="s">
        <v>513</v>
      </c>
      <c r="P1126" s="35" t="s">
        <v>68</v>
      </c>
      <c r="Q1126" s="35" t="s">
        <v>70</v>
      </c>
      <c r="R1126" s="35" t="s">
        <v>84</v>
      </c>
      <c r="S1126" s="35" t="s">
        <v>92</v>
      </c>
      <c r="T1126" s="35">
        <v>796</v>
      </c>
      <c r="U1126" s="35" t="s">
        <v>133</v>
      </c>
      <c r="V1126" s="125">
        <v>1</v>
      </c>
      <c r="W1126" s="125">
        <v>8036</v>
      </c>
      <c r="X1126" s="23">
        <f>W1126*V1126</f>
        <v>8036</v>
      </c>
      <c r="Y1126" s="23">
        <f t="shared" si="45"/>
        <v>9000.320000000002</v>
      </c>
      <c r="Z1126" s="35"/>
      <c r="AA1126" s="35" t="s">
        <v>76</v>
      </c>
      <c r="AB1126" s="35"/>
      <c r="AC1126" s="114" t="s">
        <v>1759</v>
      </c>
    </row>
    <row r="1127" spans="1:29" s="8" customFormat="1" ht="57" customHeight="1">
      <c r="A1127" s="18" t="s">
        <v>3236</v>
      </c>
      <c r="B1127" s="18" t="s">
        <v>61</v>
      </c>
      <c r="C1127" s="18" t="s">
        <v>62</v>
      </c>
      <c r="D1127" s="123" t="s">
        <v>3237</v>
      </c>
      <c r="E1127" s="123" t="s">
        <v>939</v>
      </c>
      <c r="F1127" s="123"/>
      <c r="G1127" s="123" t="s">
        <v>3238</v>
      </c>
      <c r="H1127" s="18"/>
      <c r="I1127" s="18" t="s">
        <v>3239</v>
      </c>
      <c r="J1127" s="18"/>
      <c r="K1127" s="35" t="s">
        <v>66</v>
      </c>
      <c r="L1127" s="35">
        <v>0</v>
      </c>
      <c r="M1127" s="110" t="s">
        <v>67</v>
      </c>
      <c r="N1127" s="35" t="s">
        <v>68</v>
      </c>
      <c r="O1127" s="31" t="s">
        <v>513</v>
      </c>
      <c r="P1127" s="35" t="s">
        <v>68</v>
      </c>
      <c r="Q1127" s="35" t="s">
        <v>70</v>
      </c>
      <c r="R1127" s="35" t="s">
        <v>84</v>
      </c>
      <c r="S1127" s="35" t="s">
        <v>92</v>
      </c>
      <c r="T1127" s="35">
        <v>796</v>
      </c>
      <c r="U1127" s="35" t="s">
        <v>133</v>
      </c>
      <c r="V1127" s="125">
        <v>8</v>
      </c>
      <c r="W1127" s="125">
        <v>3125</v>
      </c>
      <c r="X1127" s="23">
        <f t="shared" si="47"/>
        <v>25000</v>
      </c>
      <c r="Y1127" s="23">
        <f t="shared" si="45"/>
        <v>28000.000000000004</v>
      </c>
      <c r="Z1127" s="35"/>
      <c r="AA1127" s="35" t="s">
        <v>76</v>
      </c>
      <c r="AB1127" s="35"/>
      <c r="AC1127" s="114" t="s">
        <v>1759</v>
      </c>
    </row>
    <row r="1128" spans="1:29" s="8" customFormat="1" ht="57" customHeight="1">
      <c r="A1128" s="18" t="s">
        <v>3240</v>
      </c>
      <c r="B1128" s="18" t="s">
        <v>61</v>
      </c>
      <c r="C1128" s="18" t="s">
        <v>62</v>
      </c>
      <c r="D1128" s="123" t="s">
        <v>3241</v>
      </c>
      <c r="E1128" s="123" t="s">
        <v>3242</v>
      </c>
      <c r="F1128" s="123"/>
      <c r="G1128" s="123" t="s">
        <v>2296</v>
      </c>
      <c r="H1128" s="18"/>
      <c r="I1128" s="18" t="s">
        <v>3243</v>
      </c>
      <c r="J1128" s="18"/>
      <c r="K1128" s="35" t="s">
        <v>66</v>
      </c>
      <c r="L1128" s="35">
        <v>0</v>
      </c>
      <c r="M1128" s="110" t="s">
        <v>67</v>
      </c>
      <c r="N1128" s="35" t="s">
        <v>68</v>
      </c>
      <c r="O1128" s="31" t="s">
        <v>513</v>
      </c>
      <c r="P1128" s="35" t="s">
        <v>68</v>
      </c>
      <c r="Q1128" s="35" t="s">
        <v>70</v>
      </c>
      <c r="R1128" s="35" t="s">
        <v>84</v>
      </c>
      <c r="S1128" s="35" t="s">
        <v>92</v>
      </c>
      <c r="T1128" s="35">
        <v>796</v>
      </c>
      <c r="U1128" s="35" t="s">
        <v>133</v>
      </c>
      <c r="V1128" s="125">
        <v>8</v>
      </c>
      <c r="W1128" s="125">
        <v>1061</v>
      </c>
      <c r="X1128" s="23">
        <f t="shared" si="47"/>
        <v>8488</v>
      </c>
      <c r="Y1128" s="23">
        <f t="shared" si="45"/>
        <v>9506.560000000001</v>
      </c>
      <c r="Z1128" s="35"/>
      <c r="AA1128" s="35" t="s">
        <v>76</v>
      </c>
      <c r="AB1128" s="35"/>
      <c r="AC1128" s="114" t="s">
        <v>1759</v>
      </c>
    </row>
    <row r="1129" spans="1:29" s="8" customFormat="1" ht="57" customHeight="1">
      <c r="A1129" s="18" t="s">
        <v>3244</v>
      </c>
      <c r="B1129" s="18" t="s">
        <v>61</v>
      </c>
      <c r="C1129" s="18" t="s">
        <v>62</v>
      </c>
      <c r="D1129" s="123" t="s">
        <v>2271</v>
      </c>
      <c r="E1129" s="123" t="s">
        <v>2272</v>
      </c>
      <c r="F1129" s="123"/>
      <c r="G1129" s="123" t="s">
        <v>2273</v>
      </c>
      <c r="H1129" s="18"/>
      <c r="I1129" s="18" t="s">
        <v>3245</v>
      </c>
      <c r="J1129" s="18"/>
      <c r="K1129" s="35" t="s">
        <v>66</v>
      </c>
      <c r="L1129" s="35">
        <v>0</v>
      </c>
      <c r="M1129" s="110" t="s">
        <v>67</v>
      </c>
      <c r="N1129" s="35" t="s">
        <v>68</v>
      </c>
      <c r="O1129" s="31" t="s">
        <v>513</v>
      </c>
      <c r="P1129" s="35" t="s">
        <v>68</v>
      </c>
      <c r="Q1129" s="35" t="s">
        <v>70</v>
      </c>
      <c r="R1129" s="35" t="s">
        <v>84</v>
      </c>
      <c r="S1129" s="35" t="s">
        <v>92</v>
      </c>
      <c r="T1129" s="35">
        <v>839</v>
      </c>
      <c r="U1129" s="35" t="s">
        <v>309</v>
      </c>
      <c r="V1129" s="125">
        <v>1</v>
      </c>
      <c r="W1129" s="125">
        <v>4643</v>
      </c>
      <c r="X1129" s="23">
        <f t="shared" si="47"/>
        <v>4643</v>
      </c>
      <c r="Y1129" s="23">
        <f t="shared" si="45"/>
        <v>5200.160000000001</v>
      </c>
      <c r="Z1129" s="35"/>
      <c r="AA1129" s="35" t="s">
        <v>76</v>
      </c>
      <c r="AB1129" s="35"/>
      <c r="AC1129" s="114" t="s">
        <v>1759</v>
      </c>
    </row>
    <row r="1130" spans="1:29" s="8" customFormat="1" ht="57" customHeight="1">
      <c r="A1130" s="18" t="s">
        <v>3246</v>
      </c>
      <c r="B1130" s="18" t="s">
        <v>61</v>
      </c>
      <c r="C1130" s="18" t="s">
        <v>62</v>
      </c>
      <c r="D1130" s="123" t="s">
        <v>2294</v>
      </c>
      <c r="E1130" s="123" t="s">
        <v>2295</v>
      </c>
      <c r="F1130" s="123"/>
      <c r="G1130" s="123" t="s">
        <v>2296</v>
      </c>
      <c r="H1130" s="18"/>
      <c r="I1130" s="18" t="s">
        <v>3247</v>
      </c>
      <c r="J1130" s="18"/>
      <c r="K1130" s="35" t="s">
        <v>66</v>
      </c>
      <c r="L1130" s="35">
        <v>0</v>
      </c>
      <c r="M1130" s="110" t="s">
        <v>67</v>
      </c>
      <c r="N1130" s="35" t="s">
        <v>68</v>
      </c>
      <c r="O1130" s="31" t="s">
        <v>513</v>
      </c>
      <c r="P1130" s="35" t="s">
        <v>68</v>
      </c>
      <c r="Q1130" s="35" t="s">
        <v>70</v>
      </c>
      <c r="R1130" s="35" t="s">
        <v>84</v>
      </c>
      <c r="S1130" s="35" t="s">
        <v>92</v>
      </c>
      <c r="T1130" s="35">
        <v>796</v>
      </c>
      <c r="U1130" s="35" t="s">
        <v>133</v>
      </c>
      <c r="V1130" s="125">
        <v>1</v>
      </c>
      <c r="W1130" s="125">
        <v>233</v>
      </c>
      <c r="X1130" s="23">
        <f t="shared" si="47"/>
        <v>233</v>
      </c>
      <c r="Y1130" s="23">
        <f t="shared" si="45"/>
        <v>260.96000000000004</v>
      </c>
      <c r="Z1130" s="35"/>
      <c r="AA1130" s="35" t="s">
        <v>76</v>
      </c>
      <c r="AB1130" s="35"/>
      <c r="AC1130" s="114" t="s">
        <v>1759</v>
      </c>
    </row>
    <row r="1131" spans="1:29" s="8" customFormat="1" ht="57" customHeight="1">
      <c r="A1131" s="18" t="s">
        <v>3248</v>
      </c>
      <c r="B1131" s="18" t="s">
        <v>61</v>
      </c>
      <c r="C1131" s="18" t="s">
        <v>62</v>
      </c>
      <c r="D1131" s="123" t="s">
        <v>3249</v>
      </c>
      <c r="E1131" s="123" t="s">
        <v>3250</v>
      </c>
      <c r="F1131" s="123"/>
      <c r="G1131" s="123" t="s">
        <v>3251</v>
      </c>
      <c r="H1131" s="18"/>
      <c r="I1131" s="18" t="s">
        <v>3252</v>
      </c>
      <c r="J1131" s="18"/>
      <c r="K1131" s="35" t="s">
        <v>66</v>
      </c>
      <c r="L1131" s="35">
        <v>0</v>
      </c>
      <c r="M1131" s="110" t="s">
        <v>67</v>
      </c>
      <c r="N1131" s="35" t="s">
        <v>68</v>
      </c>
      <c r="O1131" s="31" t="s">
        <v>513</v>
      </c>
      <c r="P1131" s="35" t="s">
        <v>68</v>
      </c>
      <c r="Q1131" s="35" t="s">
        <v>70</v>
      </c>
      <c r="R1131" s="35" t="s">
        <v>84</v>
      </c>
      <c r="S1131" s="35" t="s">
        <v>92</v>
      </c>
      <c r="T1131" s="35">
        <v>796</v>
      </c>
      <c r="U1131" s="35" t="s">
        <v>133</v>
      </c>
      <c r="V1131" s="125">
        <v>8</v>
      </c>
      <c r="W1131" s="125">
        <v>63</v>
      </c>
      <c r="X1131" s="23">
        <f t="shared" si="47"/>
        <v>504</v>
      </c>
      <c r="Y1131" s="23">
        <f t="shared" si="45"/>
        <v>564.48</v>
      </c>
      <c r="Z1131" s="35"/>
      <c r="AA1131" s="35" t="s">
        <v>76</v>
      </c>
      <c r="AB1131" s="35"/>
      <c r="AC1131" s="114" t="s">
        <v>1759</v>
      </c>
    </row>
    <row r="1132" spans="1:29" s="8" customFormat="1" ht="57" customHeight="1">
      <c r="A1132" s="18" t="s">
        <v>3253</v>
      </c>
      <c r="B1132" s="18" t="s">
        <v>61</v>
      </c>
      <c r="C1132" s="18" t="s">
        <v>62</v>
      </c>
      <c r="D1132" s="123" t="s">
        <v>2294</v>
      </c>
      <c r="E1132" s="123" t="s">
        <v>2295</v>
      </c>
      <c r="F1132" s="123"/>
      <c r="G1132" s="123" t="s">
        <v>2296</v>
      </c>
      <c r="H1132" s="18"/>
      <c r="I1132" s="18" t="s">
        <v>3254</v>
      </c>
      <c r="J1132" s="18"/>
      <c r="K1132" s="35" t="s">
        <v>66</v>
      </c>
      <c r="L1132" s="35">
        <v>0</v>
      </c>
      <c r="M1132" s="110" t="s">
        <v>67</v>
      </c>
      <c r="N1132" s="35" t="s">
        <v>68</v>
      </c>
      <c r="O1132" s="31" t="s">
        <v>513</v>
      </c>
      <c r="P1132" s="35" t="s">
        <v>68</v>
      </c>
      <c r="Q1132" s="35" t="s">
        <v>70</v>
      </c>
      <c r="R1132" s="35" t="s">
        <v>84</v>
      </c>
      <c r="S1132" s="35" t="s">
        <v>92</v>
      </c>
      <c r="T1132" s="35">
        <v>796</v>
      </c>
      <c r="U1132" s="35" t="s">
        <v>133</v>
      </c>
      <c r="V1132" s="125">
        <v>1</v>
      </c>
      <c r="W1132" s="125">
        <v>233</v>
      </c>
      <c r="X1132" s="23">
        <f t="shared" si="47"/>
        <v>233</v>
      </c>
      <c r="Y1132" s="23">
        <f t="shared" si="45"/>
        <v>260.96000000000004</v>
      </c>
      <c r="Z1132" s="35"/>
      <c r="AA1132" s="35" t="s">
        <v>76</v>
      </c>
      <c r="AB1132" s="35"/>
      <c r="AC1132" s="114" t="s">
        <v>1759</v>
      </c>
    </row>
    <row r="1133" spans="1:29" s="8" customFormat="1" ht="57" customHeight="1">
      <c r="A1133" s="18" t="s">
        <v>3255</v>
      </c>
      <c r="B1133" s="18" t="s">
        <v>61</v>
      </c>
      <c r="C1133" s="18" t="s">
        <v>62</v>
      </c>
      <c r="D1133" s="123" t="s">
        <v>3256</v>
      </c>
      <c r="E1133" s="123" t="s">
        <v>265</v>
      </c>
      <c r="F1133" s="123"/>
      <c r="G1133" s="123" t="s">
        <v>3257</v>
      </c>
      <c r="H1133" s="18"/>
      <c r="I1133" s="18" t="s">
        <v>3258</v>
      </c>
      <c r="J1133" s="18"/>
      <c r="K1133" s="35" t="s">
        <v>66</v>
      </c>
      <c r="L1133" s="35">
        <v>0</v>
      </c>
      <c r="M1133" s="110" t="s">
        <v>67</v>
      </c>
      <c r="N1133" s="35" t="s">
        <v>68</v>
      </c>
      <c r="O1133" s="31" t="s">
        <v>513</v>
      </c>
      <c r="P1133" s="35" t="s">
        <v>68</v>
      </c>
      <c r="Q1133" s="35" t="s">
        <v>70</v>
      </c>
      <c r="R1133" s="35" t="s">
        <v>84</v>
      </c>
      <c r="S1133" s="35" t="s">
        <v>92</v>
      </c>
      <c r="T1133" s="110" t="s">
        <v>379</v>
      </c>
      <c r="U1133" s="35" t="s">
        <v>380</v>
      </c>
      <c r="V1133" s="125">
        <v>10</v>
      </c>
      <c r="W1133" s="125">
        <v>536</v>
      </c>
      <c r="X1133" s="23">
        <f t="shared" si="47"/>
        <v>5360</v>
      </c>
      <c r="Y1133" s="23">
        <f t="shared" si="45"/>
        <v>6003.200000000001</v>
      </c>
      <c r="Z1133" s="35"/>
      <c r="AA1133" s="35" t="s">
        <v>76</v>
      </c>
      <c r="AB1133" s="35"/>
      <c r="AC1133" s="114" t="s">
        <v>1759</v>
      </c>
    </row>
    <row r="1134" spans="1:29" s="8" customFormat="1" ht="57" customHeight="1">
      <c r="A1134" s="18" t="s">
        <v>3259</v>
      </c>
      <c r="B1134" s="18" t="s">
        <v>61</v>
      </c>
      <c r="C1134" s="18" t="s">
        <v>62</v>
      </c>
      <c r="D1134" s="123" t="s">
        <v>3260</v>
      </c>
      <c r="E1134" s="123" t="s">
        <v>1878</v>
      </c>
      <c r="F1134" s="123"/>
      <c r="G1134" s="123" t="s">
        <v>3261</v>
      </c>
      <c r="H1134" s="18"/>
      <c r="I1134" s="18" t="s">
        <v>3262</v>
      </c>
      <c r="J1134" s="18"/>
      <c r="K1134" s="35" t="s">
        <v>66</v>
      </c>
      <c r="L1134" s="35">
        <v>0</v>
      </c>
      <c r="M1134" s="110" t="s">
        <v>67</v>
      </c>
      <c r="N1134" s="35" t="s">
        <v>68</v>
      </c>
      <c r="O1134" s="31" t="s">
        <v>513</v>
      </c>
      <c r="P1134" s="35" t="s">
        <v>68</v>
      </c>
      <c r="Q1134" s="35" t="s">
        <v>70</v>
      </c>
      <c r="R1134" s="35" t="s">
        <v>84</v>
      </c>
      <c r="S1134" s="35" t="s">
        <v>92</v>
      </c>
      <c r="T1134" s="35">
        <v>796</v>
      </c>
      <c r="U1134" s="35" t="s">
        <v>133</v>
      </c>
      <c r="V1134" s="125">
        <v>1</v>
      </c>
      <c r="W1134" s="125">
        <v>18304</v>
      </c>
      <c r="X1134" s="23">
        <f t="shared" si="47"/>
        <v>18304</v>
      </c>
      <c r="Y1134" s="23">
        <f t="shared" si="45"/>
        <v>20500.480000000003</v>
      </c>
      <c r="Z1134" s="35"/>
      <c r="AA1134" s="35" t="s">
        <v>76</v>
      </c>
      <c r="AB1134" s="35"/>
      <c r="AC1134" s="114" t="s">
        <v>1759</v>
      </c>
    </row>
    <row r="1135" spans="1:29" s="8" customFormat="1" ht="140.25">
      <c r="A1135" s="18" t="s">
        <v>3263</v>
      </c>
      <c r="B1135" s="18" t="s">
        <v>61</v>
      </c>
      <c r="C1135" s="18" t="s">
        <v>62</v>
      </c>
      <c r="D1135" s="18" t="s">
        <v>1865</v>
      </c>
      <c r="E1135" s="18" t="s">
        <v>471</v>
      </c>
      <c r="F1135" s="18"/>
      <c r="G1135" s="18" t="s">
        <v>1866</v>
      </c>
      <c r="H1135" s="18"/>
      <c r="I1135" s="18" t="s">
        <v>3264</v>
      </c>
      <c r="J1135" s="48"/>
      <c r="K1135" s="35" t="s">
        <v>66</v>
      </c>
      <c r="L1135" s="35">
        <v>0</v>
      </c>
      <c r="M1135" s="110" t="s">
        <v>67</v>
      </c>
      <c r="N1135" s="35" t="s">
        <v>68</v>
      </c>
      <c r="O1135" s="31" t="s">
        <v>513</v>
      </c>
      <c r="P1135" s="35" t="s">
        <v>68</v>
      </c>
      <c r="Q1135" s="35" t="s">
        <v>70</v>
      </c>
      <c r="R1135" s="35" t="s">
        <v>84</v>
      </c>
      <c r="S1135" s="35" t="s">
        <v>92</v>
      </c>
      <c r="T1135" s="35">
        <v>796</v>
      </c>
      <c r="U1135" s="35" t="s">
        <v>133</v>
      </c>
      <c r="V1135" s="23">
        <v>1</v>
      </c>
      <c r="W1135" s="46">
        <v>42858</v>
      </c>
      <c r="X1135" s="47">
        <f t="shared" si="47"/>
        <v>42858</v>
      </c>
      <c r="Y1135" s="46">
        <f t="shared" si="45"/>
        <v>48000.96000000001</v>
      </c>
      <c r="Z1135" s="18"/>
      <c r="AA1135" s="35" t="s">
        <v>76</v>
      </c>
      <c r="AB1135" s="82"/>
      <c r="AC1135" s="114" t="s">
        <v>1759</v>
      </c>
    </row>
    <row r="1136" spans="1:29" s="8" customFormat="1" ht="114.75">
      <c r="A1136" s="18" t="s">
        <v>3265</v>
      </c>
      <c r="B1136" s="18" t="s">
        <v>61</v>
      </c>
      <c r="C1136" s="18" t="s">
        <v>62</v>
      </c>
      <c r="D1136" s="18" t="s">
        <v>1844</v>
      </c>
      <c r="E1136" s="18" t="s">
        <v>1840</v>
      </c>
      <c r="F1136" s="18"/>
      <c r="G1136" s="18" t="s">
        <v>1845</v>
      </c>
      <c r="H1136" s="18"/>
      <c r="I1136" s="18" t="s">
        <v>3266</v>
      </c>
      <c r="J1136" s="48"/>
      <c r="K1136" s="35" t="s">
        <v>66</v>
      </c>
      <c r="L1136" s="35">
        <v>0</v>
      </c>
      <c r="M1136" s="110" t="s">
        <v>67</v>
      </c>
      <c r="N1136" s="35" t="s">
        <v>68</v>
      </c>
      <c r="O1136" s="31" t="s">
        <v>513</v>
      </c>
      <c r="P1136" s="35" t="s">
        <v>68</v>
      </c>
      <c r="Q1136" s="35" t="s">
        <v>70</v>
      </c>
      <c r="R1136" s="35" t="s">
        <v>84</v>
      </c>
      <c r="S1136" s="35" t="s">
        <v>92</v>
      </c>
      <c r="T1136" s="35">
        <v>796</v>
      </c>
      <c r="U1136" s="35" t="s">
        <v>133</v>
      </c>
      <c r="V1136" s="23">
        <v>1</v>
      </c>
      <c r="W1136" s="46">
        <v>89286</v>
      </c>
      <c r="X1136" s="47">
        <f t="shared" si="47"/>
        <v>89286</v>
      </c>
      <c r="Y1136" s="46">
        <f t="shared" si="45"/>
        <v>100000.32</v>
      </c>
      <c r="Z1136" s="18"/>
      <c r="AA1136" s="35" t="s">
        <v>76</v>
      </c>
      <c r="AB1136" s="82"/>
      <c r="AC1136" s="114" t="s">
        <v>1759</v>
      </c>
    </row>
    <row r="1137" spans="1:29" s="8" customFormat="1" ht="114.75">
      <c r="A1137" s="18" t="s">
        <v>3267</v>
      </c>
      <c r="B1137" s="18" t="s">
        <v>61</v>
      </c>
      <c r="C1137" s="18" t="s">
        <v>62</v>
      </c>
      <c r="D1137" s="18" t="s">
        <v>3268</v>
      </c>
      <c r="E1137" s="18" t="s">
        <v>3269</v>
      </c>
      <c r="F1137" s="18"/>
      <c r="G1137" s="18" t="s">
        <v>3270</v>
      </c>
      <c r="H1137" s="18"/>
      <c r="I1137" s="18" t="s">
        <v>3271</v>
      </c>
      <c r="J1137" s="48"/>
      <c r="K1137" s="35" t="s">
        <v>66</v>
      </c>
      <c r="L1137" s="35">
        <v>0</v>
      </c>
      <c r="M1137" s="110" t="s">
        <v>67</v>
      </c>
      <c r="N1137" s="35" t="s">
        <v>68</v>
      </c>
      <c r="O1137" s="31" t="s">
        <v>513</v>
      </c>
      <c r="P1137" s="35" t="s">
        <v>68</v>
      </c>
      <c r="Q1137" s="35" t="s">
        <v>70</v>
      </c>
      <c r="R1137" s="35" t="s">
        <v>84</v>
      </c>
      <c r="S1137" s="35" t="s">
        <v>92</v>
      </c>
      <c r="T1137" s="35">
        <v>796</v>
      </c>
      <c r="U1137" s="35" t="s">
        <v>133</v>
      </c>
      <c r="V1137" s="23">
        <v>7</v>
      </c>
      <c r="W1137" s="46">
        <v>51340</v>
      </c>
      <c r="X1137" s="47">
        <f t="shared" si="47"/>
        <v>359380</v>
      </c>
      <c r="Y1137" s="46">
        <f t="shared" si="45"/>
        <v>402505.60000000003</v>
      </c>
      <c r="Z1137" s="18"/>
      <c r="AA1137" s="35" t="s">
        <v>76</v>
      </c>
      <c r="AB1137" s="82"/>
      <c r="AC1137" s="114" t="s">
        <v>1759</v>
      </c>
    </row>
    <row r="1138" spans="1:29" s="8" customFormat="1" ht="114.75">
      <c r="A1138" s="18" t="s">
        <v>3272</v>
      </c>
      <c r="B1138" s="18" t="s">
        <v>61</v>
      </c>
      <c r="C1138" s="18" t="s">
        <v>62</v>
      </c>
      <c r="D1138" s="18" t="s">
        <v>3273</v>
      </c>
      <c r="E1138" s="18" t="s">
        <v>3274</v>
      </c>
      <c r="F1138" s="18"/>
      <c r="G1138" s="18" t="s">
        <v>3275</v>
      </c>
      <c r="H1138" s="18"/>
      <c r="I1138" s="18" t="s">
        <v>3276</v>
      </c>
      <c r="J1138" s="48"/>
      <c r="K1138" s="35" t="s">
        <v>82</v>
      </c>
      <c r="L1138" s="35">
        <v>0</v>
      </c>
      <c r="M1138" s="110" t="s">
        <v>67</v>
      </c>
      <c r="N1138" s="35" t="s">
        <v>68</v>
      </c>
      <c r="O1138" s="31" t="s">
        <v>513</v>
      </c>
      <c r="P1138" s="35" t="s">
        <v>68</v>
      </c>
      <c r="Q1138" s="35" t="s">
        <v>70</v>
      </c>
      <c r="R1138" s="35" t="s">
        <v>84</v>
      </c>
      <c r="S1138" s="35" t="s">
        <v>92</v>
      </c>
      <c r="T1138" s="35">
        <v>796</v>
      </c>
      <c r="U1138" s="35" t="s">
        <v>133</v>
      </c>
      <c r="V1138" s="23">
        <v>3</v>
      </c>
      <c r="W1138" s="46">
        <v>50000</v>
      </c>
      <c r="X1138" s="47">
        <f t="shared" si="47"/>
        <v>150000</v>
      </c>
      <c r="Y1138" s="46">
        <f t="shared" si="45"/>
        <v>168000.00000000003</v>
      </c>
      <c r="Z1138" s="18"/>
      <c r="AA1138" s="35" t="s">
        <v>76</v>
      </c>
      <c r="AB1138" s="82"/>
      <c r="AC1138" s="114" t="s">
        <v>1038</v>
      </c>
    </row>
    <row r="1139" spans="1:29" s="8" customFormat="1" ht="127.5">
      <c r="A1139" s="18" t="s">
        <v>3277</v>
      </c>
      <c r="B1139" s="18" t="s">
        <v>226</v>
      </c>
      <c r="C1139" s="18" t="s">
        <v>62</v>
      </c>
      <c r="D1139" s="18" t="s">
        <v>2726</v>
      </c>
      <c r="E1139" s="18" t="s">
        <v>2727</v>
      </c>
      <c r="F1139" s="18"/>
      <c r="G1139" s="18" t="s">
        <v>2728</v>
      </c>
      <c r="H1139" s="18"/>
      <c r="I1139" s="18" t="s">
        <v>3278</v>
      </c>
      <c r="J1139" s="48"/>
      <c r="K1139" s="35" t="s">
        <v>82</v>
      </c>
      <c r="L1139" s="35">
        <v>0</v>
      </c>
      <c r="M1139" s="110">
        <v>231010000</v>
      </c>
      <c r="N1139" s="35" t="s">
        <v>68</v>
      </c>
      <c r="O1139" s="31" t="s">
        <v>513</v>
      </c>
      <c r="P1139" s="35" t="s">
        <v>68</v>
      </c>
      <c r="Q1139" s="35" t="s">
        <v>70</v>
      </c>
      <c r="R1139" s="35" t="s">
        <v>401</v>
      </c>
      <c r="S1139" s="35" t="s">
        <v>92</v>
      </c>
      <c r="T1139" s="35">
        <v>796</v>
      </c>
      <c r="U1139" s="35" t="s">
        <v>205</v>
      </c>
      <c r="V1139" s="23">
        <v>1</v>
      </c>
      <c r="W1139" s="46">
        <v>5900670</v>
      </c>
      <c r="X1139" s="47">
        <v>5900670</v>
      </c>
      <c r="Y1139" s="46">
        <f>X1139*1.12</f>
        <v>6608750.4</v>
      </c>
      <c r="Z1139" s="18"/>
      <c r="AA1139" s="35" t="s">
        <v>76</v>
      </c>
      <c r="AB1139" s="82"/>
      <c r="AC1139" s="114" t="s">
        <v>420</v>
      </c>
    </row>
    <row r="1140" spans="1:29" s="8" customFormat="1" ht="114.75">
      <c r="A1140" s="18" t="s">
        <v>3279</v>
      </c>
      <c r="B1140" s="18" t="s">
        <v>226</v>
      </c>
      <c r="C1140" s="18" t="s">
        <v>62</v>
      </c>
      <c r="D1140" s="18" t="s">
        <v>3280</v>
      </c>
      <c r="E1140" s="18" t="s">
        <v>3281</v>
      </c>
      <c r="F1140" s="18"/>
      <c r="G1140" s="18" t="s">
        <v>3282</v>
      </c>
      <c r="H1140" s="18"/>
      <c r="I1140" s="18" t="s">
        <v>3283</v>
      </c>
      <c r="J1140" s="48"/>
      <c r="K1140" s="35" t="s">
        <v>66</v>
      </c>
      <c r="L1140" s="35">
        <v>0</v>
      </c>
      <c r="M1140" s="110">
        <v>231010000</v>
      </c>
      <c r="N1140" s="35" t="s">
        <v>68</v>
      </c>
      <c r="O1140" s="31" t="s">
        <v>513</v>
      </c>
      <c r="P1140" s="35" t="s">
        <v>68</v>
      </c>
      <c r="Q1140" s="35" t="s">
        <v>70</v>
      </c>
      <c r="R1140" s="35" t="s">
        <v>84</v>
      </c>
      <c r="S1140" s="35" t="s">
        <v>72</v>
      </c>
      <c r="T1140" s="35">
        <v>796</v>
      </c>
      <c r="U1140" s="35" t="s">
        <v>205</v>
      </c>
      <c r="V1140" s="23">
        <v>1</v>
      </c>
      <c r="W1140" s="46">
        <v>79911</v>
      </c>
      <c r="X1140" s="47">
        <f>W1140*V1140</f>
        <v>79911</v>
      </c>
      <c r="Y1140" s="46">
        <f>X1140*1.12</f>
        <v>89500.32</v>
      </c>
      <c r="Z1140" s="18"/>
      <c r="AA1140" s="35" t="s">
        <v>76</v>
      </c>
      <c r="AB1140" s="82"/>
      <c r="AC1140" s="114" t="s">
        <v>1038</v>
      </c>
    </row>
    <row r="1141" spans="1:246" s="1" customFormat="1" ht="89.25" customHeight="1">
      <c r="A1141" s="18" t="s">
        <v>3284</v>
      </c>
      <c r="B1141" s="40" t="s">
        <v>195</v>
      </c>
      <c r="C1141" s="40" t="s">
        <v>235</v>
      </c>
      <c r="D1141" s="41" t="s">
        <v>1645</v>
      </c>
      <c r="E1141" s="40" t="s">
        <v>726</v>
      </c>
      <c r="F1141" s="41"/>
      <c r="G1141" s="41" t="s">
        <v>1646</v>
      </c>
      <c r="H1141" s="111"/>
      <c r="I1141" s="41" t="s">
        <v>1647</v>
      </c>
      <c r="J1141" s="41"/>
      <c r="K1141" s="19" t="s">
        <v>729</v>
      </c>
      <c r="L1141" s="31" t="s">
        <v>239</v>
      </c>
      <c r="M1141" s="21" t="s">
        <v>67</v>
      </c>
      <c r="N1141" s="40" t="s">
        <v>68</v>
      </c>
      <c r="O1141" s="18" t="s">
        <v>513</v>
      </c>
      <c r="P1141" s="40" t="s">
        <v>68</v>
      </c>
      <c r="Q1141" s="40" t="s">
        <v>70</v>
      </c>
      <c r="R1141" s="116" t="s">
        <v>84</v>
      </c>
      <c r="S1141" s="19" t="s">
        <v>92</v>
      </c>
      <c r="T1141" s="31">
        <v>112</v>
      </c>
      <c r="U1141" s="40" t="s">
        <v>1124</v>
      </c>
      <c r="V1141" s="112">
        <v>13000</v>
      </c>
      <c r="W1141" s="113">
        <f>2.1*400</f>
        <v>840</v>
      </c>
      <c r="X1141" s="112">
        <v>0</v>
      </c>
      <c r="Y1141" s="112">
        <f>X1141*(1+12%)</f>
        <v>0</v>
      </c>
      <c r="Z1141" s="40"/>
      <c r="AA1141" s="19" t="s">
        <v>76</v>
      </c>
      <c r="AB1141" s="19" t="s">
        <v>106</v>
      </c>
      <c r="AC1141" s="114" t="s">
        <v>1634</v>
      </c>
      <c r="AD1141" s="114"/>
      <c r="AE1141" s="114"/>
      <c r="AF1141" s="114"/>
      <c r="AG1141" s="114"/>
      <c r="AH1141" s="114"/>
      <c r="AI1141" s="114"/>
      <c r="AJ1141" s="114"/>
      <c r="AK1141" s="114"/>
      <c r="AL1141" s="114"/>
      <c r="AM1141" s="114"/>
      <c r="AN1141" s="114"/>
      <c r="AO1141" s="114"/>
      <c r="AP1141" s="114"/>
      <c r="AQ1141" s="114"/>
      <c r="AR1141" s="114"/>
      <c r="AS1141" s="114"/>
      <c r="AT1141" s="114"/>
      <c r="AU1141" s="114"/>
      <c r="AV1141" s="114"/>
      <c r="AW1141" s="114"/>
      <c r="AX1141" s="114"/>
      <c r="AY1141" s="114"/>
      <c r="AZ1141" s="114"/>
      <c r="BA1141" s="114"/>
      <c r="BB1141" s="114"/>
      <c r="BC1141" s="114"/>
      <c r="BD1141" s="114"/>
      <c r="BE1141" s="114"/>
      <c r="BF1141" s="114"/>
      <c r="BG1141" s="114"/>
      <c r="BH1141" s="114"/>
      <c r="BI1141" s="114"/>
      <c r="BJ1141" s="114"/>
      <c r="BK1141" s="114"/>
      <c r="BL1141" s="114"/>
      <c r="BM1141" s="114"/>
      <c r="BN1141" s="114"/>
      <c r="BO1141" s="114"/>
      <c r="BP1141" s="114"/>
      <c r="BQ1141" s="114"/>
      <c r="BR1141" s="114"/>
      <c r="BS1141" s="114"/>
      <c r="BT1141" s="114"/>
      <c r="BU1141" s="114"/>
      <c r="BV1141" s="114"/>
      <c r="BW1141" s="114"/>
      <c r="BX1141" s="114"/>
      <c r="BY1141" s="114"/>
      <c r="BZ1141" s="114"/>
      <c r="CA1141" s="114"/>
      <c r="CB1141" s="114"/>
      <c r="CC1141" s="114"/>
      <c r="CD1141" s="114"/>
      <c r="CE1141" s="114"/>
      <c r="CF1141" s="114"/>
      <c r="CG1141" s="114"/>
      <c r="CH1141" s="114"/>
      <c r="CI1141" s="114"/>
      <c r="CJ1141" s="114"/>
      <c r="CK1141" s="114"/>
      <c r="CL1141" s="114"/>
      <c r="CM1141" s="114"/>
      <c r="CN1141" s="114"/>
      <c r="CO1141" s="114"/>
      <c r="CP1141" s="114"/>
      <c r="CQ1141" s="114"/>
      <c r="CR1141" s="114"/>
      <c r="CS1141" s="114"/>
      <c r="CT1141" s="114"/>
      <c r="CU1141" s="114"/>
      <c r="CV1141" s="114"/>
      <c r="CW1141" s="114"/>
      <c r="CX1141" s="114"/>
      <c r="CY1141" s="114"/>
      <c r="CZ1141" s="114"/>
      <c r="DA1141" s="114"/>
      <c r="DB1141" s="114"/>
      <c r="DC1141" s="114"/>
      <c r="DD1141" s="114"/>
      <c r="DE1141" s="114"/>
      <c r="DF1141" s="114"/>
      <c r="DG1141" s="114"/>
      <c r="DH1141" s="114"/>
      <c r="DI1141" s="114"/>
      <c r="DJ1141" s="114"/>
      <c r="DK1141" s="114"/>
      <c r="DL1141" s="114"/>
      <c r="DM1141" s="114"/>
      <c r="DN1141" s="114"/>
      <c r="DO1141" s="114"/>
      <c r="DP1141" s="114"/>
      <c r="DQ1141" s="114"/>
      <c r="DR1141" s="114"/>
      <c r="DS1141" s="114"/>
      <c r="DT1141" s="114"/>
      <c r="DU1141" s="114"/>
      <c r="DV1141" s="114"/>
      <c r="DW1141" s="114"/>
      <c r="DX1141" s="114"/>
      <c r="DY1141" s="114"/>
      <c r="DZ1141" s="114"/>
      <c r="EA1141" s="114"/>
      <c r="EB1141" s="114"/>
      <c r="EC1141" s="114"/>
      <c r="ED1141" s="114"/>
      <c r="EE1141" s="114"/>
      <c r="EF1141" s="114"/>
      <c r="EG1141" s="114"/>
      <c r="EH1141" s="114"/>
      <c r="EI1141" s="114"/>
      <c r="EJ1141" s="114"/>
      <c r="EK1141" s="114"/>
      <c r="EL1141" s="114"/>
      <c r="EM1141" s="114"/>
      <c r="EN1141" s="114"/>
      <c r="EO1141" s="114"/>
      <c r="EP1141" s="114"/>
      <c r="EQ1141" s="114"/>
      <c r="ER1141" s="114"/>
      <c r="ES1141" s="114"/>
      <c r="ET1141" s="114"/>
      <c r="EU1141" s="114"/>
      <c r="EV1141" s="114"/>
      <c r="EW1141" s="114"/>
      <c r="EX1141" s="114"/>
      <c r="EY1141" s="114"/>
      <c r="EZ1141" s="114"/>
      <c r="FA1141" s="114"/>
      <c r="FB1141" s="114"/>
      <c r="FC1141" s="114"/>
      <c r="FD1141" s="114"/>
      <c r="FE1141" s="114"/>
      <c r="FF1141" s="114"/>
      <c r="FG1141" s="114"/>
      <c r="FH1141" s="114"/>
      <c r="FI1141" s="114"/>
      <c r="FJ1141" s="114"/>
      <c r="FK1141" s="114"/>
      <c r="FL1141" s="114"/>
      <c r="FM1141" s="114"/>
      <c r="FN1141" s="114"/>
      <c r="FO1141" s="114"/>
      <c r="FP1141" s="114"/>
      <c r="FQ1141" s="114"/>
      <c r="FR1141" s="114"/>
      <c r="FS1141" s="114"/>
      <c r="FT1141" s="114"/>
      <c r="FU1141" s="114"/>
      <c r="FV1141" s="114"/>
      <c r="FW1141" s="114"/>
      <c r="FX1141" s="114"/>
      <c r="FY1141" s="114"/>
      <c r="FZ1141" s="114"/>
      <c r="GA1141" s="114"/>
      <c r="GB1141" s="114"/>
      <c r="GC1141" s="114"/>
      <c r="GD1141" s="114"/>
      <c r="GE1141" s="114"/>
      <c r="GF1141" s="114"/>
      <c r="GG1141" s="114"/>
      <c r="GH1141" s="114"/>
      <c r="GI1141" s="114"/>
      <c r="GJ1141" s="114"/>
      <c r="GK1141" s="114"/>
      <c r="GL1141" s="114"/>
      <c r="GM1141" s="114"/>
      <c r="GN1141" s="114"/>
      <c r="GO1141" s="114"/>
      <c r="GP1141" s="114"/>
      <c r="GQ1141" s="114"/>
      <c r="GR1141" s="114"/>
      <c r="GS1141" s="114"/>
      <c r="GT1141" s="114"/>
      <c r="GU1141" s="114"/>
      <c r="GV1141" s="114"/>
      <c r="GW1141" s="114"/>
      <c r="GX1141" s="114"/>
      <c r="GY1141" s="114"/>
      <c r="GZ1141" s="114"/>
      <c r="HA1141" s="114"/>
      <c r="HB1141" s="114"/>
      <c r="HC1141" s="114"/>
      <c r="HD1141" s="114"/>
      <c r="HE1141" s="114"/>
      <c r="HF1141" s="114"/>
      <c r="HG1141" s="114"/>
      <c r="HH1141" s="114"/>
      <c r="HI1141" s="114"/>
      <c r="HJ1141" s="114"/>
      <c r="HK1141" s="114"/>
      <c r="HL1141" s="114"/>
      <c r="HM1141" s="114"/>
      <c r="HN1141" s="114"/>
      <c r="HO1141" s="114"/>
      <c r="HP1141" s="114"/>
      <c r="HQ1141" s="114"/>
      <c r="HR1141" s="114"/>
      <c r="HS1141" s="114"/>
      <c r="HT1141" s="114"/>
      <c r="HU1141" s="114"/>
      <c r="HV1141" s="114"/>
      <c r="HW1141" s="114"/>
      <c r="HX1141" s="114"/>
      <c r="HY1141" s="114"/>
      <c r="HZ1141" s="114"/>
      <c r="IA1141" s="114"/>
      <c r="IB1141" s="114"/>
      <c r="IC1141" s="114"/>
      <c r="ID1141" s="114"/>
      <c r="IE1141" s="114"/>
      <c r="IF1141" s="114"/>
      <c r="IG1141" s="114"/>
      <c r="IH1141" s="114"/>
      <c r="II1141" s="114"/>
      <c r="IJ1141" s="114"/>
      <c r="IK1141" s="114"/>
      <c r="IL1141" s="114"/>
    </row>
    <row r="1142" spans="1:246" s="1" customFormat="1" ht="89.25" customHeight="1">
      <c r="A1142" s="18" t="s">
        <v>3285</v>
      </c>
      <c r="B1142" s="40" t="s">
        <v>195</v>
      </c>
      <c r="C1142" s="40" t="s">
        <v>235</v>
      </c>
      <c r="D1142" s="41" t="s">
        <v>1645</v>
      </c>
      <c r="E1142" s="40" t="s">
        <v>726</v>
      </c>
      <c r="F1142" s="41"/>
      <c r="G1142" s="41" t="s">
        <v>1646</v>
      </c>
      <c r="H1142" s="111"/>
      <c r="I1142" s="41" t="s">
        <v>1647</v>
      </c>
      <c r="J1142" s="41"/>
      <c r="K1142" s="19" t="s">
        <v>729</v>
      </c>
      <c r="L1142" s="31" t="s">
        <v>239</v>
      </c>
      <c r="M1142" s="21" t="s">
        <v>67</v>
      </c>
      <c r="N1142" s="40" t="s">
        <v>68</v>
      </c>
      <c r="O1142" s="18" t="s">
        <v>513</v>
      </c>
      <c r="P1142" s="40" t="s">
        <v>68</v>
      </c>
      <c r="Q1142" s="40" t="s">
        <v>70</v>
      </c>
      <c r="R1142" s="116" t="s">
        <v>84</v>
      </c>
      <c r="S1142" s="19" t="s">
        <v>92</v>
      </c>
      <c r="T1142" s="31">
        <v>112</v>
      </c>
      <c r="U1142" s="40" t="s">
        <v>1124</v>
      </c>
      <c r="V1142" s="112">
        <v>13000</v>
      </c>
      <c r="W1142" s="113">
        <f>2.1*400</f>
        <v>840</v>
      </c>
      <c r="X1142" s="112">
        <v>0</v>
      </c>
      <c r="Y1142" s="112">
        <f>X1142*(1+12%)</f>
        <v>0</v>
      </c>
      <c r="Z1142" s="40"/>
      <c r="AA1142" s="19" t="s">
        <v>76</v>
      </c>
      <c r="AB1142" s="19"/>
      <c r="AC1142" s="114" t="s">
        <v>1634</v>
      </c>
      <c r="AD1142" s="114"/>
      <c r="AE1142" s="114"/>
      <c r="AF1142" s="114"/>
      <c r="AG1142" s="114"/>
      <c r="AH1142" s="114"/>
      <c r="AI1142" s="114"/>
      <c r="AJ1142" s="114"/>
      <c r="AK1142" s="114"/>
      <c r="AL1142" s="114"/>
      <c r="AM1142" s="114"/>
      <c r="AN1142" s="114"/>
      <c r="AO1142" s="114"/>
      <c r="AP1142" s="114"/>
      <c r="AQ1142" s="114"/>
      <c r="AR1142" s="114"/>
      <c r="AS1142" s="114"/>
      <c r="AT1142" s="114"/>
      <c r="AU1142" s="114"/>
      <c r="AV1142" s="114"/>
      <c r="AW1142" s="114"/>
      <c r="AX1142" s="114"/>
      <c r="AY1142" s="114"/>
      <c r="AZ1142" s="114"/>
      <c r="BA1142" s="114"/>
      <c r="BB1142" s="114"/>
      <c r="BC1142" s="114"/>
      <c r="BD1142" s="114"/>
      <c r="BE1142" s="114"/>
      <c r="BF1142" s="114"/>
      <c r="BG1142" s="114"/>
      <c r="BH1142" s="114"/>
      <c r="BI1142" s="114"/>
      <c r="BJ1142" s="114"/>
      <c r="BK1142" s="114"/>
      <c r="BL1142" s="114"/>
      <c r="BM1142" s="114"/>
      <c r="BN1142" s="114"/>
      <c r="BO1142" s="114"/>
      <c r="BP1142" s="114"/>
      <c r="BQ1142" s="114"/>
      <c r="BR1142" s="114"/>
      <c r="BS1142" s="114"/>
      <c r="BT1142" s="114"/>
      <c r="BU1142" s="114"/>
      <c r="BV1142" s="114"/>
      <c r="BW1142" s="114"/>
      <c r="BX1142" s="114"/>
      <c r="BY1142" s="114"/>
      <c r="BZ1142" s="114"/>
      <c r="CA1142" s="114"/>
      <c r="CB1142" s="114"/>
      <c r="CC1142" s="114"/>
      <c r="CD1142" s="114"/>
      <c r="CE1142" s="114"/>
      <c r="CF1142" s="114"/>
      <c r="CG1142" s="114"/>
      <c r="CH1142" s="114"/>
      <c r="CI1142" s="114"/>
      <c r="CJ1142" s="114"/>
      <c r="CK1142" s="114"/>
      <c r="CL1142" s="114"/>
      <c r="CM1142" s="114"/>
      <c r="CN1142" s="114"/>
      <c r="CO1142" s="114"/>
      <c r="CP1142" s="114"/>
      <c r="CQ1142" s="114"/>
      <c r="CR1142" s="114"/>
      <c r="CS1142" s="114"/>
      <c r="CT1142" s="114"/>
      <c r="CU1142" s="114"/>
      <c r="CV1142" s="114"/>
      <c r="CW1142" s="114"/>
      <c r="CX1142" s="114"/>
      <c r="CY1142" s="114"/>
      <c r="CZ1142" s="114"/>
      <c r="DA1142" s="114"/>
      <c r="DB1142" s="114"/>
      <c r="DC1142" s="114"/>
      <c r="DD1142" s="114"/>
      <c r="DE1142" s="114"/>
      <c r="DF1142" s="114"/>
      <c r="DG1142" s="114"/>
      <c r="DH1142" s="114"/>
      <c r="DI1142" s="114"/>
      <c r="DJ1142" s="114"/>
      <c r="DK1142" s="114"/>
      <c r="DL1142" s="114"/>
      <c r="DM1142" s="114"/>
      <c r="DN1142" s="114"/>
      <c r="DO1142" s="114"/>
      <c r="DP1142" s="114"/>
      <c r="DQ1142" s="114"/>
      <c r="DR1142" s="114"/>
      <c r="DS1142" s="114"/>
      <c r="DT1142" s="114"/>
      <c r="DU1142" s="114"/>
      <c r="DV1142" s="114"/>
      <c r="DW1142" s="114"/>
      <c r="DX1142" s="114"/>
      <c r="DY1142" s="114"/>
      <c r="DZ1142" s="114"/>
      <c r="EA1142" s="114"/>
      <c r="EB1142" s="114"/>
      <c r="EC1142" s="114"/>
      <c r="ED1142" s="114"/>
      <c r="EE1142" s="114"/>
      <c r="EF1142" s="114"/>
      <c r="EG1142" s="114"/>
      <c r="EH1142" s="114"/>
      <c r="EI1142" s="114"/>
      <c r="EJ1142" s="114"/>
      <c r="EK1142" s="114"/>
      <c r="EL1142" s="114"/>
      <c r="EM1142" s="114"/>
      <c r="EN1142" s="114"/>
      <c r="EO1142" s="114"/>
      <c r="EP1142" s="114"/>
      <c r="EQ1142" s="114"/>
      <c r="ER1142" s="114"/>
      <c r="ES1142" s="114"/>
      <c r="ET1142" s="114"/>
      <c r="EU1142" s="114"/>
      <c r="EV1142" s="114"/>
      <c r="EW1142" s="114"/>
      <c r="EX1142" s="114"/>
      <c r="EY1142" s="114"/>
      <c r="EZ1142" s="114"/>
      <c r="FA1142" s="114"/>
      <c r="FB1142" s="114"/>
      <c r="FC1142" s="114"/>
      <c r="FD1142" s="114"/>
      <c r="FE1142" s="114"/>
      <c r="FF1142" s="114"/>
      <c r="FG1142" s="114"/>
      <c r="FH1142" s="114"/>
      <c r="FI1142" s="114"/>
      <c r="FJ1142" s="114"/>
      <c r="FK1142" s="114"/>
      <c r="FL1142" s="114"/>
      <c r="FM1142" s="114"/>
      <c r="FN1142" s="114"/>
      <c r="FO1142" s="114"/>
      <c r="FP1142" s="114"/>
      <c r="FQ1142" s="114"/>
      <c r="FR1142" s="114"/>
      <c r="FS1142" s="114"/>
      <c r="FT1142" s="114"/>
      <c r="FU1142" s="114"/>
      <c r="FV1142" s="114"/>
      <c r="FW1142" s="114"/>
      <c r="FX1142" s="114"/>
      <c r="FY1142" s="114"/>
      <c r="FZ1142" s="114"/>
      <c r="GA1142" s="114"/>
      <c r="GB1142" s="114"/>
      <c r="GC1142" s="114"/>
      <c r="GD1142" s="114"/>
      <c r="GE1142" s="114"/>
      <c r="GF1142" s="114"/>
      <c r="GG1142" s="114"/>
      <c r="GH1142" s="114"/>
      <c r="GI1142" s="114"/>
      <c r="GJ1142" s="114"/>
      <c r="GK1142" s="114"/>
      <c r="GL1142" s="114"/>
      <c r="GM1142" s="114"/>
      <c r="GN1142" s="114"/>
      <c r="GO1142" s="114"/>
      <c r="GP1142" s="114"/>
      <c r="GQ1142" s="114"/>
      <c r="GR1142" s="114"/>
      <c r="GS1142" s="114"/>
      <c r="GT1142" s="114"/>
      <c r="GU1142" s="114"/>
      <c r="GV1142" s="114"/>
      <c r="GW1142" s="114"/>
      <c r="GX1142" s="114"/>
      <c r="GY1142" s="114"/>
      <c r="GZ1142" s="114"/>
      <c r="HA1142" s="114"/>
      <c r="HB1142" s="114"/>
      <c r="HC1142" s="114"/>
      <c r="HD1142" s="114"/>
      <c r="HE1142" s="114"/>
      <c r="HF1142" s="114"/>
      <c r="HG1142" s="114"/>
      <c r="HH1142" s="114"/>
      <c r="HI1142" s="114"/>
      <c r="HJ1142" s="114"/>
      <c r="HK1142" s="114"/>
      <c r="HL1142" s="114"/>
      <c r="HM1142" s="114"/>
      <c r="HN1142" s="114"/>
      <c r="HO1142" s="114"/>
      <c r="HP1142" s="114"/>
      <c r="HQ1142" s="114"/>
      <c r="HR1142" s="114"/>
      <c r="HS1142" s="114"/>
      <c r="HT1142" s="114"/>
      <c r="HU1142" s="114"/>
      <c r="HV1142" s="114"/>
      <c r="HW1142" s="114"/>
      <c r="HX1142" s="114"/>
      <c r="HY1142" s="114"/>
      <c r="HZ1142" s="114"/>
      <c r="IA1142" s="114"/>
      <c r="IB1142" s="114"/>
      <c r="IC1142" s="114"/>
      <c r="ID1142" s="114"/>
      <c r="IE1142" s="114"/>
      <c r="IF1142" s="114"/>
      <c r="IG1142" s="114"/>
      <c r="IH1142" s="114"/>
      <c r="II1142" s="114"/>
      <c r="IJ1142" s="114"/>
      <c r="IK1142" s="114"/>
      <c r="IL1142" s="114"/>
    </row>
    <row r="1143" spans="1:29" s="62" customFormat="1" ht="89.25" customHeight="1">
      <c r="A1143" s="18" t="s">
        <v>3286</v>
      </c>
      <c r="B1143" s="19" t="s">
        <v>61</v>
      </c>
      <c r="C1143" s="19" t="s">
        <v>62</v>
      </c>
      <c r="D1143" s="99" t="s">
        <v>1367</v>
      </c>
      <c r="E1143" s="29" t="s">
        <v>1362</v>
      </c>
      <c r="F1143" s="33"/>
      <c r="G1143" s="29" t="s">
        <v>1368</v>
      </c>
      <c r="H1143" s="33"/>
      <c r="I1143" s="18"/>
      <c r="J1143" s="18"/>
      <c r="K1143" s="19" t="s">
        <v>66</v>
      </c>
      <c r="L1143" s="18">
        <v>100</v>
      </c>
      <c r="M1143" s="18">
        <v>231010000</v>
      </c>
      <c r="N1143" s="19" t="s">
        <v>68</v>
      </c>
      <c r="O1143" s="18" t="s">
        <v>513</v>
      </c>
      <c r="P1143" s="19" t="s">
        <v>68</v>
      </c>
      <c r="Q1143" s="19" t="s">
        <v>70</v>
      </c>
      <c r="R1143" s="19" t="s">
        <v>3287</v>
      </c>
      <c r="S1143" s="19" t="s">
        <v>72</v>
      </c>
      <c r="T1143" s="21">
        <v>112</v>
      </c>
      <c r="U1143" s="29" t="s">
        <v>1124</v>
      </c>
      <c r="V1143" s="23">
        <v>41150</v>
      </c>
      <c r="W1143" s="141">
        <v>108.1</v>
      </c>
      <c r="X1143" s="98">
        <v>0</v>
      </c>
      <c r="Y1143" s="98">
        <f>X1143*1.12</f>
        <v>0</v>
      </c>
      <c r="Z1143" s="96" t="s">
        <v>1351</v>
      </c>
      <c r="AA1143" s="19" t="s">
        <v>76</v>
      </c>
      <c r="AB1143" s="14" t="s">
        <v>775</v>
      </c>
      <c r="AC1143" s="15" t="s">
        <v>1091</v>
      </c>
    </row>
    <row r="1144" spans="1:29" s="62" customFormat="1" ht="89.25" customHeight="1">
      <c r="A1144" s="18" t="s">
        <v>3288</v>
      </c>
      <c r="B1144" s="19" t="s">
        <v>61</v>
      </c>
      <c r="C1144" s="19" t="s">
        <v>62</v>
      </c>
      <c r="D1144" s="99" t="s">
        <v>1367</v>
      </c>
      <c r="E1144" s="29" t="s">
        <v>1362</v>
      </c>
      <c r="F1144" s="33"/>
      <c r="G1144" s="29" t="s">
        <v>1368</v>
      </c>
      <c r="H1144" s="33"/>
      <c r="I1144" s="18"/>
      <c r="J1144" s="18"/>
      <c r="K1144" s="19" t="s">
        <v>66</v>
      </c>
      <c r="L1144" s="18">
        <v>100</v>
      </c>
      <c r="M1144" s="18">
        <v>231010000</v>
      </c>
      <c r="N1144" s="19" t="s">
        <v>68</v>
      </c>
      <c r="O1144" s="18" t="s">
        <v>513</v>
      </c>
      <c r="P1144" s="19" t="s">
        <v>68</v>
      </c>
      <c r="Q1144" s="19" t="s">
        <v>70</v>
      </c>
      <c r="R1144" s="19" t="s">
        <v>3287</v>
      </c>
      <c r="S1144" s="19" t="s">
        <v>72</v>
      </c>
      <c r="T1144" s="21">
        <v>112</v>
      </c>
      <c r="U1144" s="29" t="s">
        <v>1124</v>
      </c>
      <c r="V1144" s="23">
        <v>27680</v>
      </c>
      <c r="W1144" s="141">
        <v>112.5</v>
      </c>
      <c r="X1144" s="98">
        <v>0</v>
      </c>
      <c r="Y1144" s="98">
        <v>0</v>
      </c>
      <c r="Z1144" s="96" t="s">
        <v>1351</v>
      </c>
      <c r="AA1144" s="19" t="s">
        <v>76</v>
      </c>
      <c r="AB1144" s="14" t="s">
        <v>832</v>
      </c>
      <c r="AC1144" s="15" t="s">
        <v>1091</v>
      </c>
    </row>
    <row r="1145" spans="1:29" s="62" customFormat="1" ht="89.25" customHeight="1">
      <c r="A1145" s="18" t="s">
        <v>3289</v>
      </c>
      <c r="B1145" s="19" t="s">
        <v>61</v>
      </c>
      <c r="C1145" s="19" t="s">
        <v>62</v>
      </c>
      <c r="D1145" s="99" t="s">
        <v>1367</v>
      </c>
      <c r="E1145" s="29" t="s">
        <v>1362</v>
      </c>
      <c r="F1145" s="33"/>
      <c r="G1145" s="29" t="s">
        <v>1368</v>
      </c>
      <c r="H1145" s="33"/>
      <c r="I1145" s="18"/>
      <c r="J1145" s="18"/>
      <c r="K1145" s="19" t="s">
        <v>66</v>
      </c>
      <c r="L1145" s="18">
        <v>100</v>
      </c>
      <c r="M1145" s="18">
        <v>231010000</v>
      </c>
      <c r="N1145" s="19" t="s">
        <v>68</v>
      </c>
      <c r="O1145" s="18" t="s">
        <v>752</v>
      </c>
      <c r="P1145" s="19" t="s">
        <v>68</v>
      </c>
      <c r="Q1145" s="19" t="s">
        <v>70</v>
      </c>
      <c r="R1145" s="19" t="s">
        <v>3287</v>
      </c>
      <c r="S1145" s="19" t="s">
        <v>72</v>
      </c>
      <c r="T1145" s="21">
        <v>112</v>
      </c>
      <c r="U1145" s="29" t="s">
        <v>1124</v>
      </c>
      <c r="V1145" s="23">
        <v>26000</v>
      </c>
      <c r="W1145" s="141">
        <v>115</v>
      </c>
      <c r="X1145" s="98">
        <f>V1145*W1145</f>
        <v>2990000</v>
      </c>
      <c r="Y1145" s="98">
        <f>X1145*1.12</f>
        <v>3348800.0000000005</v>
      </c>
      <c r="Z1145" s="96" t="s">
        <v>1351</v>
      </c>
      <c r="AA1145" s="19" t="s">
        <v>76</v>
      </c>
      <c r="AB1145" s="14"/>
      <c r="AC1145" s="15" t="s">
        <v>1091</v>
      </c>
    </row>
    <row r="1146" spans="1:235" s="5" customFormat="1" ht="67.5" customHeight="1">
      <c r="A1146" s="18" t="s">
        <v>3290</v>
      </c>
      <c r="B1146" s="19" t="s">
        <v>61</v>
      </c>
      <c r="C1146" s="19" t="s">
        <v>62</v>
      </c>
      <c r="D1146" s="19" t="s">
        <v>3291</v>
      </c>
      <c r="E1146" s="19" t="s">
        <v>3292</v>
      </c>
      <c r="F1146" s="19"/>
      <c r="G1146" s="19" t="s">
        <v>3293</v>
      </c>
      <c r="H1146" s="18"/>
      <c r="I1146" s="18" t="s">
        <v>3294</v>
      </c>
      <c r="J1146" s="18"/>
      <c r="K1146" s="19" t="s">
        <v>66</v>
      </c>
      <c r="L1146" s="19">
        <v>0</v>
      </c>
      <c r="M1146" s="21">
        <v>231010000</v>
      </c>
      <c r="N1146" s="19" t="s">
        <v>68</v>
      </c>
      <c r="O1146" s="22" t="s">
        <v>1450</v>
      </c>
      <c r="P1146" s="19" t="s">
        <v>68</v>
      </c>
      <c r="Q1146" s="19" t="s">
        <v>70</v>
      </c>
      <c r="R1146" s="116" t="s">
        <v>84</v>
      </c>
      <c r="S1146" s="19" t="s">
        <v>72</v>
      </c>
      <c r="T1146" s="21">
        <v>836</v>
      </c>
      <c r="U1146" s="18" t="s">
        <v>3295</v>
      </c>
      <c r="V1146" s="23">
        <v>1</v>
      </c>
      <c r="W1146" s="24">
        <v>452500</v>
      </c>
      <c r="X1146" s="23">
        <f aca="true" t="shared" si="48" ref="X1146:X1153">W1146*V1146</f>
        <v>452500</v>
      </c>
      <c r="Y1146" s="23">
        <f aca="true" t="shared" si="49" ref="Y1146:Y1210">X1146*1.12</f>
        <v>506800.00000000006</v>
      </c>
      <c r="Z1146" s="19"/>
      <c r="AA1146" s="19" t="s">
        <v>76</v>
      </c>
      <c r="AB1146" s="19"/>
      <c r="AC1146" s="1" t="s">
        <v>965</v>
      </c>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c r="GC1146" s="1"/>
      <c r="GD1146" s="1"/>
      <c r="GE1146" s="1"/>
      <c r="GF1146" s="1"/>
      <c r="GG1146" s="1"/>
      <c r="GH1146" s="1"/>
      <c r="GI1146" s="1"/>
      <c r="GJ1146" s="1"/>
      <c r="GK1146" s="1"/>
      <c r="GL1146" s="1"/>
      <c r="GM1146" s="1"/>
      <c r="GN1146" s="1"/>
      <c r="GO1146" s="1"/>
      <c r="GP1146" s="1"/>
      <c r="GQ1146" s="1"/>
      <c r="GR1146" s="1"/>
      <c r="GS1146" s="1"/>
      <c r="GT1146" s="1"/>
      <c r="GU1146" s="1"/>
      <c r="GV1146" s="1"/>
      <c r="GW1146" s="1"/>
      <c r="GX1146" s="1"/>
      <c r="GY1146" s="1"/>
      <c r="GZ1146" s="1"/>
      <c r="HA1146" s="1"/>
      <c r="HB1146" s="1"/>
      <c r="HC1146" s="1"/>
      <c r="HD1146" s="1"/>
      <c r="HE1146" s="1"/>
      <c r="HF1146" s="1"/>
      <c r="HG1146" s="1"/>
      <c r="HH1146" s="1"/>
      <c r="HI1146" s="1"/>
      <c r="HJ1146" s="1"/>
      <c r="HK1146" s="1"/>
      <c r="HL1146" s="1"/>
      <c r="HM1146" s="1"/>
      <c r="HN1146" s="1"/>
      <c r="HO1146" s="1"/>
      <c r="HP1146" s="1"/>
      <c r="HQ1146" s="1"/>
      <c r="HR1146" s="1"/>
      <c r="HS1146" s="1"/>
      <c r="HT1146" s="1"/>
      <c r="HU1146" s="1"/>
      <c r="HV1146" s="1"/>
      <c r="HW1146" s="1"/>
      <c r="HX1146" s="1"/>
      <c r="HY1146" s="1"/>
      <c r="HZ1146" s="1"/>
      <c r="IA1146" s="1"/>
    </row>
    <row r="1147" spans="1:235" s="5" customFormat="1" ht="67.5" customHeight="1">
      <c r="A1147" s="18" t="s">
        <v>3296</v>
      </c>
      <c r="B1147" s="19" t="s">
        <v>61</v>
      </c>
      <c r="C1147" s="19" t="s">
        <v>62</v>
      </c>
      <c r="D1147" s="19" t="s">
        <v>3297</v>
      </c>
      <c r="E1147" s="19" t="s">
        <v>3298</v>
      </c>
      <c r="F1147" s="19"/>
      <c r="G1147" s="19" t="s">
        <v>3299</v>
      </c>
      <c r="H1147" s="18"/>
      <c r="I1147" s="18" t="s">
        <v>3300</v>
      </c>
      <c r="J1147" s="18"/>
      <c r="K1147" s="19" t="s">
        <v>66</v>
      </c>
      <c r="L1147" s="19">
        <v>0</v>
      </c>
      <c r="M1147" s="21">
        <v>231010000</v>
      </c>
      <c r="N1147" s="19" t="s">
        <v>68</v>
      </c>
      <c r="O1147" s="22" t="s">
        <v>1450</v>
      </c>
      <c r="P1147" s="19" t="s">
        <v>68</v>
      </c>
      <c r="Q1147" s="19" t="s">
        <v>70</v>
      </c>
      <c r="R1147" s="116" t="s">
        <v>84</v>
      </c>
      <c r="S1147" s="19" t="s">
        <v>72</v>
      </c>
      <c r="T1147" s="21" t="s">
        <v>308</v>
      </c>
      <c r="U1147" s="18" t="s">
        <v>309</v>
      </c>
      <c r="V1147" s="23">
        <v>1</v>
      </c>
      <c r="W1147" s="24">
        <v>650000</v>
      </c>
      <c r="X1147" s="23">
        <f t="shared" si="48"/>
        <v>650000</v>
      </c>
      <c r="Y1147" s="23">
        <f t="shared" si="49"/>
        <v>728000.0000000001</v>
      </c>
      <c r="Z1147" s="19"/>
      <c r="AA1147" s="19" t="s">
        <v>76</v>
      </c>
      <c r="AB1147" s="19"/>
      <c r="AC1147" s="1" t="s">
        <v>965</v>
      </c>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c r="EH1147" s="1"/>
      <c r="EI1147" s="1"/>
      <c r="EJ1147" s="1"/>
      <c r="EK1147" s="1"/>
      <c r="EL1147" s="1"/>
      <c r="EM1147" s="1"/>
      <c r="EN1147" s="1"/>
      <c r="EO1147" s="1"/>
      <c r="EP1147" s="1"/>
      <c r="EQ1147" s="1"/>
      <c r="ER1147" s="1"/>
      <c r="ES1147" s="1"/>
      <c r="ET1147" s="1"/>
      <c r="EU1147" s="1"/>
      <c r="EV1147" s="1"/>
      <c r="EW1147" s="1"/>
      <c r="EX1147" s="1"/>
      <c r="EY1147" s="1"/>
      <c r="EZ1147" s="1"/>
      <c r="FA1147" s="1"/>
      <c r="FB1147" s="1"/>
      <c r="FC1147" s="1"/>
      <c r="FD1147" s="1"/>
      <c r="FE1147" s="1"/>
      <c r="FF1147" s="1"/>
      <c r="FG1147" s="1"/>
      <c r="FH1147" s="1"/>
      <c r="FI1147" s="1"/>
      <c r="FJ1147" s="1"/>
      <c r="FK1147" s="1"/>
      <c r="FL1147" s="1"/>
      <c r="FM1147" s="1"/>
      <c r="FN1147" s="1"/>
      <c r="FO1147" s="1"/>
      <c r="FP1147" s="1"/>
      <c r="FQ1147" s="1"/>
      <c r="FR1147" s="1"/>
      <c r="FS1147" s="1"/>
      <c r="FT1147" s="1"/>
      <c r="FU1147" s="1"/>
      <c r="FV1147" s="1"/>
      <c r="FW1147" s="1"/>
      <c r="FX1147" s="1"/>
      <c r="FY1147" s="1"/>
      <c r="FZ1147" s="1"/>
      <c r="GA1147" s="1"/>
      <c r="GB1147" s="1"/>
      <c r="GC1147" s="1"/>
      <c r="GD1147" s="1"/>
      <c r="GE1147" s="1"/>
      <c r="GF1147" s="1"/>
      <c r="GG1147" s="1"/>
      <c r="GH1147" s="1"/>
      <c r="GI1147" s="1"/>
      <c r="GJ1147" s="1"/>
      <c r="GK1147" s="1"/>
      <c r="GL1147" s="1"/>
      <c r="GM1147" s="1"/>
      <c r="GN1147" s="1"/>
      <c r="GO1147" s="1"/>
      <c r="GP1147" s="1"/>
      <c r="GQ1147" s="1"/>
      <c r="GR1147" s="1"/>
      <c r="GS1147" s="1"/>
      <c r="GT1147" s="1"/>
      <c r="GU1147" s="1"/>
      <c r="GV1147" s="1"/>
      <c r="GW1147" s="1"/>
      <c r="GX1147" s="1"/>
      <c r="GY1147" s="1"/>
      <c r="GZ1147" s="1"/>
      <c r="HA1147" s="1"/>
      <c r="HB1147" s="1"/>
      <c r="HC1147" s="1"/>
      <c r="HD1147" s="1"/>
      <c r="HE1147" s="1"/>
      <c r="HF1147" s="1"/>
      <c r="HG1147" s="1"/>
      <c r="HH1147" s="1"/>
      <c r="HI1147" s="1"/>
      <c r="HJ1147" s="1"/>
      <c r="HK1147" s="1"/>
      <c r="HL1147" s="1"/>
      <c r="HM1147" s="1"/>
      <c r="HN1147" s="1"/>
      <c r="HO1147" s="1"/>
      <c r="HP1147" s="1"/>
      <c r="HQ1147" s="1"/>
      <c r="HR1147" s="1"/>
      <c r="HS1147" s="1"/>
      <c r="HT1147" s="1"/>
      <c r="HU1147" s="1"/>
      <c r="HV1147" s="1"/>
      <c r="HW1147" s="1"/>
      <c r="HX1147" s="1"/>
      <c r="HY1147" s="1"/>
      <c r="HZ1147" s="1"/>
      <c r="IA1147" s="1"/>
    </row>
    <row r="1148" spans="1:235" s="5" customFormat="1" ht="67.5" customHeight="1">
      <c r="A1148" s="18" t="s">
        <v>3301</v>
      </c>
      <c r="B1148" s="19" t="s">
        <v>61</v>
      </c>
      <c r="C1148" s="19" t="s">
        <v>62</v>
      </c>
      <c r="D1148" s="19" t="s">
        <v>3302</v>
      </c>
      <c r="E1148" s="19" t="s">
        <v>3303</v>
      </c>
      <c r="F1148" s="19"/>
      <c r="G1148" s="19" t="s">
        <v>3304</v>
      </c>
      <c r="H1148" s="18"/>
      <c r="I1148" s="18"/>
      <c r="J1148" s="18"/>
      <c r="K1148" s="19" t="s">
        <v>66</v>
      </c>
      <c r="L1148" s="19">
        <v>0</v>
      </c>
      <c r="M1148" s="21">
        <v>231010000</v>
      </c>
      <c r="N1148" s="19" t="s">
        <v>68</v>
      </c>
      <c r="O1148" s="22" t="s">
        <v>233</v>
      </c>
      <c r="P1148" s="19" t="s">
        <v>68</v>
      </c>
      <c r="Q1148" s="19" t="s">
        <v>70</v>
      </c>
      <c r="R1148" s="116" t="s">
        <v>84</v>
      </c>
      <c r="S1148" s="19" t="s">
        <v>72</v>
      </c>
      <c r="T1148" s="21" t="s">
        <v>86</v>
      </c>
      <c r="U1148" s="18" t="s">
        <v>87</v>
      </c>
      <c r="V1148" s="23">
        <v>16</v>
      </c>
      <c r="W1148" s="24">
        <v>1398</v>
      </c>
      <c r="X1148" s="23">
        <f t="shared" si="48"/>
        <v>22368</v>
      </c>
      <c r="Y1148" s="23">
        <f t="shared" si="49"/>
        <v>25052.160000000003</v>
      </c>
      <c r="Z1148" s="19"/>
      <c r="AA1148" s="19" t="s">
        <v>76</v>
      </c>
      <c r="AB1148" s="19"/>
      <c r="AC1148" s="1" t="s">
        <v>2709</v>
      </c>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c r="EH1148" s="1"/>
      <c r="EI1148" s="1"/>
      <c r="EJ1148" s="1"/>
      <c r="EK1148" s="1"/>
      <c r="EL1148" s="1"/>
      <c r="EM1148" s="1"/>
      <c r="EN1148" s="1"/>
      <c r="EO1148" s="1"/>
      <c r="EP1148" s="1"/>
      <c r="EQ1148" s="1"/>
      <c r="ER1148" s="1"/>
      <c r="ES1148" s="1"/>
      <c r="ET1148" s="1"/>
      <c r="EU1148" s="1"/>
      <c r="EV1148" s="1"/>
      <c r="EW1148" s="1"/>
      <c r="EX1148" s="1"/>
      <c r="EY1148" s="1"/>
      <c r="EZ1148" s="1"/>
      <c r="FA1148" s="1"/>
      <c r="FB1148" s="1"/>
      <c r="FC1148" s="1"/>
      <c r="FD1148" s="1"/>
      <c r="FE1148" s="1"/>
      <c r="FF1148" s="1"/>
      <c r="FG1148" s="1"/>
      <c r="FH1148" s="1"/>
      <c r="FI1148" s="1"/>
      <c r="FJ1148" s="1"/>
      <c r="FK1148" s="1"/>
      <c r="FL1148" s="1"/>
      <c r="FM1148" s="1"/>
      <c r="FN1148" s="1"/>
      <c r="FO1148" s="1"/>
      <c r="FP1148" s="1"/>
      <c r="FQ1148" s="1"/>
      <c r="FR1148" s="1"/>
      <c r="FS1148" s="1"/>
      <c r="FT1148" s="1"/>
      <c r="FU1148" s="1"/>
      <c r="FV1148" s="1"/>
      <c r="FW1148" s="1"/>
      <c r="FX1148" s="1"/>
      <c r="FY1148" s="1"/>
      <c r="FZ1148" s="1"/>
      <c r="GA1148" s="1"/>
      <c r="GB1148" s="1"/>
      <c r="GC1148" s="1"/>
      <c r="GD1148" s="1"/>
      <c r="GE1148" s="1"/>
      <c r="GF1148" s="1"/>
      <c r="GG1148" s="1"/>
      <c r="GH1148" s="1"/>
      <c r="GI1148" s="1"/>
      <c r="GJ1148" s="1"/>
      <c r="GK1148" s="1"/>
      <c r="GL1148" s="1"/>
      <c r="GM1148" s="1"/>
      <c r="GN1148" s="1"/>
      <c r="GO1148" s="1"/>
      <c r="GP1148" s="1"/>
      <c r="GQ1148" s="1"/>
      <c r="GR1148" s="1"/>
      <c r="GS1148" s="1"/>
      <c r="GT1148" s="1"/>
      <c r="GU1148" s="1"/>
      <c r="GV1148" s="1"/>
      <c r="GW1148" s="1"/>
      <c r="GX1148" s="1"/>
      <c r="GY1148" s="1"/>
      <c r="GZ1148" s="1"/>
      <c r="HA1148" s="1"/>
      <c r="HB1148" s="1"/>
      <c r="HC1148" s="1"/>
      <c r="HD1148" s="1"/>
      <c r="HE1148" s="1"/>
      <c r="HF1148" s="1"/>
      <c r="HG1148" s="1"/>
      <c r="HH1148" s="1"/>
      <c r="HI1148" s="1"/>
      <c r="HJ1148" s="1"/>
      <c r="HK1148" s="1"/>
      <c r="HL1148" s="1"/>
      <c r="HM1148" s="1"/>
      <c r="HN1148" s="1"/>
      <c r="HO1148" s="1"/>
      <c r="HP1148" s="1"/>
      <c r="HQ1148" s="1"/>
      <c r="HR1148" s="1"/>
      <c r="HS1148" s="1"/>
      <c r="HT1148" s="1"/>
      <c r="HU1148" s="1"/>
      <c r="HV1148" s="1"/>
      <c r="HW1148" s="1"/>
      <c r="HX1148" s="1"/>
      <c r="HY1148" s="1"/>
      <c r="HZ1148" s="1"/>
      <c r="IA1148" s="1"/>
    </row>
    <row r="1149" spans="1:235" s="5" customFormat="1" ht="67.5" customHeight="1">
      <c r="A1149" s="18" t="s">
        <v>3305</v>
      </c>
      <c r="B1149" s="19" t="s">
        <v>61</v>
      </c>
      <c r="C1149" s="19" t="s">
        <v>62</v>
      </c>
      <c r="D1149" s="19" t="s">
        <v>2972</v>
      </c>
      <c r="E1149" s="19" t="s">
        <v>2973</v>
      </c>
      <c r="F1149" s="19"/>
      <c r="G1149" s="19" t="s">
        <v>2974</v>
      </c>
      <c r="H1149" s="18"/>
      <c r="I1149" s="18" t="s">
        <v>3306</v>
      </c>
      <c r="J1149" s="18"/>
      <c r="K1149" s="19" t="s">
        <v>66</v>
      </c>
      <c r="L1149" s="19">
        <v>0</v>
      </c>
      <c r="M1149" s="21">
        <v>231010000</v>
      </c>
      <c r="N1149" s="19" t="s">
        <v>68</v>
      </c>
      <c r="O1149" s="22" t="s">
        <v>233</v>
      </c>
      <c r="P1149" s="19" t="s">
        <v>68</v>
      </c>
      <c r="Q1149" s="19" t="s">
        <v>70</v>
      </c>
      <c r="R1149" s="116" t="s">
        <v>84</v>
      </c>
      <c r="S1149" s="19" t="s">
        <v>72</v>
      </c>
      <c r="T1149" s="21">
        <v>796</v>
      </c>
      <c r="U1149" s="18" t="s">
        <v>133</v>
      </c>
      <c r="V1149" s="23">
        <v>1</v>
      </c>
      <c r="W1149" s="24">
        <v>24023</v>
      </c>
      <c r="X1149" s="23">
        <f t="shared" si="48"/>
        <v>24023</v>
      </c>
      <c r="Y1149" s="23">
        <f t="shared" si="49"/>
        <v>26905.760000000002</v>
      </c>
      <c r="Z1149" s="19"/>
      <c r="AA1149" s="19" t="s">
        <v>76</v>
      </c>
      <c r="AB1149" s="19"/>
      <c r="AC1149" s="1" t="s">
        <v>2709</v>
      </c>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c r="EH1149" s="1"/>
      <c r="EI1149" s="1"/>
      <c r="EJ1149" s="1"/>
      <c r="EK1149" s="1"/>
      <c r="EL1149" s="1"/>
      <c r="EM1149" s="1"/>
      <c r="EN1149" s="1"/>
      <c r="EO1149" s="1"/>
      <c r="EP1149" s="1"/>
      <c r="EQ1149" s="1"/>
      <c r="ER1149" s="1"/>
      <c r="ES1149" s="1"/>
      <c r="ET1149" s="1"/>
      <c r="EU1149" s="1"/>
      <c r="EV1149" s="1"/>
      <c r="EW1149" s="1"/>
      <c r="EX1149" s="1"/>
      <c r="EY1149" s="1"/>
      <c r="EZ1149" s="1"/>
      <c r="FA1149" s="1"/>
      <c r="FB1149" s="1"/>
      <c r="FC1149" s="1"/>
      <c r="FD1149" s="1"/>
      <c r="FE1149" s="1"/>
      <c r="FF1149" s="1"/>
      <c r="FG1149" s="1"/>
      <c r="FH1149" s="1"/>
      <c r="FI1149" s="1"/>
      <c r="FJ1149" s="1"/>
      <c r="FK1149" s="1"/>
      <c r="FL1149" s="1"/>
      <c r="FM1149" s="1"/>
      <c r="FN1149" s="1"/>
      <c r="FO1149" s="1"/>
      <c r="FP1149" s="1"/>
      <c r="FQ1149" s="1"/>
      <c r="FR1149" s="1"/>
      <c r="FS1149" s="1"/>
      <c r="FT1149" s="1"/>
      <c r="FU1149" s="1"/>
      <c r="FV1149" s="1"/>
      <c r="FW1149" s="1"/>
      <c r="FX1149" s="1"/>
      <c r="FY1149" s="1"/>
      <c r="FZ1149" s="1"/>
      <c r="GA1149" s="1"/>
      <c r="GB1149" s="1"/>
      <c r="GC1149" s="1"/>
      <c r="GD1149" s="1"/>
      <c r="GE1149" s="1"/>
      <c r="GF1149" s="1"/>
      <c r="GG1149" s="1"/>
      <c r="GH1149" s="1"/>
      <c r="GI1149" s="1"/>
      <c r="GJ1149" s="1"/>
      <c r="GK1149" s="1"/>
      <c r="GL1149" s="1"/>
      <c r="GM1149" s="1"/>
      <c r="GN1149" s="1"/>
      <c r="GO1149" s="1"/>
      <c r="GP1149" s="1"/>
      <c r="GQ1149" s="1"/>
      <c r="GR1149" s="1"/>
      <c r="GS1149" s="1"/>
      <c r="GT1149" s="1"/>
      <c r="GU1149" s="1"/>
      <c r="GV1149" s="1"/>
      <c r="GW1149" s="1"/>
      <c r="GX1149" s="1"/>
      <c r="GY1149" s="1"/>
      <c r="GZ1149" s="1"/>
      <c r="HA1149" s="1"/>
      <c r="HB1149" s="1"/>
      <c r="HC1149" s="1"/>
      <c r="HD1149" s="1"/>
      <c r="HE1149" s="1"/>
      <c r="HF1149" s="1"/>
      <c r="HG1149" s="1"/>
      <c r="HH1149" s="1"/>
      <c r="HI1149" s="1"/>
      <c r="HJ1149" s="1"/>
      <c r="HK1149" s="1"/>
      <c r="HL1149" s="1"/>
      <c r="HM1149" s="1"/>
      <c r="HN1149" s="1"/>
      <c r="HO1149" s="1"/>
      <c r="HP1149" s="1"/>
      <c r="HQ1149" s="1"/>
      <c r="HR1149" s="1"/>
      <c r="HS1149" s="1"/>
      <c r="HT1149" s="1"/>
      <c r="HU1149" s="1"/>
      <c r="HV1149" s="1"/>
      <c r="HW1149" s="1"/>
      <c r="HX1149" s="1"/>
      <c r="HY1149" s="1"/>
      <c r="HZ1149" s="1"/>
      <c r="IA1149" s="1"/>
    </row>
    <row r="1150" spans="1:235" s="5" customFormat="1" ht="67.5" customHeight="1">
      <c r="A1150" s="18" t="s">
        <v>3307</v>
      </c>
      <c r="B1150" s="19" t="s">
        <v>61</v>
      </c>
      <c r="C1150" s="19" t="s">
        <v>62</v>
      </c>
      <c r="D1150" s="19" t="s">
        <v>2431</v>
      </c>
      <c r="E1150" s="19" t="s">
        <v>3308</v>
      </c>
      <c r="F1150" s="19"/>
      <c r="G1150" s="19" t="s">
        <v>2433</v>
      </c>
      <c r="H1150" s="18"/>
      <c r="I1150" s="18" t="s">
        <v>3309</v>
      </c>
      <c r="J1150" s="18"/>
      <c r="K1150" s="19" t="s">
        <v>82</v>
      </c>
      <c r="L1150" s="19">
        <v>0</v>
      </c>
      <c r="M1150" s="21">
        <v>231010000</v>
      </c>
      <c r="N1150" s="19" t="s">
        <v>68</v>
      </c>
      <c r="O1150" s="22" t="s">
        <v>1450</v>
      </c>
      <c r="P1150" s="19" t="s">
        <v>68</v>
      </c>
      <c r="Q1150" s="19" t="s">
        <v>70</v>
      </c>
      <c r="R1150" s="116" t="s">
        <v>84</v>
      </c>
      <c r="S1150" s="19" t="s">
        <v>964</v>
      </c>
      <c r="T1150" s="21">
        <v>796</v>
      </c>
      <c r="U1150" s="18" t="s">
        <v>133</v>
      </c>
      <c r="V1150" s="23">
        <v>32</v>
      </c>
      <c r="W1150" s="24">
        <v>9108</v>
      </c>
      <c r="X1150" s="23">
        <f t="shared" si="48"/>
        <v>291456</v>
      </c>
      <c r="Y1150" s="23">
        <f t="shared" si="49"/>
        <v>326430.72000000003</v>
      </c>
      <c r="Z1150" s="19"/>
      <c r="AA1150" s="19" t="s">
        <v>76</v>
      </c>
      <c r="AB1150" s="19"/>
      <c r="AC1150" s="1" t="s">
        <v>2643</v>
      </c>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c r="EH1150" s="1"/>
      <c r="EI1150" s="1"/>
      <c r="EJ1150" s="1"/>
      <c r="EK1150" s="1"/>
      <c r="EL1150" s="1"/>
      <c r="EM1150" s="1"/>
      <c r="EN1150" s="1"/>
      <c r="EO1150" s="1"/>
      <c r="EP1150" s="1"/>
      <c r="EQ1150" s="1"/>
      <c r="ER1150" s="1"/>
      <c r="ES1150" s="1"/>
      <c r="ET1150" s="1"/>
      <c r="EU1150" s="1"/>
      <c r="EV1150" s="1"/>
      <c r="EW1150" s="1"/>
      <c r="EX1150" s="1"/>
      <c r="EY1150" s="1"/>
      <c r="EZ1150" s="1"/>
      <c r="FA1150" s="1"/>
      <c r="FB1150" s="1"/>
      <c r="FC1150" s="1"/>
      <c r="FD1150" s="1"/>
      <c r="FE1150" s="1"/>
      <c r="FF1150" s="1"/>
      <c r="FG1150" s="1"/>
      <c r="FH1150" s="1"/>
      <c r="FI1150" s="1"/>
      <c r="FJ1150" s="1"/>
      <c r="FK1150" s="1"/>
      <c r="FL1150" s="1"/>
      <c r="FM1150" s="1"/>
      <c r="FN1150" s="1"/>
      <c r="FO1150" s="1"/>
      <c r="FP1150" s="1"/>
      <c r="FQ1150" s="1"/>
      <c r="FR1150" s="1"/>
      <c r="FS1150" s="1"/>
      <c r="FT1150" s="1"/>
      <c r="FU1150" s="1"/>
      <c r="FV1150" s="1"/>
      <c r="FW1150" s="1"/>
      <c r="FX1150" s="1"/>
      <c r="FY1150" s="1"/>
      <c r="FZ1150" s="1"/>
      <c r="GA1150" s="1"/>
      <c r="GB1150" s="1"/>
      <c r="GC1150" s="1"/>
      <c r="GD1150" s="1"/>
      <c r="GE1150" s="1"/>
      <c r="GF1150" s="1"/>
      <c r="GG1150" s="1"/>
      <c r="GH1150" s="1"/>
      <c r="GI1150" s="1"/>
      <c r="GJ1150" s="1"/>
      <c r="GK1150" s="1"/>
      <c r="GL1150" s="1"/>
      <c r="GM1150" s="1"/>
      <c r="GN1150" s="1"/>
      <c r="GO1150" s="1"/>
      <c r="GP1150" s="1"/>
      <c r="GQ1150" s="1"/>
      <c r="GR1150" s="1"/>
      <c r="GS1150" s="1"/>
      <c r="GT1150" s="1"/>
      <c r="GU1150" s="1"/>
      <c r="GV1150" s="1"/>
      <c r="GW1150" s="1"/>
      <c r="GX1150" s="1"/>
      <c r="GY1150" s="1"/>
      <c r="GZ1150" s="1"/>
      <c r="HA1150" s="1"/>
      <c r="HB1150" s="1"/>
      <c r="HC1150" s="1"/>
      <c r="HD1150" s="1"/>
      <c r="HE1150" s="1"/>
      <c r="HF1150" s="1"/>
      <c r="HG1150" s="1"/>
      <c r="HH1150" s="1"/>
      <c r="HI1150" s="1"/>
      <c r="HJ1150" s="1"/>
      <c r="HK1150" s="1"/>
      <c r="HL1150" s="1"/>
      <c r="HM1150" s="1"/>
      <c r="HN1150" s="1"/>
      <c r="HO1150" s="1"/>
      <c r="HP1150" s="1"/>
      <c r="HQ1150" s="1"/>
      <c r="HR1150" s="1"/>
      <c r="HS1150" s="1"/>
      <c r="HT1150" s="1"/>
      <c r="HU1150" s="1"/>
      <c r="HV1150" s="1"/>
      <c r="HW1150" s="1"/>
      <c r="HX1150" s="1"/>
      <c r="HY1150" s="1"/>
      <c r="HZ1150" s="1"/>
      <c r="IA1150" s="1"/>
    </row>
    <row r="1151" spans="1:29" s="8" customFormat="1" ht="67.5" customHeight="1">
      <c r="A1151" s="18" t="s">
        <v>3310</v>
      </c>
      <c r="B1151" s="19" t="s">
        <v>61</v>
      </c>
      <c r="C1151" s="19" t="s">
        <v>62</v>
      </c>
      <c r="D1151" s="152" t="s">
        <v>2726</v>
      </c>
      <c r="E1151" s="152" t="s">
        <v>2727</v>
      </c>
      <c r="F1151" s="41"/>
      <c r="G1151" s="152" t="s">
        <v>2728</v>
      </c>
      <c r="H1151" s="41"/>
      <c r="I1151" s="41" t="s">
        <v>3311</v>
      </c>
      <c r="J1151" s="41"/>
      <c r="K1151" s="40" t="s">
        <v>82</v>
      </c>
      <c r="L1151" s="31" t="s">
        <v>239</v>
      </c>
      <c r="M1151" s="21" t="s">
        <v>67</v>
      </c>
      <c r="N1151" s="40" t="s">
        <v>68</v>
      </c>
      <c r="O1151" s="22" t="s">
        <v>1450</v>
      </c>
      <c r="P1151" s="40" t="s">
        <v>68</v>
      </c>
      <c r="Q1151" s="40" t="s">
        <v>70</v>
      </c>
      <c r="R1151" s="19" t="s">
        <v>84</v>
      </c>
      <c r="S1151" s="19" t="s">
        <v>92</v>
      </c>
      <c r="T1151" s="152">
        <v>796</v>
      </c>
      <c r="U1151" s="152" t="s">
        <v>205</v>
      </c>
      <c r="V1151" s="112">
        <v>1</v>
      </c>
      <c r="W1151" s="113">
        <v>50164</v>
      </c>
      <c r="X1151" s="151">
        <f t="shared" si="48"/>
        <v>50164</v>
      </c>
      <c r="Y1151" s="151">
        <f t="shared" si="49"/>
        <v>56183.68000000001</v>
      </c>
      <c r="Z1151" s="40"/>
      <c r="AA1151" s="19" t="s">
        <v>76</v>
      </c>
      <c r="AB1151" s="41"/>
      <c r="AC1151" s="1" t="s">
        <v>2643</v>
      </c>
    </row>
    <row r="1152" spans="1:29" s="83" customFormat="1" ht="67.5" customHeight="1">
      <c r="A1152" s="18" t="s">
        <v>3312</v>
      </c>
      <c r="B1152" s="19" t="s">
        <v>61</v>
      </c>
      <c r="C1152" s="19" t="s">
        <v>62</v>
      </c>
      <c r="D1152" s="19" t="s">
        <v>977</v>
      </c>
      <c r="E1152" s="19" t="s">
        <v>968</v>
      </c>
      <c r="F1152" s="80"/>
      <c r="G1152" s="19" t="s">
        <v>978</v>
      </c>
      <c r="H1152" s="33"/>
      <c r="I1152" s="33" t="s">
        <v>3313</v>
      </c>
      <c r="J1152" s="21"/>
      <c r="K1152" s="48" t="s">
        <v>66</v>
      </c>
      <c r="L1152" s="48">
        <v>0</v>
      </c>
      <c r="M1152" s="18">
        <v>231010000</v>
      </c>
      <c r="N1152" s="19" t="s">
        <v>68</v>
      </c>
      <c r="O1152" s="22" t="s">
        <v>1450</v>
      </c>
      <c r="P1152" s="19" t="s">
        <v>68</v>
      </c>
      <c r="Q1152" s="19" t="s">
        <v>70</v>
      </c>
      <c r="R1152" s="21" t="s">
        <v>757</v>
      </c>
      <c r="S1152" s="19" t="s">
        <v>72</v>
      </c>
      <c r="T1152" s="18">
        <v>796</v>
      </c>
      <c r="U1152" s="81" t="s">
        <v>133</v>
      </c>
      <c r="V1152" s="23">
        <v>16</v>
      </c>
      <c r="W1152" s="84">
        <v>5425</v>
      </c>
      <c r="X1152" s="47">
        <f t="shared" si="48"/>
        <v>86800</v>
      </c>
      <c r="Y1152" s="46">
        <f t="shared" si="49"/>
        <v>97216.00000000001</v>
      </c>
      <c r="Z1152" s="18"/>
      <c r="AA1152" s="19" t="s">
        <v>76</v>
      </c>
      <c r="AB1152" s="82"/>
      <c r="AC1152" s="1" t="s">
        <v>2643</v>
      </c>
    </row>
    <row r="1153" spans="1:29" s="8" customFormat="1" ht="67.5" customHeight="1">
      <c r="A1153" s="18" t="s">
        <v>3314</v>
      </c>
      <c r="B1153" s="19" t="s">
        <v>61</v>
      </c>
      <c r="C1153" s="19" t="s">
        <v>62</v>
      </c>
      <c r="D1153" s="152" t="s">
        <v>2726</v>
      </c>
      <c r="E1153" s="152" t="s">
        <v>2727</v>
      </c>
      <c r="F1153" s="41"/>
      <c r="G1153" s="152" t="s">
        <v>2728</v>
      </c>
      <c r="H1153" s="41"/>
      <c r="I1153" s="41" t="s">
        <v>3315</v>
      </c>
      <c r="J1153" s="41"/>
      <c r="K1153" s="40" t="s">
        <v>82</v>
      </c>
      <c r="L1153" s="31" t="s">
        <v>239</v>
      </c>
      <c r="M1153" s="21" t="s">
        <v>67</v>
      </c>
      <c r="N1153" s="40" t="s">
        <v>68</v>
      </c>
      <c r="O1153" s="22" t="s">
        <v>1450</v>
      </c>
      <c r="P1153" s="40" t="s">
        <v>68</v>
      </c>
      <c r="Q1153" s="40" t="s">
        <v>70</v>
      </c>
      <c r="R1153" s="19" t="s">
        <v>84</v>
      </c>
      <c r="S1153" s="19" t="s">
        <v>92</v>
      </c>
      <c r="T1153" s="152">
        <v>796</v>
      </c>
      <c r="U1153" s="152" t="s">
        <v>205</v>
      </c>
      <c r="V1153" s="112">
        <v>35</v>
      </c>
      <c r="W1153" s="113">
        <v>19893</v>
      </c>
      <c r="X1153" s="151">
        <f t="shared" si="48"/>
        <v>696255</v>
      </c>
      <c r="Y1153" s="151">
        <f t="shared" si="49"/>
        <v>779805.6000000001</v>
      </c>
      <c r="Z1153" s="40"/>
      <c r="AA1153" s="19" t="s">
        <v>76</v>
      </c>
      <c r="AB1153" s="41"/>
      <c r="AC1153" s="1" t="s">
        <v>2643</v>
      </c>
    </row>
    <row r="1154" spans="1:29" s="62" customFormat="1" ht="67.5" customHeight="1">
      <c r="A1154" s="18" t="s">
        <v>3316</v>
      </c>
      <c r="B1154" s="19" t="s">
        <v>195</v>
      </c>
      <c r="C1154" s="19" t="s">
        <v>62</v>
      </c>
      <c r="D1154" s="52" t="s">
        <v>2655</v>
      </c>
      <c r="E1154" s="19" t="s">
        <v>2656</v>
      </c>
      <c r="F1154" s="19"/>
      <c r="G1154" s="19" t="s">
        <v>2657</v>
      </c>
      <c r="H1154" s="19"/>
      <c r="I1154" s="63" t="s">
        <v>3317</v>
      </c>
      <c r="J1154" s="19"/>
      <c r="K1154" s="40" t="s">
        <v>82</v>
      </c>
      <c r="L1154" s="19" t="s">
        <v>239</v>
      </c>
      <c r="M1154" s="21">
        <v>231010000</v>
      </c>
      <c r="N1154" s="19" t="s">
        <v>68</v>
      </c>
      <c r="O1154" s="22" t="s">
        <v>1450</v>
      </c>
      <c r="P1154" s="19" t="s">
        <v>68</v>
      </c>
      <c r="Q1154" s="19" t="s">
        <v>70</v>
      </c>
      <c r="R1154" s="18" t="s">
        <v>757</v>
      </c>
      <c r="S1154" s="19" t="s">
        <v>92</v>
      </c>
      <c r="T1154" s="19">
        <v>796</v>
      </c>
      <c r="U1154" s="19" t="s">
        <v>205</v>
      </c>
      <c r="V1154" s="68">
        <v>5</v>
      </c>
      <c r="W1154" s="24">
        <v>4541</v>
      </c>
      <c r="X1154" s="23">
        <f>V1154*W1154</f>
        <v>22705</v>
      </c>
      <c r="Y1154" s="23">
        <f t="shared" si="49"/>
        <v>25429.600000000002</v>
      </c>
      <c r="Z1154" s="24"/>
      <c r="AA1154" s="19" t="s">
        <v>76</v>
      </c>
      <c r="AB1154" s="19"/>
      <c r="AC1154" s="1" t="s">
        <v>2643</v>
      </c>
    </row>
    <row r="1155" spans="1:29" s="62" customFormat="1" ht="67.5" customHeight="1">
      <c r="A1155" s="18" t="s">
        <v>3318</v>
      </c>
      <c r="B1155" s="19" t="s">
        <v>195</v>
      </c>
      <c r="C1155" s="19" t="s">
        <v>62</v>
      </c>
      <c r="D1155" s="52" t="s">
        <v>2645</v>
      </c>
      <c r="E1155" s="19" t="s">
        <v>2646</v>
      </c>
      <c r="F1155" s="19"/>
      <c r="G1155" s="19" t="s">
        <v>2647</v>
      </c>
      <c r="H1155" s="19"/>
      <c r="I1155" s="63" t="s">
        <v>3319</v>
      </c>
      <c r="J1155" s="19"/>
      <c r="K1155" s="19" t="s">
        <v>66</v>
      </c>
      <c r="L1155" s="19" t="s">
        <v>239</v>
      </c>
      <c r="M1155" s="21">
        <v>231010000</v>
      </c>
      <c r="N1155" s="19" t="s">
        <v>68</v>
      </c>
      <c r="O1155" s="22" t="s">
        <v>1450</v>
      </c>
      <c r="P1155" s="19" t="s">
        <v>68</v>
      </c>
      <c r="Q1155" s="19" t="s">
        <v>70</v>
      </c>
      <c r="R1155" s="18" t="s">
        <v>757</v>
      </c>
      <c r="S1155" s="66" t="s">
        <v>72</v>
      </c>
      <c r="T1155" s="19">
        <v>796</v>
      </c>
      <c r="U1155" s="19" t="s">
        <v>205</v>
      </c>
      <c r="V1155" s="68">
        <v>100</v>
      </c>
      <c r="W1155" s="24">
        <v>54</v>
      </c>
      <c r="X1155" s="23">
        <f>V1155*W1155</f>
        <v>5400</v>
      </c>
      <c r="Y1155" s="23">
        <f t="shared" si="49"/>
        <v>6048.000000000001</v>
      </c>
      <c r="Z1155" s="24"/>
      <c r="AA1155" s="19" t="s">
        <v>76</v>
      </c>
      <c r="AB1155" s="19"/>
      <c r="AC1155" s="3" t="s">
        <v>2643</v>
      </c>
    </row>
    <row r="1156" spans="1:29" s="62" customFormat="1" ht="67.5" customHeight="1">
      <c r="A1156" s="18" t="s">
        <v>3320</v>
      </c>
      <c r="B1156" s="19" t="s">
        <v>195</v>
      </c>
      <c r="C1156" s="19" t="s">
        <v>62</v>
      </c>
      <c r="D1156" s="52" t="s">
        <v>2645</v>
      </c>
      <c r="E1156" s="19" t="s">
        <v>2646</v>
      </c>
      <c r="F1156" s="19"/>
      <c r="G1156" s="19" t="s">
        <v>2647</v>
      </c>
      <c r="H1156" s="19"/>
      <c r="I1156" s="63" t="s">
        <v>3321</v>
      </c>
      <c r="J1156" s="19"/>
      <c r="K1156" s="19" t="s">
        <v>66</v>
      </c>
      <c r="L1156" s="19" t="s">
        <v>239</v>
      </c>
      <c r="M1156" s="21">
        <v>231010000</v>
      </c>
      <c r="N1156" s="19" t="s">
        <v>68</v>
      </c>
      <c r="O1156" s="22" t="s">
        <v>1450</v>
      </c>
      <c r="P1156" s="19" t="s">
        <v>68</v>
      </c>
      <c r="Q1156" s="19" t="s">
        <v>70</v>
      </c>
      <c r="R1156" s="18" t="s">
        <v>757</v>
      </c>
      <c r="S1156" s="66" t="s">
        <v>72</v>
      </c>
      <c r="T1156" s="19">
        <v>796</v>
      </c>
      <c r="U1156" s="19" t="s">
        <v>205</v>
      </c>
      <c r="V1156" s="68">
        <v>100</v>
      </c>
      <c r="W1156" s="24">
        <v>45</v>
      </c>
      <c r="X1156" s="23">
        <f>V1156*W1156</f>
        <v>4500</v>
      </c>
      <c r="Y1156" s="23">
        <f t="shared" si="49"/>
        <v>5040.000000000001</v>
      </c>
      <c r="Z1156" s="24"/>
      <c r="AA1156" s="19" t="s">
        <v>76</v>
      </c>
      <c r="AB1156" s="19"/>
      <c r="AC1156" s="3" t="s">
        <v>2643</v>
      </c>
    </row>
    <row r="1157" spans="1:29" s="168" customFormat="1" ht="67.5" customHeight="1">
      <c r="A1157" s="18" t="s">
        <v>3322</v>
      </c>
      <c r="B1157" s="19" t="s">
        <v>61</v>
      </c>
      <c r="C1157" s="19" t="s">
        <v>62</v>
      </c>
      <c r="D1157" s="19" t="s">
        <v>2972</v>
      </c>
      <c r="E1157" s="19" t="s">
        <v>2973</v>
      </c>
      <c r="F1157" s="18"/>
      <c r="G1157" s="19" t="s">
        <v>2974</v>
      </c>
      <c r="H1157" s="19"/>
      <c r="I1157" s="19" t="s">
        <v>3323</v>
      </c>
      <c r="J1157" s="18"/>
      <c r="K1157" s="48" t="s">
        <v>66</v>
      </c>
      <c r="L1157" s="48">
        <v>0</v>
      </c>
      <c r="M1157" s="18">
        <v>231010000</v>
      </c>
      <c r="N1157" s="19" t="s">
        <v>68</v>
      </c>
      <c r="O1157" s="22" t="s">
        <v>1450</v>
      </c>
      <c r="P1157" s="19" t="s">
        <v>68</v>
      </c>
      <c r="Q1157" s="48" t="s">
        <v>70</v>
      </c>
      <c r="R1157" s="116" t="s">
        <v>84</v>
      </c>
      <c r="S1157" s="19" t="s">
        <v>2958</v>
      </c>
      <c r="T1157" s="48">
        <v>796</v>
      </c>
      <c r="U1157" s="48" t="s">
        <v>205</v>
      </c>
      <c r="V1157" s="47">
        <v>1</v>
      </c>
      <c r="W1157" s="166">
        <v>232143</v>
      </c>
      <c r="X1157" s="166">
        <f>W1157*V1157</f>
        <v>232143</v>
      </c>
      <c r="Y1157" s="47">
        <f t="shared" si="49"/>
        <v>260000.16000000003</v>
      </c>
      <c r="Z1157" s="48"/>
      <c r="AA1157" s="19" t="s">
        <v>76</v>
      </c>
      <c r="AB1157" s="167"/>
      <c r="AC1157" s="83" t="s">
        <v>1759</v>
      </c>
    </row>
    <row r="1158" spans="1:29" s="168" customFormat="1" ht="67.5" customHeight="1">
      <c r="A1158" s="18" t="s">
        <v>3324</v>
      </c>
      <c r="B1158" s="19" t="s">
        <v>61</v>
      </c>
      <c r="C1158" s="19" t="s">
        <v>62</v>
      </c>
      <c r="D1158" s="19" t="s">
        <v>3325</v>
      </c>
      <c r="E1158" s="19" t="s">
        <v>2017</v>
      </c>
      <c r="F1158" s="18"/>
      <c r="G1158" s="19" t="s">
        <v>3326</v>
      </c>
      <c r="H1158" s="19"/>
      <c r="I1158" s="19" t="s">
        <v>3327</v>
      </c>
      <c r="J1158" s="18"/>
      <c r="K1158" s="48" t="s">
        <v>66</v>
      </c>
      <c r="L1158" s="48">
        <v>0</v>
      </c>
      <c r="M1158" s="18">
        <v>231010000</v>
      </c>
      <c r="N1158" s="19" t="s">
        <v>68</v>
      </c>
      <c r="O1158" s="22" t="s">
        <v>1450</v>
      </c>
      <c r="P1158" s="19" t="s">
        <v>68</v>
      </c>
      <c r="Q1158" s="48" t="s">
        <v>70</v>
      </c>
      <c r="R1158" s="116" t="s">
        <v>84</v>
      </c>
      <c r="S1158" s="19" t="s">
        <v>72</v>
      </c>
      <c r="T1158" s="48">
        <v>796</v>
      </c>
      <c r="U1158" s="48" t="s">
        <v>205</v>
      </c>
      <c r="V1158" s="47">
        <v>4</v>
      </c>
      <c r="W1158" s="166">
        <v>26788</v>
      </c>
      <c r="X1158" s="166">
        <f>W1158*V1158</f>
        <v>107152</v>
      </c>
      <c r="Y1158" s="47">
        <f t="shared" si="49"/>
        <v>120010.24</v>
      </c>
      <c r="Z1158" s="48"/>
      <c r="AA1158" s="19" t="s">
        <v>76</v>
      </c>
      <c r="AB1158" s="167"/>
      <c r="AC1158" s="83" t="s">
        <v>1759</v>
      </c>
    </row>
    <row r="1159" spans="1:29" s="168" customFormat="1" ht="67.5" customHeight="1">
      <c r="A1159" s="18" t="s">
        <v>3328</v>
      </c>
      <c r="B1159" s="19" t="s">
        <v>61</v>
      </c>
      <c r="C1159" s="19" t="s">
        <v>62</v>
      </c>
      <c r="D1159" s="19" t="s">
        <v>3329</v>
      </c>
      <c r="E1159" s="19" t="s">
        <v>2017</v>
      </c>
      <c r="F1159" s="18"/>
      <c r="G1159" s="19" t="s">
        <v>3330</v>
      </c>
      <c r="H1159" s="19"/>
      <c r="I1159" s="19" t="s">
        <v>3331</v>
      </c>
      <c r="J1159" s="18"/>
      <c r="K1159" s="48" t="s">
        <v>66</v>
      </c>
      <c r="L1159" s="48">
        <v>0</v>
      </c>
      <c r="M1159" s="18">
        <v>231010000</v>
      </c>
      <c r="N1159" s="19" t="s">
        <v>68</v>
      </c>
      <c r="O1159" s="22" t="s">
        <v>1450</v>
      </c>
      <c r="P1159" s="19" t="s">
        <v>68</v>
      </c>
      <c r="Q1159" s="48" t="s">
        <v>70</v>
      </c>
      <c r="R1159" s="116" t="s">
        <v>84</v>
      </c>
      <c r="S1159" s="19" t="s">
        <v>72</v>
      </c>
      <c r="T1159" s="48">
        <v>796</v>
      </c>
      <c r="U1159" s="48" t="s">
        <v>205</v>
      </c>
      <c r="V1159" s="47">
        <v>8</v>
      </c>
      <c r="W1159" s="166">
        <v>28572</v>
      </c>
      <c r="X1159" s="166">
        <f>W1159*V1159</f>
        <v>228576</v>
      </c>
      <c r="Y1159" s="47">
        <f t="shared" si="49"/>
        <v>256005.12000000002</v>
      </c>
      <c r="Z1159" s="48"/>
      <c r="AA1159" s="19" t="s">
        <v>76</v>
      </c>
      <c r="AB1159" s="167"/>
      <c r="AC1159" s="83" t="s">
        <v>1759</v>
      </c>
    </row>
    <row r="1160" spans="1:29" s="1" customFormat="1" ht="67.5" customHeight="1">
      <c r="A1160" s="18" t="s">
        <v>3332</v>
      </c>
      <c r="B1160" s="19" t="s">
        <v>61</v>
      </c>
      <c r="C1160" s="19" t="s">
        <v>62</v>
      </c>
      <c r="D1160" s="106" t="s">
        <v>1564</v>
      </c>
      <c r="E1160" s="106" t="s">
        <v>867</v>
      </c>
      <c r="F1160" s="106"/>
      <c r="G1160" s="106" t="s">
        <v>1565</v>
      </c>
      <c r="H1160" s="106"/>
      <c r="I1160" s="106" t="s">
        <v>3333</v>
      </c>
      <c r="J1160" s="19"/>
      <c r="K1160" s="48" t="s">
        <v>66</v>
      </c>
      <c r="L1160" s="18">
        <v>0</v>
      </c>
      <c r="M1160" s="18">
        <v>231010000</v>
      </c>
      <c r="N1160" s="19" t="s">
        <v>68</v>
      </c>
      <c r="O1160" s="22" t="s">
        <v>1450</v>
      </c>
      <c r="P1160" s="19" t="s">
        <v>68</v>
      </c>
      <c r="Q1160" s="19" t="s">
        <v>70</v>
      </c>
      <c r="R1160" s="19" t="s">
        <v>757</v>
      </c>
      <c r="S1160" s="19" t="s">
        <v>72</v>
      </c>
      <c r="T1160" s="107" t="s">
        <v>1567</v>
      </c>
      <c r="U1160" s="106" t="s">
        <v>408</v>
      </c>
      <c r="V1160" s="23">
        <v>100</v>
      </c>
      <c r="W1160" s="46">
        <v>354</v>
      </c>
      <c r="X1160" s="84">
        <f>SUM(V1160*W1160)</f>
        <v>35400</v>
      </c>
      <c r="Y1160" s="23">
        <f t="shared" si="49"/>
        <v>39648.00000000001</v>
      </c>
      <c r="Z1160" s="19"/>
      <c r="AA1160" s="19" t="s">
        <v>76</v>
      </c>
      <c r="AB1160" s="19"/>
      <c r="AC1160" s="1" t="s">
        <v>3334</v>
      </c>
    </row>
    <row r="1161" spans="1:29" s="8" customFormat="1" ht="67.5" customHeight="1">
      <c r="A1161" s="18" t="s">
        <v>3335</v>
      </c>
      <c r="B1161" s="35" t="s">
        <v>195</v>
      </c>
      <c r="C1161" s="123" t="s">
        <v>62</v>
      </c>
      <c r="D1161" s="123" t="s">
        <v>1770</v>
      </c>
      <c r="E1161" s="123" t="s">
        <v>197</v>
      </c>
      <c r="F1161" s="123"/>
      <c r="G1161" s="123" t="s">
        <v>1771</v>
      </c>
      <c r="H1161" s="123"/>
      <c r="I1161" s="124" t="s">
        <v>3336</v>
      </c>
      <c r="J1161" s="124"/>
      <c r="K1161" s="48" t="s">
        <v>66</v>
      </c>
      <c r="L1161" s="18">
        <v>0</v>
      </c>
      <c r="M1161" s="110" t="s">
        <v>67</v>
      </c>
      <c r="N1161" s="18" t="s">
        <v>68</v>
      </c>
      <c r="O1161" s="22" t="s">
        <v>1450</v>
      </c>
      <c r="P1161" s="18" t="s">
        <v>68</v>
      </c>
      <c r="Q1161" s="35" t="s">
        <v>70</v>
      </c>
      <c r="R1161" s="110" t="s">
        <v>84</v>
      </c>
      <c r="S1161" s="19" t="s">
        <v>72</v>
      </c>
      <c r="T1161" s="110">
        <v>796</v>
      </c>
      <c r="U1161" s="35" t="s">
        <v>133</v>
      </c>
      <c r="V1161" s="23">
        <v>1</v>
      </c>
      <c r="W1161" s="125">
        <v>42000</v>
      </c>
      <c r="X1161" s="23">
        <f>W1161*V1161</f>
        <v>42000</v>
      </c>
      <c r="Y1161" s="23">
        <f t="shared" si="49"/>
        <v>47040.00000000001</v>
      </c>
      <c r="Z1161" s="35"/>
      <c r="AA1161" s="35" t="s">
        <v>76</v>
      </c>
      <c r="AB1161" s="35"/>
      <c r="AC1161" s="114" t="s">
        <v>1634</v>
      </c>
    </row>
    <row r="1162" spans="1:29" s="1" customFormat="1" ht="114.75">
      <c r="A1162" s="18" t="s">
        <v>3337</v>
      </c>
      <c r="B1162" s="19" t="s">
        <v>61</v>
      </c>
      <c r="C1162" s="19" t="s">
        <v>62</v>
      </c>
      <c r="D1162" s="116" t="s">
        <v>3338</v>
      </c>
      <c r="E1162" s="116" t="s">
        <v>3339</v>
      </c>
      <c r="F1162" s="116"/>
      <c r="G1162" s="116" t="s">
        <v>3340</v>
      </c>
      <c r="H1162" s="116"/>
      <c r="I1162" s="18" t="s">
        <v>3341</v>
      </c>
      <c r="J1162" s="18"/>
      <c r="K1162" s="19" t="s">
        <v>66</v>
      </c>
      <c r="L1162" s="19">
        <v>0</v>
      </c>
      <c r="M1162" s="48">
        <v>231010000</v>
      </c>
      <c r="N1162" s="19" t="s">
        <v>68</v>
      </c>
      <c r="O1162" s="19" t="s">
        <v>1450</v>
      </c>
      <c r="P1162" s="19" t="s">
        <v>68</v>
      </c>
      <c r="Q1162" s="19" t="s">
        <v>70</v>
      </c>
      <c r="R1162" s="116" t="s">
        <v>84</v>
      </c>
      <c r="S1162" s="19" t="s">
        <v>72</v>
      </c>
      <c r="T1162" s="176" t="s">
        <v>122</v>
      </c>
      <c r="U1162" s="34" t="s">
        <v>98</v>
      </c>
      <c r="V1162" s="131">
        <v>56.25</v>
      </c>
      <c r="W1162" s="24">
        <v>1581</v>
      </c>
      <c r="X1162" s="23">
        <f aca="true" t="shared" si="50" ref="X1162:X1204">W1162*V1162</f>
        <v>88931.25</v>
      </c>
      <c r="Y1162" s="23">
        <f t="shared" si="49"/>
        <v>99603.00000000001</v>
      </c>
      <c r="Z1162" s="18"/>
      <c r="AA1162" s="19" t="s">
        <v>76</v>
      </c>
      <c r="AB1162" s="19"/>
      <c r="AC1162" s="1" t="s">
        <v>965</v>
      </c>
    </row>
    <row r="1163" spans="1:29" s="1" customFormat="1" ht="114.75">
      <c r="A1163" s="18" t="s">
        <v>3342</v>
      </c>
      <c r="B1163" s="19" t="s">
        <v>61</v>
      </c>
      <c r="C1163" s="19" t="s">
        <v>62</v>
      </c>
      <c r="D1163" s="19" t="s">
        <v>3343</v>
      </c>
      <c r="E1163" s="19" t="s">
        <v>3344</v>
      </c>
      <c r="F1163" s="19"/>
      <c r="G1163" s="19" t="s">
        <v>3345</v>
      </c>
      <c r="H1163" s="116"/>
      <c r="I1163" s="18" t="s">
        <v>3346</v>
      </c>
      <c r="J1163" s="18"/>
      <c r="K1163" s="19" t="s">
        <v>66</v>
      </c>
      <c r="L1163" s="19">
        <v>0</v>
      </c>
      <c r="M1163" s="48">
        <v>231010000</v>
      </c>
      <c r="N1163" s="19" t="s">
        <v>68</v>
      </c>
      <c r="O1163" s="19" t="s">
        <v>1450</v>
      </c>
      <c r="P1163" s="19" t="s">
        <v>68</v>
      </c>
      <c r="Q1163" s="19" t="s">
        <v>70</v>
      </c>
      <c r="R1163" s="116" t="s">
        <v>84</v>
      </c>
      <c r="S1163" s="19" t="s">
        <v>72</v>
      </c>
      <c r="T1163" s="21">
        <v>778</v>
      </c>
      <c r="U1163" s="19" t="s">
        <v>281</v>
      </c>
      <c r="V1163" s="23">
        <v>3</v>
      </c>
      <c r="W1163" s="24">
        <v>8000</v>
      </c>
      <c r="X1163" s="23">
        <f t="shared" si="50"/>
        <v>24000</v>
      </c>
      <c r="Y1163" s="23">
        <f t="shared" si="49"/>
        <v>26880.000000000004</v>
      </c>
      <c r="Z1163" s="18"/>
      <c r="AA1163" s="19" t="s">
        <v>76</v>
      </c>
      <c r="AB1163" s="19"/>
      <c r="AC1163" s="1" t="s">
        <v>965</v>
      </c>
    </row>
    <row r="1164" spans="1:29" s="1" customFormat="1" ht="114.75">
      <c r="A1164" s="18" t="s">
        <v>3347</v>
      </c>
      <c r="B1164" s="19" t="s">
        <v>61</v>
      </c>
      <c r="C1164" s="19" t="s">
        <v>62</v>
      </c>
      <c r="D1164" s="19" t="s">
        <v>3343</v>
      </c>
      <c r="E1164" s="19" t="s">
        <v>3344</v>
      </c>
      <c r="F1164" s="19"/>
      <c r="G1164" s="19" t="s">
        <v>3345</v>
      </c>
      <c r="H1164" s="116"/>
      <c r="I1164" s="18" t="s">
        <v>3348</v>
      </c>
      <c r="J1164" s="18"/>
      <c r="K1164" s="19" t="s">
        <v>66</v>
      </c>
      <c r="L1164" s="19">
        <v>0</v>
      </c>
      <c r="M1164" s="48">
        <v>231010000</v>
      </c>
      <c r="N1164" s="19" t="s">
        <v>68</v>
      </c>
      <c r="O1164" s="19" t="s">
        <v>1450</v>
      </c>
      <c r="P1164" s="19" t="s">
        <v>68</v>
      </c>
      <c r="Q1164" s="19" t="s">
        <v>70</v>
      </c>
      <c r="R1164" s="116" t="s">
        <v>84</v>
      </c>
      <c r="S1164" s="19" t="s">
        <v>72</v>
      </c>
      <c r="T1164" s="21">
        <v>778</v>
      </c>
      <c r="U1164" s="19" t="s">
        <v>281</v>
      </c>
      <c r="V1164" s="23">
        <v>3</v>
      </c>
      <c r="W1164" s="24">
        <v>2000</v>
      </c>
      <c r="X1164" s="23">
        <f t="shared" si="50"/>
        <v>6000</v>
      </c>
      <c r="Y1164" s="23">
        <f t="shared" si="49"/>
        <v>6720.000000000001</v>
      </c>
      <c r="Z1164" s="18"/>
      <c r="AA1164" s="19" t="s">
        <v>76</v>
      </c>
      <c r="AB1164" s="19"/>
      <c r="AC1164" s="1" t="s">
        <v>965</v>
      </c>
    </row>
    <row r="1165" spans="1:29" s="1" customFormat="1" ht="114.75">
      <c r="A1165" s="18" t="s">
        <v>3349</v>
      </c>
      <c r="B1165" s="19" t="s">
        <v>61</v>
      </c>
      <c r="C1165" s="19" t="s">
        <v>62</v>
      </c>
      <c r="D1165" s="19" t="s">
        <v>3343</v>
      </c>
      <c r="E1165" s="19" t="s">
        <v>3344</v>
      </c>
      <c r="F1165" s="19"/>
      <c r="G1165" s="19" t="s">
        <v>3345</v>
      </c>
      <c r="H1165" s="116"/>
      <c r="I1165" s="18" t="s">
        <v>3350</v>
      </c>
      <c r="J1165" s="18"/>
      <c r="K1165" s="19" t="s">
        <v>66</v>
      </c>
      <c r="L1165" s="19">
        <v>0</v>
      </c>
      <c r="M1165" s="48">
        <v>231010000</v>
      </c>
      <c r="N1165" s="19" t="s">
        <v>68</v>
      </c>
      <c r="O1165" s="19" t="s">
        <v>1450</v>
      </c>
      <c r="P1165" s="19" t="s">
        <v>68</v>
      </c>
      <c r="Q1165" s="19" t="s">
        <v>70</v>
      </c>
      <c r="R1165" s="116" t="s">
        <v>84</v>
      </c>
      <c r="S1165" s="19" t="s">
        <v>72</v>
      </c>
      <c r="T1165" s="21">
        <v>778</v>
      </c>
      <c r="U1165" s="19" t="s">
        <v>281</v>
      </c>
      <c r="V1165" s="23">
        <v>3</v>
      </c>
      <c r="W1165" s="24">
        <v>1000</v>
      </c>
      <c r="X1165" s="23">
        <f t="shared" si="50"/>
        <v>3000</v>
      </c>
      <c r="Y1165" s="23">
        <f t="shared" si="49"/>
        <v>3360.0000000000005</v>
      </c>
      <c r="Z1165" s="18"/>
      <c r="AA1165" s="19" t="s">
        <v>76</v>
      </c>
      <c r="AB1165" s="19"/>
      <c r="AC1165" s="1" t="s">
        <v>965</v>
      </c>
    </row>
    <row r="1166" spans="1:29" s="1" customFormat="1" ht="100.5" customHeight="1">
      <c r="A1166" s="18" t="s">
        <v>3351</v>
      </c>
      <c r="B1166" s="19" t="s">
        <v>61</v>
      </c>
      <c r="C1166" s="19" t="s">
        <v>62</v>
      </c>
      <c r="D1166" s="19" t="s">
        <v>3352</v>
      </c>
      <c r="E1166" s="19" t="s">
        <v>3160</v>
      </c>
      <c r="F1166" s="19"/>
      <c r="G1166" s="19" t="s">
        <v>3353</v>
      </c>
      <c r="H1166" s="116"/>
      <c r="I1166" s="18" t="s">
        <v>3354</v>
      </c>
      <c r="J1166" s="18"/>
      <c r="K1166" s="19" t="s">
        <v>66</v>
      </c>
      <c r="L1166" s="19">
        <v>0</v>
      </c>
      <c r="M1166" s="48">
        <v>231010000</v>
      </c>
      <c r="N1166" s="19" t="s">
        <v>68</v>
      </c>
      <c r="O1166" s="19" t="s">
        <v>1450</v>
      </c>
      <c r="P1166" s="19" t="s">
        <v>68</v>
      </c>
      <c r="Q1166" s="19" t="s">
        <v>70</v>
      </c>
      <c r="R1166" s="116" t="s">
        <v>84</v>
      </c>
      <c r="S1166" s="19" t="s">
        <v>72</v>
      </c>
      <c r="T1166" s="21" t="s">
        <v>379</v>
      </c>
      <c r="U1166" s="18" t="s">
        <v>600</v>
      </c>
      <c r="V1166" s="23">
        <v>32</v>
      </c>
      <c r="W1166" s="24">
        <v>438</v>
      </c>
      <c r="X1166" s="23">
        <f t="shared" si="50"/>
        <v>14016</v>
      </c>
      <c r="Y1166" s="23">
        <f t="shared" si="49"/>
        <v>15697.920000000002</v>
      </c>
      <c r="Z1166" s="18"/>
      <c r="AA1166" s="19" t="s">
        <v>76</v>
      </c>
      <c r="AB1166" s="19"/>
      <c r="AC1166" s="1" t="s">
        <v>77</v>
      </c>
    </row>
    <row r="1167" spans="1:29" s="1" customFormat="1" ht="100.5" customHeight="1">
      <c r="A1167" s="18" t="s">
        <v>3355</v>
      </c>
      <c r="B1167" s="19" t="s">
        <v>61</v>
      </c>
      <c r="C1167" s="19" t="s">
        <v>62</v>
      </c>
      <c r="D1167" s="19" t="s">
        <v>3356</v>
      </c>
      <c r="E1167" s="19" t="s">
        <v>3357</v>
      </c>
      <c r="F1167" s="19"/>
      <c r="G1167" s="19" t="s">
        <v>3358</v>
      </c>
      <c r="H1167" s="116"/>
      <c r="I1167" s="18" t="s">
        <v>3359</v>
      </c>
      <c r="J1167" s="18"/>
      <c r="K1167" s="19" t="s">
        <v>66</v>
      </c>
      <c r="L1167" s="19">
        <v>0</v>
      </c>
      <c r="M1167" s="48">
        <v>231010000</v>
      </c>
      <c r="N1167" s="19" t="s">
        <v>68</v>
      </c>
      <c r="O1167" s="19" t="s">
        <v>1450</v>
      </c>
      <c r="P1167" s="19" t="s">
        <v>68</v>
      </c>
      <c r="Q1167" s="19" t="s">
        <v>70</v>
      </c>
      <c r="R1167" s="116" t="s">
        <v>84</v>
      </c>
      <c r="S1167" s="19" t="s">
        <v>72</v>
      </c>
      <c r="T1167" s="35">
        <v>796</v>
      </c>
      <c r="U1167" s="35" t="s">
        <v>133</v>
      </c>
      <c r="V1167" s="23">
        <v>4</v>
      </c>
      <c r="W1167" s="24">
        <v>25447</v>
      </c>
      <c r="X1167" s="23">
        <f t="shared" si="50"/>
        <v>101788</v>
      </c>
      <c r="Y1167" s="23">
        <f t="shared" si="49"/>
        <v>114002.56000000001</v>
      </c>
      <c r="Z1167" s="18"/>
      <c r="AA1167" s="19" t="s">
        <v>76</v>
      </c>
      <c r="AB1167" s="19"/>
      <c r="AC1167" s="1" t="s">
        <v>77</v>
      </c>
    </row>
    <row r="1168" spans="1:29" s="1" customFormat="1" ht="100.5" customHeight="1">
      <c r="A1168" s="18" t="s">
        <v>3360</v>
      </c>
      <c r="B1168" s="19" t="s">
        <v>61</v>
      </c>
      <c r="C1168" s="19" t="s">
        <v>62</v>
      </c>
      <c r="D1168" s="19" t="s">
        <v>3356</v>
      </c>
      <c r="E1168" s="19" t="s">
        <v>3357</v>
      </c>
      <c r="F1168" s="19"/>
      <c r="G1168" s="19" t="s">
        <v>3358</v>
      </c>
      <c r="H1168" s="116"/>
      <c r="I1168" s="18" t="s">
        <v>3361</v>
      </c>
      <c r="J1168" s="18"/>
      <c r="K1168" s="19" t="s">
        <v>66</v>
      </c>
      <c r="L1168" s="19">
        <v>0</v>
      </c>
      <c r="M1168" s="48">
        <v>231010000</v>
      </c>
      <c r="N1168" s="19" t="s">
        <v>68</v>
      </c>
      <c r="O1168" s="19" t="s">
        <v>1450</v>
      </c>
      <c r="P1168" s="19" t="s">
        <v>68</v>
      </c>
      <c r="Q1168" s="19" t="s">
        <v>70</v>
      </c>
      <c r="R1168" s="116" t="s">
        <v>84</v>
      </c>
      <c r="S1168" s="19" t="s">
        <v>72</v>
      </c>
      <c r="T1168" s="35">
        <v>796</v>
      </c>
      <c r="U1168" s="35" t="s">
        <v>133</v>
      </c>
      <c r="V1168" s="23">
        <v>1</v>
      </c>
      <c r="W1168" s="24">
        <v>33929</v>
      </c>
      <c r="X1168" s="23">
        <f t="shared" si="50"/>
        <v>33929</v>
      </c>
      <c r="Y1168" s="23">
        <f t="shared" si="49"/>
        <v>38000.48</v>
      </c>
      <c r="Z1168" s="18"/>
      <c r="AA1168" s="19" t="s">
        <v>76</v>
      </c>
      <c r="AB1168" s="19"/>
      <c r="AC1168" s="1" t="s">
        <v>77</v>
      </c>
    </row>
    <row r="1169" spans="1:29" s="1" customFormat="1" ht="100.5" customHeight="1">
      <c r="A1169" s="18" t="s">
        <v>3362</v>
      </c>
      <c r="B1169" s="19" t="s">
        <v>61</v>
      </c>
      <c r="C1169" s="19" t="s">
        <v>62</v>
      </c>
      <c r="D1169" s="19" t="s">
        <v>3363</v>
      </c>
      <c r="E1169" s="19" t="s">
        <v>3364</v>
      </c>
      <c r="F1169" s="19"/>
      <c r="G1169" s="19" t="s">
        <v>3365</v>
      </c>
      <c r="H1169" s="116"/>
      <c r="I1169" s="18" t="s">
        <v>3366</v>
      </c>
      <c r="J1169" s="18"/>
      <c r="K1169" s="19" t="s">
        <v>66</v>
      </c>
      <c r="L1169" s="19">
        <v>0</v>
      </c>
      <c r="M1169" s="48">
        <v>231010000</v>
      </c>
      <c r="N1169" s="19" t="s">
        <v>68</v>
      </c>
      <c r="O1169" s="19" t="s">
        <v>1450</v>
      </c>
      <c r="P1169" s="19" t="s">
        <v>68</v>
      </c>
      <c r="Q1169" s="19" t="s">
        <v>70</v>
      </c>
      <c r="R1169" s="116" t="s">
        <v>84</v>
      </c>
      <c r="S1169" s="19" t="s">
        <v>72</v>
      </c>
      <c r="T1169" s="35">
        <v>796</v>
      </c>
      <c r="U1169" s="35" t="s">
        <v>133</v>
      </c>
      <c r="V1169" s="23">
        <v>34</v>
      </c>
      <c r="W1169" s="24">
        <v>72</v>
      </c>
      <c r="X1169" s="23">
        <f t="shared" si="50"/>
        <v>2448</v>
      </c>
      <c r="Y1169" s="23">
        <f t="shared" si="49"/>
        <v>2741.76</v>
      </c>
      <c r="Z1169" s="18"/>
      <c r="AA1169" s="19" t="s">
        <v>76</v>
      </c>
      <c r="AB1169" s="19"/>
      <c r="AC1169" s="1" t="s">
        <v>77</v>
      </c>
    </row>
    <row r="1170" spans="1:29" s="1" customFormat="1" ht="100.5" customHeight="1">
      <c r="A1170" s="18" t="s">
        <v>3367</v>
      </c>
      <c r="B1170" s="19" t="s">
        <v>61</v>
      </c>
      <c r="C1170" s="19" t="s">
        <v>62</v>
      </c>
      <c r="D1170" s="19" t="s">
        <v>3368</v>
      </c>
      <c r="E1170" s="19" t="s">
        <v>3369</v>
      </c>
      <c r="F1170" s="19"/>
      <c r="G1170" s="19" t="s">
        <v>3370</v>
      </c>
      <c r="H1170" s="116"/>
      <c r="I1170" s="18" t="s">
        <v>3371</v>
      </c>
      <c r="J1170" s="18"/>
      <c r="K1170" s="19" t="s">
        <v>66</v>
      </c>
      <c r="L1170" s="19">
        <v>0</v>
      </c>
      <c r="M1170" s="48">
        <v>231010000</v>
      </c>
      <c r="N1170" s="19" t="s">
        <v>68</v>
      </c>
      <c r="O1170" s="19" t="s">
        <v>1450</v>
      </c>
      <c r="P1170" s="19" t="s">
        <v>68</v>
      </c>
      <c r="Q1170" s="19" t="s">
        <v>70</v>
      </c>
      <c r="R1170" s="116" t="s">
        <v>84</v>
      </c>
      <c r="S1170" s="19" t="s">
        <v>72</v>
      </c>
      <c r="T1170" s="35">
        <v>796</v>
      </c>
      <c r="U1170" s="35" t="s">
        <v>133</v>
      </c>
      <c r="V1170" s="23">
        <v>15</v>
      </c>
      <c r="W1170" s="24">
        <v>99</v>
      </c>
      <c r="X1170" s="23">
        <f t="shared" si="50"/>
        <v>1485</v>
      </c>
      <c r="Y1170" s="23">
        <f t="shared" si="49"/>
        <v>1663.2</v>
      </c>
      <c r="Z1170" s="18"/>
      <c r="AA1170" s="19" t="s">
        <v>76</v>
      </c>
      <c r="AB1170" s="19"/>
      <c r="AC1170" s="1" t="s">
        <v>77</v>
      </c>
    </row>
    <row r="1171" spans="1:29" s="1" customFormat="1" ht="100.5" customHeight="1">
      <c r="A1171" s="18" t="s">
        <v>3372</v>
      </c>
      <c r="B1171" s="19" t="s">
        <v>61</v>
      </c>
      <c r="C1171" s="19" t="s">
        <v>62</v>
      </c>
      <c r="D1171" s="19" t="s">
        <v>3373</v>
      </c>
      <c r="E1171" s="19" t="s">
        <v>548</v>
      </c>
      <c r="F1171" s="19"/>
      <c r="G1171" s="19" t="s">
        <v>3374</v>
      </c>
      <c r="H1171" s="116"/>
      <c r="I1171" s="18" t="s">
        <v>3375</v>
      </c>
      <c r="J1171" s="18"/>
      <c r="K1171" s="19" t="s">
        <v>66</v>
      </c>
      <c r="L1171" s="19">
        <v>0</v>
      </c>
      <c r="M1171" s="48">
        <v>231010000</v>
      </c>
      <c r="N1171" s="19" t="s">
        <v>68</v>
      </c>
      <c r="O1171" s="19" t="s">
        <v>1450</v>
      </c>
      <c r="P1171" s="19" t="s">
        <v>68</v>
      </c>
      <c r="Q1171" s="19" t="s">
        <v>70</v>
      </c>
      <c r="R1171" s="116" t="s">
        <v>84</v>
      </c>
      <c r="S1171" s="19" t="s">
        <v>72</v>
      </c>
      <c r="T1171" s="35">
        <v>796</v>
      </c>
      <c r="U1171" s="35" t="s">
        <v>133</v>
      </c>
      <c r="V1171" s="23">
        <v>8</v>
      </c>
      <c r="W1171" s="24">
        <v>63</v>
      </c>
      <c r="X1171" s="23">
        <f t="shared" si="50"/>
        <v>504</v>
      </c>
      <c r="Y1171" s="23">
        <f t="shared" si="49"/>
        <v>564.48</v>
      </c>
      <c r="Z1171" s="18"/>
      <c r="AA1171" s="19" t="s">
        <v>76</v>
      </c>
      <c r="AB1171" s="19"/>
      <c r="AC1171" s="1" t="s">
        <v>77</v>
      </c>
    </row>
    <row r="1172" spans="1:29" s="1" customFormat="1" ht="100.5" customHeight="1">
      <c r="A1172" s="18" t="s">
        <v>3376</v>
      </c>
      <c r="B1172" s="19" t="s">
        <v>61</v>
      </c>
      <c r="C1172" s="19" t="s">
        <v>62</v>
      </c>
      <c r="D1172" s="19" t="s">
        <v>3377</v>
      </c>
      <c r="E1172" s="19" t="s">
        <v>3378</v>
      </c>
      <c r="F1172" s="19"/>
      <c r="G1172" s="19" t="s">
        <v>3379</v>
      </c>
      <c r="H1172" s="116"/>
      <c r="I1172" s="18" t="s">
        <v>3380</v>
      </c>
      <c r="J1172" s="18"/>
      <c r="K1172" s="19" t="s">
        <v>66</v>
      </c>
      <c r="L1172" s="19">
        <v>0</v>
      </c>
      <c r="M1172" s="48">
        <v>231010000</v>
      </c>
      <c r="N1172" s="19" t="s">
        <v>68</v>
      </c>
      <c r="O1172" s="19" t="s">
        <v>1450</v>
      </c>
      <c r="P1172" s="19" t="s">
        <v>68</v>
      </c>
      <c r="Q1172" s="19" t="s">
        <v>70</v>
      </c>
      <c r="R1172" s="116" t="s">
        <v>84</v>
      </c>
      <c r="S1172" s="19" t="s">
        <v>72</v>
      </c>
      <c r="T1172" s="35">
        <v>796</v>
      </c>
      <c r="U1172" s="35" t="s">
        <v>133</v>
      </c>
      <c r="V1172" s="23">
        <v>5</v>
      </c>
      <c r="W1172" s="24">
        <v>331</v>
      </c>
      <c r="X1172" s="23">
        <f t="shared" si="50"/>
        <v>1655</v>
      </c>
      <c r="Y1172" s="23">
        <f t="shared" si="49"/>
        <v>1853.6000000000001</v>
      </c>
      <c r="Z1172" s="18"/>
      <c r="AA1172" s="19" t="s">
        <v>76</v>
      </c>
      <c r="AB1172" s="19"/>
      <c r="AC1172" s="1" t="s">
        <v>77</v>
      </c>
    </row>
    <row r="1173" spans="1:29" s="1" customFormat="1" ht="100.5" customHeight="1">
      <c r="A1173" s="18" t="s">
        <v>3381</v>
      </c>
      <c r="B1173" s="19" t="s">
        <v>61</v>
      </c>
      <c r="C1173" s="19" t="s">
        <v>62</v>
      </c>
      <c r="D1173" s="19" t="s">
        <v>3382</v>
      </c>
      <c r="E1173" s="19" t="s">
        <v>3383</v>
      </c>
      <c r="F1173" s="19"/>
      <c r="G1173" s="19" t="s">
        <v>3384</v>
      </c>
      <c r="H1173" s="116"/>
      <c r="I1173" s="18" t="s">
        <v>3385</v>
      </c>
      <c r="J1173" s="18"/>
      <c r="K1173" s="19" t="s">
        <v>66</v>
      </c>
      <c r="L1173" s="19">
        <v>0</v>
      </c>
      <c r="M1173" s="48">
        <v>231010000</v>
      </c>
      <c r="N1173" s="19" t="s">
        <v>68</v>
      </c>
      <c r="O1173" s="19" t="s">
        <v>1450</v>
      </c>
      <c r="P1173" s="19" t="s">
        <v>68</v>
      </c>
      <c r="Q1173" s="19" t="s">
        <v>70</v>
      </c>
      <c r="R1173" s="116" t="s">
        <v>84</v>
      </c>
      <c r="S1173" s="19" t="s">
        <v>72</v>
      </c>
      <c r="T1173" s="35">
        <v>796</v>
      </c>
      <c r="U1173" s="35" t="s">
        <v>133</v>
      </c>
      <c r="V1173" s="23">
        <v>6</v>
      </c>
      <c r="W1173" s="24">
        <v>938</v>
      </c>
      <c r="X1173" s="23">
        <f t="shared" si="50"/>
        <v>5628</v>
      </c>
      <c r="Y1173" s="23">
        <f t="shared" si="49"/>
        <v>6303.360000000001</v>
      </c>
      <c r="Z1173" s="18"/>
      <c r="AA1173" s="19" t="s">
        <v>76</v>
      </c>
      <c r="AB1173" s="19"/>
      <c r="AC1173" s="1" t="s">
        <v>77</v>
      </c>
    </row>
    <row r="1174" spans="1:29" s="1" customFormat="1" ht="100.5" customHeight="1">
      <c r="A1174" s="18" t="s">
        <v>3386</v>
      </c>
      <c r="B1174" s="19" t="s">
        <v>61</v>
      </c>
      <c r="C1174" s="19" t="s">
        <v>62</v>
      </c>
      <c r="D1174" s="19" t="s">
        <v>3382</v>
      </c>
      <c r="E1174" s="19" t="s">
        <v>3383</v>
      </c>
      <c r="F1174" s="19"/>
      <c r="G1174" s="19" t="s">
        <v>3384</v>
      </c>
      <c r="H1174" s="116"/>
      <c r="I1174" s="18" t="s">
        <v>3387</v>
      </c>
      <c r="J1174" s="18"/>
      <c r="K1174" s="19" t="s">
        <v>66</v>
      </c>
      <c r="L1174" s="19">
        <v>0</v>
      </c>
      <c r="M1174" s="48">
        <v>231010000</v>
      </c>
      <c r="N1174" s="19" t="s">
        <v>68</v>
      </c>
      <c r="O1174" s="19" t="s">
        <v>1450</v>
      </c>
      <c r="P1174" s="19" t="s">
        <v>68</v>
      </c>
      <c r="Q1174" s="19" t="s">
        <v>70</v>
      </c>
      <c r="R1174" s="116" t="s">
        <v>84</v>
      </c>
      <c r="S1174" s="19" t="s">
        <v>72</v>
      </c>
      <c r="T1174" s="35">
        <v>796</v>
      </c>
      <c r="U1174" s="35" t="s">
        <v>133</v>
      </c>
      <c r="V1174" s="23">
        <v>6</v>
      </c>
      <c r="W1174" s="24">
        <v>1027</v>
      </c>
      <c r="X1174" s="23">
        <f t="shared" si="50"/>
        <v>6162</v>
      </c>
      <c r="Y1174" s="23">
        <f t="shared" si="49"/>
        <v>6901.4400000000005</v>
      </c>
      <c r="Z1174" s="18"/>
      <c r="AA1174" s="19" t="s">
        <v>76</v>
      </c>
      <c r="AB1174" s="19"/>
      <c r="AC1174" s="1" t="s">
        <v>77</v>
      </c>
    </row>
    <row r="1175" spans="1:29" s="1" customFormat="1" ht="100.5" customHeight="1">
      <c r="A1175" s="18" t="s">
        <v>3388</v>
      </c>
      <c r="B1175" s="19" t="s">
        <v>61</v>
      </c>
      <c r="C1175" s="19" t="s">
        <v>62</v>
      </c>
      <c r="D1175" s="19" t="s">
        <v>3373</v>
      </c>
      <c r="E1175" s="19" t="s">
        <v>548</v>
      </c>
      <c r="F1175" s="19"/>
      <c r="G1175" s="19" t="s">
        <v>3374</v>
      </c>
      <c r="H1175" s="116"/>
      <c r="I1175" s="18" t="s">
        <v>3389</v>
      </c>
      <c r="J1175" s="18"/>
      <c r="K1175" s="19" t="s">
        <v>66</v>
      </c>
      <c r="L1175" s="19">
        <v>0</v>
      </c>
      <c r="M1175" s="48">
        <v>231010000</v>
      </c>
      <c r="N1175" s="19" t="s">
        <v>68</v>
      </c>
      <c r="O1175" s="19" t="s">
        <v>1450</v>
      </c>
      <c r="P1175" s="19" t="s">
        <v>68</v>
      </c>
      <c r="Q1175" s="19" t="s">
        <v>70</v>
      </c>
      <c r="R1175" s="116" t="s">
        <v>84</v>
      </c>
      <c r="S1175" s="19" t="s">
        <v>72</v>
      </c>
      <c r="T1175" s="35">
        <v>796</v>
      </c>
      <c r="U1175" s="35" t="s">
        <v>133</v>
      </c>
      <c r="V1175" s="23">
        <v>2</v>
      </c>
      <c r="W1175" s="24">
        <v>179</v>
      </c>
      <c r="X1175" s="23">
        <f t="shared" si="50"/>
        <v>358</v>
      </c>
      <c r="Y1175" s="23">
        <f t="shared" si="49"/>
        <v>400.96000000000004</v>
      </c>
      <c r="Z1175" s="18"/>
      <c r="AA1175" s="19" t="s">
        <v>76</v>
      </c>
      <c r="AB1175" s="19"/>
      <c r="AC1175" s="1" t="s">
        <v>77</v>
      </c>
    </row>
    <row r="1176" spans="1:29" s="1" customFormat="1" ht="100.5" customHeight="1">
      <c r="A1176" s="18" t="s">
        <v>3390</v>
      </c>
      <c r="B1176" s="19" t="s">
        <v>61</v>
      </c>
      <c r="C1176" s="19" t="s">
        <v>62</v>
      </c>
      <c r="D1176" s="19" t="s">
        <v>3391</v>
      </c>
      <c r="E1176" s="19" t="s">
        <v>1522</v>
      </c>
      <c r="F1176" s="19"/>
      <c r="G1176" s="19" t="s">
        <v>3392</v>
      </c>
      <c r="H1176" s="116"/>
      <c r="I1176" s="18"/>
      <c r="J1176" s="18"/>
      <c r="K1176" s="19" t="s">
        <v>66</v>
      </c>
      <c r="L1176" s="19">
        <v>0</v>
      </c>
      <c r="M1176" s="48">
        <v>231010000</v>
      </c>
      <c r="N1176" s="19" t="s">
        <v>68</v>
      </c>
      <c r="O1176" s="19" t="s">
        <v>1450</v>
      </c>
      <c r="P1176" s="19" t="s">
        <v>68</v>
      </c>
      <c r="Q1176" s="19" t="s">
        <v>70</v>
      </c>
      <c r="R1176" s="116" t="s">
        <v>84</v>
      </c>
      <c r="S1176" s="19" t="s">
        <v>72</v>
      </c>
      <c r="T1176" s="35">
        <v>796</v>
      </c>
      <c r="U1176" s="35" t="s">
        <v>133</v>
      </c>
      <c r="V1176" s="23">
        <v>2</v>
      </c>
      <c r="W1176" s="24">
        <v>1518</v>
      </c>
      <c r="X1176" s="23">
        <f t="shared" si="50"/>
        <v>3036</v>
      </c>
      <c r="Y1176" s="23">
        <f t="shared" si="49"/>
        <v>3400.32</v>
      </c>
      <c r="Z1176" s="18"/>
      <c r="AA1176" s="19" t="s">
        <v>76</v>
      </c>
      <c r="AB1176" s="19"/>
      <c r="AC1176" s="1" t="s">
        <v>77</v>
      </c>
    </row>
    <row r="1177" spans="1:29" s="1" customFormat="1" ht="100.5" customHeight="1">
      <c r="A1177" s="18" t="s">
        <v>3393</v>
      </c>
      <c r="B1177" s="19" t="s">
        <v>61</v>
      </c>
      <c r="C1177" s="19" t="s">
        <v>62</v>
      </c>
      <c r="D1177" s="19" t="s">
        <v>3394</v>
      </c>
      <c r="E1177" s="19" t="s">
        <v>3395</v>
      </c>
      <c r="F1177" s="19"/>
      <c r="G1177" s="19" t="s">
        <v>3396</v>
      </c>
      <c r="H1177" s="116"/>
      <c r="I1177" s="18"/>
      <c r="J1177" s="18"/>
      <c r="K1177" s="19" t="s">
        <v>66</v>
      </c>
      <c r="L1177" s="19">
        <v>0</v>
      </c>
      <c r="M1177" s="48">
        <v>231010000</v>
      </c>
      <c r="N1177" s="19" t="s">
        <v>68</v>
      </c>
      <c r="O1177" s="19" t="s">
        <v>1450</v>
      </c>
      <c r="P1177" s="19" t="s">
        <v>68</v>
      </c>
      <c r="Q1177" s="19" t="s">
        <v>70</v>
      </c>
      <c r="R1177" s="116" t="s">
        <v>84</v>
      </c>
      <c r="S1177" s="19" t="s">
        <v>72</v>
      </c>
      <c r="T1177" s="35">
        <v>796</v>
      </c>
      <c r="U1177" s="35" t="s">
        <v>133</v>
      </c>
      <c r="V1177" s="23">
        <v>6</v>
      </c>
      <c r="W1177" s="24">
        <v>313</v>
      </c>
      <c r="X1177" s="23">
        <f t="shared" si="50"/>
        <v>1878</v>
      </c>
      <c r="Y1177" s="23">
        <f t="shared" si="49"/>
        <v>2103.36</v>
      </c>
      <c r="Z1177" s="18"/>
      <c r="AA1177" s="19" t="s">
        <v>76</v>
      </c>
      <c r="AB1177" s="19"/>
      <c r="AC1177" s="1" t="s">
        <v>77</v>
      </c>
    </row>
    <row r="1178" spans="1:29" s="1" customFormat="1" ht="100.5" customHeight="1">
      <c r="A1178" s="18" t="s">
        <v>3397</v>
      </c>
      <c r="B1178" s="19" t="s">
        <v>61</v>
      </c>
      <c r="C1178" s="19" t="s">
        <v>62</v>
      </c>
      <c r="D1178" s="19" t="s">
        <v>3398</v>
      </c>
      <c r="E1178" s="19" t="s">
        <v>3399</v>
      </c>
      <c r="F1178" s="19"/>
      <c r="G1178" s="19" t="s">
        <v>3400</v>
      </c>
      <c r="H1178" s="116"/>
      <c r="I1178" s="18" t="s">
        <v>3401</v>
      </c>
      <c r="J1178" s="18"/>
      <c r="K1178" s="19" t="s">
        <v>66</v>
      </c>
      <c r="L1178" s="19">
        <v>0</v>
      </c>
      <c r="M1178" s="48">
        <v>231010000</v>
      </c>
      <c r="N1178" s="19" t="s">
        <v>68</v>
      </c>
      <c r="O1178" s="19" t="s">
        <v>1450</v>
      </c>
      <c r="P1178" s="19" t="s">
        <v>68</v>
      </c>
      <c r="Q1178" s="19" t="s">
        <v>70</v>
      </c>
      <c r="R1178" s="116" t="s">
        <v>84</v>
      </c>
      <c r="S1178" s="19" t="s">
        <v>72</v>
      </c>
      <c r="T1178" s="35">
        <v>796</v>
      </c>
      <c r="U1178" s="35" t="s">
        <v>133</v>
      </c>
      <c r="V1178" s="23">
        <v>10</v>
      </c>
      <c r="W1178" s="24">
        <v>474</v>
      </c>
      <c r="X1178" s="23">
        <f t="shared" si="50"/>
        <v>4740</v>
      </c>
      <c r="Y1178" s="23">
        <f t="shared" si="49"/>
        <v>5308.8</v>
      </c>
      <c r="Z1178" s="18"/>
      <c r="AA1178" s="19" t="s">
        <v>76</v>
      </c>
      <c r="AB1178" s="19"/>
      <c r="AC1178" s="1" t="s">
        <v>77</v>
      </c>
    </row>
    <row r="1179" spans="1:29" s="1" customFormat="1" ht="100.5" customHeight="1">
      <c r="A1179" s="18" t="s">
        <v>3402</v>
      </c>
      <c r="B1179" s="19" t="s">
        <v>61</v>
      </c>
      <c r="C1179" s="19" t="s">
        <v>62</v>
      </c>
      <c r="D1179" s="19" t="s">
        <v>3403</v>
      </c>
      <c r="E1179" s="19" t="s">
        <v>3404</v>
      </c>
      <c r="F1179" s="19"/>
      <c r="G1179" s="19" t="s">
        <v>3405</v>
      </c>
      <c r="H1179" s="116"/>
      <c r="I1179" s="18" t="s">
        <v>3406</v>
      </c>
      <c r="J1179" s="18"/>
      <c r="K1179" s="19" t="s">
        <v>66</v>
      </c>
      <c r="L1179" s="19">
        <v>0</v>
      </c>
      <c r="M1179" s="48">
        <v>231010000</v>
      </c>
      <c r="N1179" s="19" t="s">
        <v>68</v>
      </c>
      <c r="O1179" s="19" t="s">
        <v>1450</v>
      </c>
      <c r="P1179" s="19" t="s">
        <v>68</v>
      </c>
      <c r="Q1179" s="19" t="s">
        <v>70</v>
      </c>
      <c r="R1179" s="116" t="s">
        <v>84</v>
      </c>
      <c r="S1179" s="19" t="s">
        <v>72</v>
      </c>
      <c r="T1179" s="35">
        <v>796</v>
      </c>
      <c r="U1179" s="35" t="s">
        <v>133</v>
      </c>
      <c r="V1179" s="23">
        <v>20</v>
      </c>
      <c r="W1179" s="24">
        <v>72</v>
      </c>
      <c r="X1179" s="23">
        <f t="shared" si="50"/>
        <v>1440</v>
      </c>
      <c r="Y1179" s="23">
        <f t="shared" si="49"/>
        <v>1612.8000000000002</v>
      </c>
      <c r="Z1179" s="18"/>
      <c r="AA1179" s="19" t="s">
        <v>76</v>
      </c>
      <c r="AB1179" s="19"/>
      <c r="AC1179" s="1" t="s">
        <v>77</v>
      </c>
    </row>
    <row r="1180" spans="1:29" s="1" customFormat="1" ht="100.5" customHeight="1">
      <c r="A1180" s="18" t="s">
        <v>3407</v>
      </c>
      <c r="B1180" s="19" t="s">
        <v>61</v>
      </c>
      <c r="C1180" s="19" t="s">
        <v>62</v>
      </c>
      <c r="D1180" s="19" t="s">
        <v>3408</v>
      </c>
      <c r="E1180" s="19" t="s">
        <v>1878</v>
      </c>
      <c r="F1180" s="19"/>
      <c r="G1180" s="19" t="s">
        <v>3409</v>
      </c>
      <c r="H1180" s="116"/>
      <c r="I1180" s="18"/>
      <c r="J1180" s="18"/>
      <c r="K1180" s="19" t="s">
        <v>66</v>
      </c>
      <c r="L1180" s="19">
        <v>0</v>
      </c>
      <c r="M1180" s="48">
        <v>231010000</v>
      </c>
      <c r="N1180" s="19" t="s">
        <v>68</v>
      </c>
      <c r="O1180" s="19" t="s">
        <v>1450</v>
      </c>
      <c r="P1180" s="19" t="s">
        <v>68</v>
      </c>
      <c r="Q1180" s="19" t="s">
        <v>70</v>
      </c>
      <c r="R1180" s="116" t="s">
        <v>84</v>
      </c>
      <c r="S1180" s="19" t="s">
        <v>72</v>
      </c>
      <c r="T1180" s="35">
        <v>796</v>
      </c>
      <c r="U1180" s="35" t="s">
        <v>133</v>
      </c>
      <c r="V1180" s="23">
        <v>1</v>
      </c>
      <c r="W1180" s="24">
        <v>21697</v>
      </c>
      <c r="X1180" s="23">
        <f t="shared" si="50"/>
        <v>21697</v>
      </c>
      <c r="Y1180" s="23">
        <f t="shared" si="49"/>
        <v>24300.640000000003</v>
      </c>
      <c r="Z1180" s="18"/>
      <c r="AA1180" s="19" t="s">
        <v>76</v>
      </c>
      <c r="AB1180" s="19"/>
      <c r="AC1180" s="1" t="s">
        <v>77</v>
      </c>
    </row>
    <row r="1181" spans="1:29" s="1" customFormat="1" ht="100.5" customHeight="1">
      <c r="A1181" s="18" t="s">
        <v>3410</v>
      </c>
      <c r="B1181" s="19" t="s">
        <v>61</v>
      </c>
      <c r="C1181" s="19" t="s">
        <v>62</v>
      </c>
      <c r="D1181" s="19" t="s">
        <v>3411</v>
      </c>
      <c r="E1181" s="19" t="s">
        <v>3412</v>
      </c>
      <c r="F1181" s="19"/>
      <c r="G1181" s="19" t="s">
        <v>3413</v>
      </c>
      <c r="H1181" s="116"/>
      <c r="I1181" s="18" t="s">
        <v>3414</v>
      </c>
      <c r="J1181" s="18"/>
      <c r="K1181" s="19" t="s">
        <v>66</v>
      </c>
      <c r="L1181" s="19">
        <v>0</v>
      </c>
      <c r="M1181" s="48">
        <v>231010000</v>
      </c>
      <c r="N1181" s="19" t="s">
        <v>68</v>
      </c>
      <c r="O1181" s="19" t="s">
        <v>1450</v>
      </c>
      <c r="P1181" s="19" t="s">
        <v>68</v>
      </c>
      <c r="Q1181" s="19" t="s">
        <v>70</v>
      </c>
      <c r="R1181" s="116" t="s">
        <v>84</v>
      </c>
      <c r="S1181" s="19" t="s">
        <v>72</v>
      </c>
      <c r="T1181" s="35">
        <v>796</v>
      </c>
      <c r="U1181" s="35" t="s">
        <v>133</v>
      </c>
      <c r="V1181" s="23">
        <v>2</v>
      </c>
      <c r="W1181" s="24">
        <v>161</v>
      </c>
      <c r="X1181" s="23">
        <f t="shared" si="50"/>
        <v>322</v>
      </c>
      <c r="Y1181" s="23">
        <f t="shared" si="49"/>
        <v>360.64000000000004</v>
      </c>
      <c r="Z1181" s="18"/>
      <c r="AA1181" s="19" t="s">
        <v>76</v>
      </c>
      <c r="AB1181" s="19"/>
      <c r="AC1181" s="1" t="s">
        <v>77</v>
      </c>
    </row>
    <row r="1182" spans="1:29" s="1" customFormat="1" ht="100.5" customHeight="1">
      <c r="A1182" s="18" t="s">
        <v>3415</v>
      </c>
      <c r="B1182" s="19" t="s">
        <v>61</v>
      </c>
      <c r="C1182" s="19" t="s">
        <v>62</v>
      </c>
      <c r="D1182" s="19" t="s">
        <v>3411</v>
      </c>
      <c r="E1182" s="19" t="s">
        <v>3412</v>
      </c>
      <c r="F1182" s="19"/>
      <c r="G1182" s="19" t="s">
        <v>3413</v>
      </c>
      <c r="H1182" s="116"/>
      <c r="I1182" s="18" t="s">
        <v>3416</v>
      </c>
      <c r="J1182" s="18"/>
      <c r="K1182" s="19" t="s">
        <v>66</v>
      </c>
      <c r="L1182" s="19">
        <v>0</v>
      </c>
      <c r="M1182" s="48">
        <v>231010000</v>
      </c>
      <c r="N1182" s="19" t="s">
        <v>68</v>
      </c>
      <c r="O1182" s="19" t="s">
        <v>1450</v>
      </c>
      <c r="P1182" s="19" t="s">
        <v>68</v>
      </c>
      <c r="Q1182" s="19" t="s">
        <v>70</v>
      </c>
      <c r="R1182" s="116" t="s">
        <v>84</v>
      </c>
      <c r="S1182" s="19" t="s">
        <v>72</v>
      </c>
      <c r="T1182" s="35">
        <v>796</v>
      </c>
      <c r="U1182" s="35" t="s">
        <v>133</v>
      </c>
      <c r="V1182" s="23">
        <v>2</v>
      </c>
      <c r="W1182" s="24">
        <v>179</v>
      </c>
      <c r="X1182" s="23">
        <f t="shared" si="50"/>
        <v>358</v>
      </c>
      <c r="Y1182" s="23">
        <f t="shared" si="49"/>
        <v>400.96000000000004</v>
      </c>
      <c r="Z1182" s="18"/>
      <c r="AA1182" s="19" t="s">
        <v>76</v>
      </c>
      <c r="AB1182" s="19"/>
      <c r="AC1182" s="1" t="s">
        <v>77</v>
      </c>
    </row>
    <row r="1183" spans="1:29" s="1" customFormat="1" ht="100.5" customHeight="1">
      <c r="A1183" s="18" t="s">
        <v>3417</v>
      </c>
      <c r="B1183" s="19" t="s">
        <v>61</v>
      </c>
      <c r="C1183" s="19" t="s">
        <v>62</v>
      </c>
      <c r="D1183" s="52" t="s">
        <v>2635</v>
      </c>
      <c r="E1183" s="19" t="s">
        <v>2636</v>
      </c>
      <c r="F1183" s="19"/>
      <c r="G1183" s="19" t="s">
        <v>2637</v>
      </c>
      <c r="H1183" s="116"/>
      <c r="I1183" s="18" t="s">
        <v>3418</v>
      </c>
      <c r="J1183" s="18"/>
      <c r="K1183" s="19" t="s">
        <v>66</v>
      </c>
      <c r="L1183" s="19">
        <v>0</v>
      </c>
      <c r="M1183" s="48">
        <v>231010000</v>
      </c>
      <c r="N1183" s="19" t="s">
        <v>68</v>
      </c>
      <c r="O1183" s="19" t="s">
        <v>1450</v>
      </c>
      <c r="P1183" s="19" t="s">
        <v>68</v>
      </c>
      <c r="Q1183" s="19" t="s">
        <v>70</v>
      </c>
      <c r="R1183" s="116" t="s">
        <v>84</v>
      </c>
      <c r="S1183" s="19" t="s">
        <v>72</v>
      </c>
      <c r="T1183" s="35">
        <v>796</v>
      </c>
      <c r="U1183" s="35" t="s">
        <v>133</v>
      </c>
      <c r="V1183" s="23">
        <v>1200</v>
      </c>
      <c r="W1183" s="24">
        <v>105</v>
      </c>
      <c r="X1183" s="23">
        <f t="shared" si="50"/>
        <v>126000</v>
      </c>
      <c r="Y1183" s="23">
        <f t="shared" si="49"/>
        <v>141120</v>
      </c>
      <c r="Z1183" s="18"/>
      <c r="AA1183" s="19" t="s">
        <v>76</v>
      </c>
      <c r="AB1183" s="19"/>
      <c r="AC1183" s="1" t="s">
        <v>77</v>
      </c>
    </row>
    <row r="1184" spans="1:29" s="1" customFormat="1" ht="100.5" customHeight="1">
      <c r="A1184" s="18" t="s">
        <v>3419</v>
      </c>
      <c r="B1184" s="19" t="s">
        <v>61</v>
      </c>
      <c r="C1184" s="19" t="s">
        <v>62</v>
      </c>
      <c r="D1184" s="56" t="s">
        <v>684</v>
      </c>
      <c r="E1184" s="26" t="s">
        <v>685</v>
      </c>
      <c r="F1184" s="18"/>
      <c r="G1184" s="26" t="s">
        <v>2609</v>
      </c>
      <c r="H1184" s="116"/>
      <c r="I1184" s="18" t="s">
        <v>3420</v>
      </c>
      <c r="J1184" s="18"/>
      <c r="K1184" s="19" t="s">
        <v>66</v>
      </c>
      <c r="L1184" s="19">
        <v>0</v>
      </c>
      <c r="M1184" s="48">
        <v>231010000</v>
      </c>
      <c r="N1184" s="19" t="s">
        <v>68</v>
      </c>
      <c r="O1184" s="19" t="s">
        <v>1450</v>
      </c>
      <c r="P1184" s="19" t="s">
        <v>68</v>
      </c>
      <c r="Q1184" s="19" t="s">
        <v>70</v>
      </c>
      <c r="R1184" s="116" t="s">
        <v>84</v>
      </c>
      <c r="S1184" s="19" t="s">
        <v>72</v>
      </c>
      <c r="T1184" s="21" t="s">
        <v>73</v>
      </c>
      <c r="U1184" s="18" t="s">
        <v>607</v>
      </c>
      <c r="V1184" s="23">
        <v>6</v>
      </c>
      <c r="W1184" s="24">
        <v>7500</v>
      </c>
      <c r="X1184" s="23">
        <f t="shared" si="50"/>
        <v>45000</v>
      </c>
      <c r="Y1184" s="23">
        <f t="shared" si="49"/>
        <v>50400.00000000001</v>
      </c>
      <c r="Z1184" s="18"/>
      <c r="AA1184" s="19" t="s">
        <v>76</v>
      </c>
      <c r="AB1184" s="19"/>
      <c r="AC1184" s="1" t="s">
        <v>77</v>
      </c>
    </row>
    <row r="1185" spans="1:29" s="168" customFormat="1" ht="86.25" customHeight="1">
      <c r="A1185" s="18" t="s">
        <v>3421</v>
      </c>
      <c r="B1185" s="19" t="s">
        <v>61</v>
      </c>
      <c r="C1185" s="19" t="s">
        <v>62</v>
      </c>
      <c r="D1185" s="19" t="s">
        <v>679</v>
      </c>
      <c r="E1185" s="19" t="s">
        <v>680</v>
      </c>
      <c r="F1185" s="18"/>
      <c r="G1185" s="19" t="s">
        <v>681</v>
      </c>
      <c r="H1185" s="19"/>
      <c r="I1185" s="19" t="s">
        <v>3172</v>
      </c>
      <c r="J1185" s="18"/>
      <c r="K1185" s="48" t="s">
        <v>66</v>
      </c>
      <c r="L1185" s="48">
        <v>0</v>
      </c>
      <c r="M1185" s="18">
        <v>231010000</v>
      </c>
      <c r="N1185" s="19" t="s">
        <v>68</v>
      </c>
      <c r="O1185" s="19" t="s">
        <v>1450</v>
      </c>
      <c r="P1185" s="19" t="s">
        <v>68</v>
      </c>
      <c r="Q1185" s="19" t="s">
        <v>70</v>
      </c>
      <c r="R1185" s="21" t="s">
        <v>757</v>
      </c>
      <c r="S1185" s="21" t="s">
        <v>2896</v>
      </c>
      <c r="T1185" s="48">
        <v>168</v>
      </c>
      <c r="U1185" s="19" t="s">
        <v>666</v>
      </c>
      <c r="V1185" s="47">
        <v>1</v>
      </c>
      <c r="W1185" s="166">
        <v>50000</v>
      </c>
      <c r="X1185" s="166">
        <f t="shared" si="50"/>
        <v>50000</v>
      </c>
      <c r="Y1185" s="47">
        <f t="shared" si="49"/>
        <v>56000.00000000001</v>
      </c>
      <c r="Z1185" s="48"/>
      <c r="AA1185" s="19" t="s">
        <v>76</v>
      </c>
      <c r="AB1185" s="167"/>
      <c r="AC1185" s="1" t="s">
        <v>77</v>
      </c>
    </row>
    <row r="1186" spans="1:29" s="168" customFormat="1" ht="86.25" customHeight="1">
      <c r="A1186" s="18" t="s">
        <v>3422</v>
      </c>
      <c r="B1186" s="19" t="s">
        <v>61</v>
      </c>
      <c r="C1186" s="19" t="s">
        <v>62</v>
      </c>
      <c r="D1186" s="19" t="s">
        <v>3423</v>
      </c>
      <c r="E1186" s="19" t="s">
        <v>3424</v>
      </c>
      <c r="F1186" s="18"/>
      <c r="G1186" s="19" t="s">
        <v>3425</v>
      </c>
      <c r="H1186" s="19"/>
      <c r="I1186" s="19" t="s">
        <v>3426</v>
      </c>
      <c r="J1186" s="18"/>
      <c r="K1186" s="48" t="s">
        <v>66</v>
      </c>
      <c r="L1186" s="48">
        <v>0</v>
      </c>
      <c r="M1186" s="18">
        <v>231010000</v>
      </c>
      <c r="N1186" s="19" t="s">
        <v>68</v>
      </c>
      <c r="O1186" s="19" t="s">
        <v>1450</v>
      </c>
      <c r="P1186" s="19" t="s">
        <v>68</v>
      </c>
      <c r="Q1186" s="19" t="s">
        <v>70</v>
      </c>
      <c r="R1186" s="21" t="s">
        <v>757</v>
      </c>
      <c r="S1186" s="21" t="s">
        <v>2896</v>
      </c>
      <c r="T1186" s="48">
        <v>113</v>
      </c>
      <c r="U1186" s="19" t="s">
        <v>607</v>
      </c>
      <c r="V1186" s="47">
        <v>3</v>
      </c>
      <c r="W1186" s="166">
        <v>10000</v>
      </c>
      <c r="X1186" s="166">
        <f t="shared" si="50"/>
        <v>30000</v>
      </c>
      <c r="Y1186" s="47">
        <f t="shared" si="49"/>
        <v>33600</v>
      </c>
      <c r="Z1186" s="48"/>
      <c r="AA1186" s="19" t="s">
        <v>76</v>
      </c>
      <c r="AB1186" s="167"/>
      <c r="AC1186" s="1" t="s">
        <v>77</v>
      </c>
    </row>
    <row r="1187" spans="1:29" s="168" customFormat="1" ht="86.25" customHeight="1">
      <c r="A1187" s="18" t="s">
        <v>3427</v>
      </c>
      <c r="B1187" s="19" t="s">
        <v>61</v>
      </c>
      <c r="C1187" s="19" t="s">
        <v>62</v>
      </c>
      <c r="D1187" s="19" t="s">
        <v>3428</v>
      </c>
      <c r="E1187" s="19" t="s">
        <v>3429</v>
      </c>
      <c r="F1187" s="18"/>
      <c r="G1187" s="19" t="s">
        <v>3430</v>
      </c>
      <c r="H1187" s="19"/>
      <c r="I1187" s="19" t="s">
        <v>3431</v>
      </c>
      <c r="J1187" s="18"/>
      <c r="K1187" s="48" t="s">
        <v>66</v>
      </c>
      <c r="L1187" s="48">
        <v>0</v>
      </c>
      <c r="M1187" s="18">
        <v>231010000</v>
      </c>
      <c r="N1187" s="19" t="s">
        <v>68</v>
      </c>
      <c r="O1187" s="19" t="s">
        <v>1450</v>
      </c>
      <c r="P1187" s="19" t="s">
        <v>68</v>
      </c>
      <c r="Q1187" s="19" t="s">
        <v>70</v>
      </c>
      <c r="R1187" s="21" t="s">
        <v>757</v>
      </c>
      <c r="S1187" s="21" t="s">
        <v>2896</v>
      </c>
      <c r="T1187" s="48">
        <v>796</v>
      </c>
      <c r="U1187" s="19" t="s">
        <v>133</v>
      </c>
      <c r="V1187" s="47">
        <v>200</v>
      </c>
      <c r="W1187" s="166">
        <v>20</v>
      </c>
      <c r="X1187" s="166">
        <f t="shared" si="50"/>
        <v>4000</v>
      </c>
      <c r="Y1187" s="47">
        <f t="shared" si="49"/>
        <v>4480</v>
      </c>
      <c r="Z1187" s="48"/>
      <c r="AA1187" s="19" t="s">
        <v>76</v>
      </c>
      <c r="AB1187" s="167"/>
      <c r="AC1187" s="1" t="s">
        <v>77</v>
      </c>
    </row>
    <row r="1188" spans="1:29" s="168" customFormat="1" ht="86.25" customHeight="1">
      <c r="A1188" s="18" t="s">
        <v>3432</v>
      </c>
      <c r="B1188" s="19" t="s">
        <v>61</v>
      </c>
      <c r="C1188" s="19" t="s">
        <v>62</v>
      </c>
      <c r="D1188" s="56" t="s">
        <v>2605</v>
      </c>
      <c r="E1188" s="26" t="s">
        <v>2600</v>
      </c>
      <c r="F1188" s="18"/>
      <c r="G1188" s="26" t="s">
        <v>2606</v>
      </c>
      <c r="H1188" s="26"/>
      <c r="I1188" s="18" t="s">
        <v>3433</v>
      </c>
      <c r="J1188" s="18"/>
      <c r="K1188" s="48" t="s">
        <v>66</v>
      </c>
      <c r="L1188" s="48">
        <v>0</v>
      </c>
      <c r="M1188" s="18">
        <v>231010000</v>
      </c>
      <c r="N1188" s="19" t="s">
        <v>68</v>
      </c>
      <c r="O1188" s="19" t="s">
        <v>1450</v>
      </c>
      <c r="P1188" s="19" t="s">
        <v>68</v>
      </c>
      <c r="Q1188" s="19" t="s">
        <v>70</v>
      </c>
      <c r="R1188" s="21" t="s">
        <v>757</v>
      </c>
      <c r="S1188" s="21" t="s">
        <v>2896</v>
      </c>
      <c r="T1188" s="48">
        <v>796</v>
      </c>
      <c r="U1188" s="19" t="s">
        <v>133</v>
      </c>
      <c r="V1188" s="47">
        <v>10</v>
      </c>
      <c r="W1188" s="166">
        <v>4000</v>
      </c>
      <c r="X1188" s="166">
        <f t="shared" si="50"/>
        <v>40000</v>
      </c>
      <c r="Y1188" s="47">
        <f t="shared" si="49"/>
        <v>44800.00000000001</v>
      </c>
      <c r="Z1188" s="48"/>
      <c r="AA1188" s="19" t="s">
        <v>76</v>
      </c>
      <c r="AB1188" s="167"/>
      <c r="AC1188" s="1" t="s">
        <v>77</v>
      </c>
    </row>
    <row r="1189" spans="1:29" s="168" customFormat="1" ht="86.25" customHeight="1">
      <c r="A1189" s="18" t="s">
        <v>3434</v>
      </c>
      <c r="B1189" s="19" t="s">
        <v>61</v>
      </c>
      <c r="C1189" s="19" t="s">
        <v>62</v>
      </c>
      <c r="D1189" s="56" t="s">
        <v>2599</v>
      </c>
      <c r="E1189" s="26" t="s">
        <v>2600</v>
      </c>
      <c r="F1189" s="18"/>
      <c r="G1189" s="26" t="s">
        <v>2601</v>
      </c>
      <c r="H1189" s="26"/>
      <c r="I1189" s="18" t="s">
        <v>3435</v>
      </c>
      <c r="J1189" s="18"/>
      <c r="K1189" s="48" t="s">
        <v>66</v>
      </c>
      <c r="L1189" s="48">
        <v>0</v>
      </c>
      <c r="M1189" s="18">
        <v>231010000</v>
      </c>
      <c r="N1189" s="19" t="s">
        <v>68</v>
      </c>
      <c r="O1189" s="19" t="s">
        <v>1450</v>
      </c>
      <c r="P1189" s="19" t="s">
        <v>68</v>
      </c>
      <c r="Q1189" s="19" t="s">
        <v>70</v>
      </c>
      <c r="R1189" s="21" t="s">
        <v>757</v>
      </c>
      <c r="S1189" s="21" t="s">
        <v>2896</v>
      </c>
      <c r="T1189" s="21">
        <v>113</v>
      </c>
      <c r="U1189" s="18" t="s">
        <v>607</v>
      </c>
      <c r="V1189" s="47">
        <v>1</v>
      </c>
      <c r="W1189" s="166">
        <v>90000</v>
      </c>
      <c r="X1189" s="166">
        <f t="shared" si="50"/>
        <v>90000</v>
      </c>
      <c r="Y1189" s="47">
        <f t="shared" si="49"/>
        <v>100800.00000000001</v>
      </c>
      <c r="Z1189" s="48"/>
      <c r="AA1189" s="19" t="s">
        <v>76</v>
      </c>
      <c r="AB1189" s="167"/>
      <c r="AC1189" s="1" t="s">
        <v>77</v>
      </c>
    </row>
    <row r="1190" spans="1:29" s="168" customFormat="1" ht="86.25" customHeight="1">
      <c r="A1190" s="18" t="s">
        <v>3436</v>
      </c>
      <c r="B1190" s="19" t="s">
        <v>61</v>
      </c>
      <c r="C1190" s="19" t="s">
        <v>62</v>
      </c>
      <c r="D1190" s="18" t="s">
        <v>3049</v>
      </c>
      <c r="E1190" s="18" t="s">
        <v>352</v>
      </c>
      <c r="F1190" s="18"/>
      <c r="G1190" s="18" t="s">
        <v>3050</v>
      </c>
      <c r="H1190" s="26"/>
      <c r="I1190" s="18" t="s">
        <v>3437</v>
      </c>
      <c r="J1190" s="18"/>
      <c r="K1190" s="48" t="s">
        <v>66</v>
      </c>
      <c r="L1190" s="48">
        <v>0</v>
      </c>
      <c r="M1190" s="18">
        <v>231010000</v>
      </c>
      <c r="N1190" s="19" t="s">
        <v>68</v>
      </c>
      <c r="O1190" s="19" t="s">
        <v>1450</v>
      </c>
      <c r="P1190" s="19" t="s">
        <v>68</v>
      </c>
      <c r="Q1190" s="19" t="s">
        <v>70</v>
      </c>
      <c r="R1190" s="21" t="s">
        <v>757</v>
      </c>
      <c r="S1190" s="21" t="s">
        <v>2896</v>
      </c>
      <c r="T1190" s="21">
        <v>778</v>
      </c>
      <c r="U1190" s="19" t="s">
        <v>281</v>
      </c>
      <c r="V1190" s="47">
        <v>2</v>
      </c>
      <c r="W1190" s="166">
        <v>3000</v>
      </c>
      <c r="X1190" s="166">
        <f t="shared" si="50"/>
        <v>6000</v>
      </c>
      <c r="Y1190" s="47">
        <f t="shared" si="49"/>
        <v>6720.000000000001</v>
      </c>
      <c r="Z1190" s="48"/>
      <c r="AA1190" s="19" t="s">
        <v>76</v>
      </c>
      <c r="AB1190" s="167"/>
      <c r="AC1190" s="1" t="s">
        <v>77</v>
      </c>
    </row>
    <row r="1191" spans="1:29" s="168" customFormat="1" ht="86.25" customHeight="1">
      <c r="A1191" s="18" t="s">
        <v>3438</v>
      </c>
      <c r="B1191" s="19" t="s">
        <v>61</v>
      </c>
      <c r="C1191" s="19" t="s">
        <v>62</v>
      </c>
      <c r="D1191" s="18" t="s">
        <v>3049</v>
      </c>
      <c r="E1191" s="18" t="s">
        <v>352</v>
      </c>
      <c r="F1191" s="18"/>
      <c r="G1191" s="18" t="s">
        <v>3050</v>
      </c>
      <c r="H1191" s="26"/>
      <c r="I1191" s="18" t="s">
        <v>3439</v>
      </c>
      <c r="J1191" s="18"/>
      <c r="K1191" s="48" t="s">
        <v>66</v>
      </c>
      <c r="L1191" s="48">
        <v>0</v>
      </c>
      <c r="M1191" s="18">
        <v>231010000</v>
      </c>
      <c r="N1191" s="19" t="s">
        <v>68</v>
      </c>
      <c r="O1191" s="19" t="s">
        <v>1450</v>
      </c>
      <c r="P1191" s="19" t="s">
        <v>68</v>
      </c>
      <c r="Q1191" s="19" t="s">
        <v>70</v>
      </c>
      <c r="R1191" s="21" t="s">
        <v>757</v>
      </c>
      <c r="S1191" s="21" t="s">
        <v>2896</v>
      </c>
      <c r="T1191" s="21">
        <v>778</v>
      </c>
      <c r="U1191" s="19" t="s">
        <v>281</v>
      </c>
      <c r="V1191" s="47">
        <v>2</v>
      </c>
      <c r="W1191" s="166">
        <v>3000</v>
      </c>
      <c r="X1191" s="166">
        <f t="shared" si="50"/>
        <v>6000</v>
      </c>
      <c r="Y1191" s="47">
        <f t="shared" si="49"/>
        <v>6720.000000000001</v>
      </c>
      <c r="Z1191" s="48"/>
      <c r="AA1191" s="19" t="s">
        <v>76</v>
      </c>
      <c r="AB1191" s="167"/>
      <c r="AC1191" s="1" t="s">
        <v>77</v>
      </c>
    </row>
    <row r="1192" spans="1:29" s="168" customFormat="1" ht="86.25" customHeight="1">
      <c r="A1192" s="18" t="s">
        <v>3440</v>
      </c>
      <c r="B1192" s="19" t="s">
        <v>61</v>
      </c>
      <c r="C1192" s="19" t="s">
        <v>62</v>
      </c>
      <c r="D1192" s="18" t="s">
        <v>3441</v>
      </c>
      <c r="E1192" s="18" t="s">
        <v>3442</v>
      </c>
      <c r="F1192" s="18"/>
      <c r="G1192" s="18" t="s">
        <v>3443</v>
      </c>
      <c r="H1192" s="26"/>
      <c r="I1192" s="18" t="s">
        <v>3444</v>
      </c>
      <c r="J1192" s="18"/>
      <c r="K1192" s="48" t="s">
        <v>66</v>
      </c>
      <c r="L1192" s="48">
        <v>0</v>
      </c>
      <c r="M1192" s="18">
        <v>231010000</v>
      </c>
      <c r="N1192" s="19" t="s">
        <v>68</v>
      </c>
      <c r="O1192" s="19" t="s">
        <v>1450</v>
      </c>
      <c r="P1192" s="19" t="s">
        <v>68</v>
      </c>
      <c r="Q1192" s="19" t="s">
        <v>70</v>
      </c>
      <c r="R1192" s="21" t="s">
        <v>757</v>
      </c>
      <c r="S1192" s="21" t="s">
        <v>2896</v>
      </c>
      <c r="T1192" s="19">
        <v>625</v>
      </c>
      <c r="U1192" s="21" t="s">
        <v>625</v>
      </c>
      <c r="V1192" s="47">
        <v>25</v>
      </c>
      <c r="W1192" s="166">
        <v>1200</v>
      </c>
      <c r="X1192" s="166">
        <f t="shared" si="50"/>
        <v>30000</v>
      </c>
      <c r="Y1192" s="47">
        <f t="shared" si="49"/>
        <v>33600</v>
      </c>
      <c r="Z1192" s="48"/>
      <c r="AA1192" s="19" t="s">
        <v>76</v>
      </c>
      <c r="AB1192" s="167"/>
      <c r="AC1192" s="1" t="s">
        <v>77</v>
      </c>
    </row>
    <row r="1193" spans="1:29" s="168" customFormat="1" ht="86.25" customHeight="1">
      <c r="A1193" s="18" t="s">
        <v>3445</v>
      </c>
      <c r="B1193" s="19" t="s">
        <v>61</v>
      </c>
      <c r="C1193" s="19" t="s">
        <v>62</v>
      </c>
      <c r="D1193" s="18" t="s">
        <v>3446</v>
      </c>
      <c r="E1193" s="18" t="s">
        <v>336</v>
      </c>
      <c r="F1193" s="18"/>
      <c r="G1193" s="18" t="s">
        <v>3447</v>
      </c>
      <c r="H1193" s="26"/>
      <c r="I1193" s="18" t="s">
        <v>3448</v>
      </c>
      <c r="J1193" s="18"/>
      <c r="K1193" s="48" t="s">
        <v>66</v>
      </c>
      <c r="L1193" s="48">
        <v>0</v>
      </c>
      <c r="M1193" s="18">
        <v>231010000</v>
      </c>
      <c r="N1193" s="19" t="s">
        <v>68</v>
      </c>
      <c r="O1193" s="19" t="s">
        <v>1450</v>
      </c>
      <c r="P1193" s="19" t="s">
        <v>68</v>
      </c>
      <c r="Q1193" s="19" t="s">
        <v>70</v>
      </c>
      <c r="R1193" s="21" t="s">
        <v>757</v>
      </c>
      <c r="S1193" s="21" t="s">
        <v>2896</v>
      </c>
      <c r="T1193" s="19">
        <v>166</v>
      </c>
      <c r="U1193" s="21" t="s">
        <v>98</v>
      </c>
      <c r="V1193" s="47">
        <v>10</v>
      </c>
      <c r="W1193" s="166">
        <v>600</v>
      </c>
      <c r="X1193" s="166">
        <f t="shared" si="50"/>
        <v>6000</v>
      </c>
      <c r="Y1193" s="47">
        <f t="shared" si="49"/>
        <v>6720.000000000001</v>
      </c>
      <c r="Z1193" s="48"/>
      <c r="AA1193" s="19" t="s">
        <v>76</v>
      </c>
      <c r="AB1193" s="167"/>
      <c r="AC1193" s="1" t="s">
        <v>77</v>
      </c>
    </row>
    <row r="1194" spans="1:29" s="168" customFormat="1" ht="86.25" customHeight="1">
      <c r="A1194" s="18" t="s">
        <v>3449</v>
      </c>
      <c r="B1194" s="19" t="s">
        <v>61</v>
      </c>
      <c r="C1194" s="19" t="s">
        <v>62</v>
      </c>
      <c r="D1194" s="19" t="s">
        <v>341</v>
      </c>
      <c r="E1194" s="19" t="s">
        <v>336</v>
      </c>
      <c r="F1194" s="19"/>
      <c r="G1194" s="19" t="s">
        <v>337</v>
      </c>
      <c r="H1194" s="26"/>
      <c r="I1194" s="18" t="s">
        <v>3450</v>
      </c>
      <c r="J1194" s="18"/>
      <c r="K1194" s="48" t="s">
        <v>66</v>
      </c>
      <c r="L1194" s="48">
        <v>0</v>
      </c>
      <c r="M1194" s="18">
        <v>231010000</v>
      </c>
      <c r="N1194" s="19" t="s">
        <v>68</v>
      </c>
      <c r="O1194" s="19" t="s">
        <v>1450</v>
      </c>
      <c r="P1194" s="19" t="s">
        <v>68</v>
      </c>
      <c r="Q1194" s="19" t="s">
        <v>70</v>
      </c>
      <c r="R1194" s="21" t="s">
        <v>757</v>
      </c>
      <c r="S1194" s="21" t="s">
        <v>2896</v>
      </c>
      <c r="T1194" s="19">
        <v>166</v>
      </c>
      <c r="U1194" s="21" t="s">
        <v>98</v>
      </c>
      <c r="V1194" s="47">
        <v>10</v>
      </c>
      <c r="W1194" s="166">
        <v>600</v>
      </c>
      <c r="X1194" s="166">
        <f t="shared" si="50"/>
        <v>6000</v>
      </c>
      <c r="Y1194" s="47">
        <f t="shared" si="49"/>
        <v>6720.000000000001</v>
      </c>
      <c r="Z1194" s="48"/>
      <c r="AA1194" s="19" t="s">
        <v>76</v>
      </c>
      <c r="AB1194" s="167"/>
      <c r="AC1194" s="1" t="s">
        <v>77</v>
      </c>
    </row>
    <row r="1195" spans="1:29" s="168" customFormat="1" ht="86.25" customHeight="1">
      <c r="A1195" s="18" t="s">
        <v>3451</v>
      </c>
      <c r="B1195" s="19" t="s">
        <v>61</v>
      </c>
      <c r="C1195" s="19" t="s">
        <v>62</v>
      </c>
      <c r="D1195" s="19" t="s">
        <v>3452</v>
      </c>
      <c r="E1195" s="19" t="s">
        <v>617</v>
      </c>
      <c r="F1195" s="19"/>
      <c r="G1195" s="19" t="s">
        <v>3453</v>
      </c>
      <c r="H1195" s="26"/>
      <c r="I1195" s="18"/>
      <c r="J1195" s="18"/>
      <c r="K1195" s="48" t="s">
        <v>66</v>
      </c>
      <c r="L1195" s="48">
        <v>0</v>
      </c>
      <c r="M1195" s="18">
        <v>231010000</v>
      </c>
      <c r="N1195" s="19" t="s">
        <v>68</v>
      </c>
      <c r="O1195" s="19" t="s">
        <v>1450</v>
      </c>
      <c r="P1195" s="19" t="s">
        <v>68</v>
      </c>
      <c r="Q1195" s="19" t="s">
        <v>70</v>
      </c>
      <c r="R1195" s="21" t="s">
        <v>757</v>
      </c>
      <c r="S1195" s="21" t="s">
        <v>2896</v>
      </c>
      <c r="T1195" s="19">
        <v>5108</v>
      </c>
      <c r="U1195" s="21" t="s">
        <v>185</v>
      </c>
      <c r="V1195" s="47">
        <v>2</v>
      </c>
      <c r="W1195" s="166">
        <v>2000</v>
      </c>
      <c r="X1195" s="166">
        <f t="shared" si="50"/>
        <v>4000</v>
      </c>
      <c r="Y1195" s="47">
        <f t="shared" si="49"/>
        <v>4480</v>
      </c>
      <c r="Z1195" s="48"/>
      <c r="AA1195" s="19" t="s">
        <v>76</v>
      </c>
      <c r="AB1195" s="167"/>
      <c r="AC1195" s="1" t="s">
        <v>77</v>
      </c>
    </row>
    <row r="1196" spans="1:29" s="168" customFormat="1" ht="86.25" customHeight="1">
      <c r="A1196" s="18" t="s">
        <v>3454</v>
      </c>
      <c r="B1196" s="19" t="s">
        <v>61</v>
      </c>
      <c r="C1196" s="19" t="s">
        <v>62</v>
      </c>
      <c r="D1196" s="19" t="s">
        <v>3455</v>
      </c>
      <c r="E1196" s="19" t="s">
        <v>3456</v>
      </c>
      <c r="F1196" s="19"/>
      <c r="G1196" s="19" t="s">
        <v>3457</v>
      </c>
      <c r="H1196" s="26"/>
      <c r="I1196" s="18" t="s">
        <v>3458</v>
      </c>
      <c r="J1196" s="18"/>
      <c r="K1196" s="48" t="s">
        <v>66</v>
      </c>
      <c r="L1196" s="48">
        <v>0</v>
      </c>
      <c r="M1196" s="18">
        <v>231010000</v>
      </c>
      <c r="N1196" s="19" t="s">
        <v>68</v>
      </c>
      <c r="O1196" s="19" t="s">
        <v>1450</v>
      </c>
      <c r="P1196" s="19" t="s">
        <v>68</v>
      </c>
      <c r="Q1196" s="19" t="s">
        <v>70</v>
      </c>
      <c r="R1196" s="21" t="s">
        <v>757</v>
      </c>
      <c r="S1196" s="21" t="s">
        <v>2896</v>
      </c>
      <c r="T1196" s="27">
        <v>796</v>
      </c>
      <c r="U1196" s="27" t="s">
        <v>133</v>
      </c>
      <c r="V1196" s="47">
        <v>2</v>
      </c>
      <c r="W1196" s="166">
        <v>1000</v>
      </c>
      <c r="X1196" s="166">
        <f t="shared" si="50"/>
        <v>2000</v>
      </c>
      <c r="Y1196" s="47">
        <f t="shared" si="49"/>
        <v>2240</v>
      </c>
      <c r="Z1196" s="48"/>
      <c r="AA1196" s="19" t="s">
        <v>76</v>
      </c>
      <c r="AB1196" s="167"/>
      <c r="AC1196" s="1" t="s">
        <v>77</v>
      </c>
    </row>
    <row r="1197" spans="1:29" s="168" customFormat="1" ht="86.25" customHeight="1">
      <c r="A1197" s="18" t="s">
        <v>3459</v>
      </c>
      <c r="B1197" s="19" t="s">
        <v>61</v>
      </c>
      <c r="C1197" s="19" t="s">
        <v>62</v>
      </c>
      <c r="D1197" s="27" t="s">
        <v>674</v>
      </c>
      <c r="E1197" s="33" t="s">
        <v>675</v>
      </c>
      <c r="F1197" s="33"/>
      <c r="G1197" s="33" t="s">
        <v>676</v>
      </c>
      <c r="H1197" s="26"/>
      <c r="I1197" s="18" t="s">
        <v>3460</v>
      </c>
      <c r="J1197" s="18"/>
      <c r="K1197" s="48" t="s">
        <v>66</v>
      </c>
      <c r="L1197" s="48">
        <v>0</v>
      </c>
      <c r="M1197" s="18">
        <v>231010000</v>
      </c>
      <c r="N1197" s="19" t="s">
        <v>68</v>
      </c>
      <c r="O1197" s="19" t="s">
        <v>1450</v>
      </c>
      <c r="P1197" s="19" t="s">
        <v>68</v>
      </c>
      <c r="Q1197" s="19" t="s">
        <v>70</v>
      </c>
      <c r="R1197" s="21" t="s">
        <v>757</v>
      </c>
      <c r="S1197" s="21" t="s">
        <v>2896</v>
      </c>
      <c r="T1197" s="27">
        <v>796</v>
      </c>
      <c r="U1197" s="27" t="s">
        <v>133</v>
      </c>
      <c r="V1197" s="47">
        <v>4</v>
      </c>
      <c r="W1197" s="166">
        <v>37000</v>
      </c>
      <c r="X1197" s="166">
        <f t="shared" si="50"/>
        <v>148000</v>
      </c>
      <c r="Y1197" s="47">
        <f t="shared" si="49"/>
        <v>165760.00000000003</v>
      </c>
      <c r="Z1197" s="48"/>
      <c r="AA1197" s="19" t="s">
        <v>76</v>
      </c>
      <c r="AB1197" s="167"/>
      <c r="AC1197" s="1" t="s">
        <v>77</v>
      </c>
    </row>
    <row r="1198" spans="1:29" s="168" customFormat="1" ht="86.25" customHeight="1">
      <c r="A1198" s="18" t="s">
        <v>3461</v>
      </c>
      <c r="B1198" s="19" t="s">
        <v>61</v>
      </c>
      <c r="C1198" s="19" t="s">
        <v>62</v>
      </c>
      <c r="D1198" s="27" t="s">
        <v>3462</v>
      </c>
      <c r="E1198" s="33" t="s">
        <v>3463</v>
      </c>
      <c r="F1198" s="33"/>
      <c r="G1198" s="33" t="s">
        <v>3464</v>
      </c>
      <c r="H1198" s="26"/>
      <c r="I1198" s="18" t="s">
        <v>3465</v>
      </c>
      <c r="J1198" s="18"/>
      <c r="K1198" s="48" t="s">
        <v>66</v>
      </c>
      <c r="L1198" s="48">
        <v>0</v>
      </c>
      <c r="M1198" s="18">
        <v>231010000</v>
      </c>
      <c r="N1198" s="19" t="s">
        <v>68</v>
      </c>
      <c r="O1198" s="19" t="s">
        <v>1450</v>
      </c>
      <c r="P1198" s="19" t="s">
        <v>68</v>
      </c>
      <c r="Q1198" s="19" t="s">
        <v>70</v>
      </c>
      <c r="R1198" s="21" t="s">
        <v>757</v>
      </c>
      <c r="S1198" s="21" t="s">
        <v>2896</v>
      </c>
      <c r="T1198" s="27">
        <v>796</v>
      </c>
      <c r="U1198" s="27" t="s">
        <v>133</v>
      </c>
      <c r="V1198" s="47">
        <v>1</v>
      </c>
      <c r="W1198" s="166">
        <v>5000</v>
      </c>
      <c r="X1198" s="166">
        <f t="shared" si="50"/>
        <v>5000</v>
      </c>
      <c r="Y1198" s="47">
        <f t="shared" si="49"/>
        <v>5600.000000000001</v>
      </c>
      <c r="Z1198" s="48"/>
      <c r="AA1198" s="19" t="s">
        <v>76</v>
      </c>
      <c r="AB1198" s="167"/>
      <c r="AC1198" s="1" t="s">
        <v>77</v>
      </c>
    </row>
    <row r="1199" spans="1:29" s="168" customFormat="1" ht="86.25" customHeight="1">
      <c r="A1199" s="18" t="s">
        <v>3466</v>
      </c>
      <c r="B1199" s="19" t="s">
        <v>61</v>
      </c>
      <c r="C1199" s="19" t="s">
        <v>62</v>
      </c>
      <c r="D1199" s="66" t="s">
        <v>558</v>
      </c>
      <c r="E1199" s="33" t="s">
        <v>563</v>
      </c>
      <c r="F1199" s="33"/>
      <c r="G1199" s="18" t="s">
        <v>560</v>
      </c>
      <c r="H1199" s="26"/>
      <c r="I1199" s="18" t="s">
        <v>3467</v>
      </c>
      <c r="J1199" s="18"/>
      <c r="K1199" s="48" t="s">
        <v>66</v>
      </c>
      <c r="L1199" s="48">
        <v>0</v>
      </c>
      <c r="M1199" s="18">
        <v>231010000</v>
      </c>
      <c r="N1199" s="19" t="s">
        <v>68</v>
      </c>
      <c r="O1199" s="19" t="s">
        <v>1450</v>
      </c>
      <c r="P1199" s="19" t="s">
        <v>68</v>
      </c>
      <c r="Q1199" s="19" t="s">
        <v>70</v>
      </c>
      <c r="R1199" s="21" t="s">
        <v>757</v>
      </c>
      <c r="S1199" s="21" t="s">
        <v>2896</v>
      </c>
      <c r="T1199" s="21" t="s">
        <v>157</v>
      </c>
      <c r="U1199" s="19" t="s">
        <v>133</v>
      </c>
      <c r="V1199" s="47">
        <v>2</v>
      </c>
      <c r="W1199" s="166">
        <v>1000</v>
      </c>
      <c r="X1199" s="166">
        <f t="shared" si="50"/>
        <v>2000</v>
      </c>
      <c r="Y1199" s="47">
        <f t="shared" si="49"/>
        <v>2240</v>
      </c>
      <c r="Z1199" s="48"/>
      <c r="AA1199" s="19" t="s">
        <v>76</v>
      </c>
      <c r="AB1199" s="167"/>
      <c r="AC1199" s="1" t="s">
        <v>77</v>
      </c>
    </row>
    <row r="1200" spans="1:29" s="168" customFormat="1" ht="86.25" customHeight="1">
      <c r="A1200" s="18" t="s">
        <v>3468</v>
      </c>
      <c r="B1200" s="19" t="s">
        <v>61</v>
      </c>
      <c r="C1200" s="19" t="s">
        <v>62</v>
      </c>
      <c r="D1200" s="26" t="s">
        <v>422</v>
      </c>
      <c r="E1200" s="33" t="s">
        <v>423</v>
      </c>
      <c r="F1200" s="33"/>
      <c r="G1200" s="33" t="s">
        <v>424</v>
      </c>
      <c r="H1200" s="26"/>
      <c r="I1200" s="18" t="s">
        <v>3469</v>
      </c>
      <c r="J1200" s="18"/>
      <c r="K1200" s="48" t="s">
        <v>66</v>
      </c>
      <c r="L1200" s="48">
        <v>0</v>
      </c>
      <c r="M1200" s="18">
        <v>231010000</v>
      </c>
      <c r="N1200" s="19" t="s">
        <v>68</v>
      </c>
      <c r="O1200" s="19" t="s">
        <v>1450</v>
      </c>
      <c r="P1200" s="19" t="s">
        <v>68</v>
      </c>
      <c r="Q1200" s="19" t="s">
        <v>70</v>
      </c>
      <c r="R1200" s="21" t="s">
        <v>757</v>
      </c>
      <c r="S1200" s="21" t="s">
        <v>2896</v>
      </c>
      <c r="T1200" s="21" t="s">
        <v>157</v>
      </c>
      <c r="U1200" s="19" t="s">
        <v>133</v>
      </c>
      <c r="V1200" s="47">
        <v>1</v>
      </c>
      <c r="W1200" s="166">
        <v>2000</v>
      </c>
      <c r="X1200" s="166">
        <f t="shared" si="50"/>
        <v>2000</v>
      </c>
      <c r="Y1200" s="47">
        <f t="shared" si="49"/>
        <v>2240</v>
      </c>
      <c r="Z1200" s="48"/>
      <c r="AA1200" s="19" t="s">
        <v>76</v>
      </c>
      <c r="AB1200" s="167"/>
      <c r="AC1200" s="1" t="s">
        <v>77</v>
      </c>
    </row>
    <row r="1201" spans="1:29" s="168" customFormat="1" ht="86.25" customHeight="1">
      <c r="A1201" s="18" t="s">
        <v>3470</v>
      </c>
      <c r="B1201" s="19" t="s">
        <v>61</v>
      </c>
      <c r="C1201" s="19" t="s">
        <v>62</v>
      </c>
      <c r="D1201" s="66" t="s">
        <v>581</v>
      </c>
      <c r="E1201" s="66" t="s">
        <v>559</v>
      </c>
      <c r="F1201" s="66"/>
      <c r="G1201" s="66" t="s">
        <v>582</v>
      </c>
      <c r="H1201" s="26"/>
      <c r="I1201" s="18" t="s">
        <v>3471</v>
      </c>
      <c r="J1201" s="18"/>
      <c r="K1201" s="48" t="s">
        <v>66</v>
      </c>
      <c r="L1201" s="48">
        <v>0</v>
      </c>
      <c r="M1201" s="18">
        <v>231010000</v>
      </c>
      <c r="N1201" s="19" t="s">
        <v>68</v>
      </c>
      <c r="O1201" s="19" t="s">
        <v>1450</v>
      </c>
      <c r="P1201" s="19" t="s">
        <v>68</v>
      </c>
      <c r="Q1201" s="19" t="s">
        <v>70</v>
      </c>
      <c r="R1201" s="21" t="s">
        <v>757</v>
      </c>
      <c r="S1201" s="21" t="s">
        <v>2896</v>
      </c>
      <c r="T1201" s="21" t="s">
        <v>157</v>
      </c>
      <c r="U1201" s="19" t="s">
        <v>133</v>
      </c>
      <c r="V1201" s="47">
        <v>5</v>
      </c>
      <c r="W1201" s="166">
        <v>1000</v>
      </c>
      <c r="X1201" s="166">
        <f t="shared" si="50"/>
        <v>5000</v>
      </c>
      <c r="Y1201" s="47">
        <f t="shared" si="49"/>
        <v>5600.000000000001</v>
      </c>
      <c r="Z1201" s="48"/>
      <c r="AA1201" s="19" t="s">
        <v>76</v>
      </c>
      <c r="AB1201" s="167"/>
      <c r="AC1201" s="1" t="s">
        <v>77</v>
      </c>
    </row>
    <row r="1202" spans="1:29" s="168" customFormat="1" ht="86.25" customHeight="1">
      <c r="A1202" s="18" t="s">
        <v>3472</v>
      </c>
      <c r="B1202" s="19" t="s">
        <v>61</v>
      </c>
      <c r="C1202" s="19" t="s">
        <v>62</v>
      </c>
      <c r="D1202" s="52" t="s">
        <v>2566</v>
      </c>
      <c r="E1202" s="52" t="s">
        <v>2567</v>
      </c>
      <c r="F1202" s="19"/>
      <c r="G1202" s="19" t="s">
        <v>2568</v>
      </c>
      <c r="H1202" s="26"/>
      <c r="I1202" s="18" t="s">
        <v>3473</v>
      </c>
      <c r="J1202" s="18"/>
      <c r="K1202" s="48" t="s">
        <v>66</v>
      </c>
      <c r="L1202" s="48">
        <v>0</v>
      </c>
      <c r="M1202" s="18">
        <v>231010000</v>
      </c>
      <c r="N1202" s="19" t="s">
        <v>68</v>
      </c>
      <c r="O1202" s="19" t="s">
        <v>1450</v>
      </c>
      <c r="P1202" s="19" t="s">
        <v>68</v>
      </c>
      <c r="Q1202" s="19" t="s">
        <v>70</v>
      </c>
      <c r="R1202" s="21" t="s">
        <v>757</v>
      </c>
      <c r="S1202" s="21" t="s">
        <v>2896</v>
      </c>
      <c r="T1202" s="21" t="s">
        <v>157</v>
      </c>
      <c r="U1202" s="19" t="s">
        <v>133</v>
      </c>
      <c r="V1202" s="47">
        <v>6</v>
      </c>
      <c r="W1202" s="166">
        <v>4000</v>
      </c>
      <c r="X1202" s="166">
        <f t="shared" si="50"/>
        <v>24000</v>
      </c>
      <c r="Y1202" s="47">
        <f t="shared" si="49"/>
        <v>26880.000000000004</v>
      </c>
      <c r="Z1202" s="48"/>
      <c r="AA1202" s="19" t="s">
        <v>76</v>
      </c>
      <c r="AB1202" s="167"/>
      <c r="AC1202" s="1" t="s">
        <v>77</v>
      </c>
    </row>
    <row r="1203" spans="1:29" s="168" customFormat="1" ht="86.25" customHeight="1">
      <c r="A1203" s="18" t="s">
        <v>3474</v>
      </c>
      <c r="B1203" s="19" t="s">
        <v>61</v>
      </c>
      <c r="C1203" s="19" t="s">
        <v>62</v>
      </c>
      <c r="D1203" s="52" t="s">
        <v>3475</v>
      </c>
      <c r="E1203" s="52" t="s">
        <v>3476</v>
      </c>
      <c r="F1203" s="19"/>
      <c r="G1203" s="19" t="s">
        <v>3477</v>
      </c>
      <c r="H1203" s="26"/>
      <c r="I1203" s="18" t="s">
        <v>3478</v>
      </c>
      <c r="J1203" s="18"/>
      <c r="K1203" s="48" t="s">
        <v>66</v>
      </c>
      <c r="L1203" s="48">
        <v>0</v>
      </c>
      <c r="M1203" s="18">
        <v>231010000</v>
      </c>
      <c r="N1203" s="19" t="s">
        <v>68</v>
      </c>
      <c r="O1203" s="19" t="s">
        <v>1450</v>
      </c>
      <c r="P1203" s="19" t="s">
        <v>68</v>
      </c>
      <c r="Q1203" s="19" t="s">
        <v>70</v>
      </c>
      <c r="R1203" s="21" t="s">
        <v>757</v>
      </c>
      <c r="S1203" s="21" t="s">
        <v>2896</v>
      </c>
      <c r="T1203" s="21" t="s">
        <v>157</v>
      </c>
      <c r="U1203" s="19" t="s">
        <v>133</v>
      </c>
      <c r="V1203" s="47">
        <v>5</v>
      </c>
      <c r="W1203" s="166">
        <v>1000</v>
      </c>
      <c r="X1203" s="166">
        <f t="shared" si="50"/>
        <v>5000</v>
      </c>
      <c r="Y1203" s="47">
        <f t="shared" si="49"/>
        <v>5600.000000000001</v>
      </c>
      <c r="Z1203" s="48"/>
      <c r="AA1203" s="19" t="s">
        <v>76</v>
      </c>
      <c r="AB1203" s="167"/>
      <c r="AC1203" s="1" t="s">
        <v>77</v>
      </c>
    </row>
    <row r="1204" spans="1:29" s="168" customFormat="1" ht="86.25" customHeight="1">
      <c r="A1204" s="18" t="s">
        <v>3479</v>
      </c>
      <c r="B1204" s="19" t="s">
        <v>61</v>
      </c>
      <c r="C1204" s="19" t="s">
        <v>62</v>
      </c>
      <c r="D1204" s="18" t="s">
        <v>288</v>
      </c>
      <c r="E1204" s="19" t="s">
        <v>289</v>
      </c>
      <c r="F1204" s="18"/>
      <c r="G1204" s="18" t="s">
        <v>290</v>
      </c>
      <c r="H1204" s="26"/>
      <c r="I1204" s="18" t="s">
        <v>3480</v>
      </c>
      <c r="J1204" s="18"/>
      <c r="K1204" s="48" t="s">
        <v>66</v>
      </c>
      <c r="L1204" s="48">
        <v>0</v>
      </c>
      <c r="M1204" s="18">
        <v>231010000</v>
      </c>
      <c r="N1204" s="19" t="s">
        <v>68</v>
      </c>
      <c r="O1204" s="19" t="s">
        <v>1450</v>
      </c>
      <c r="P1204" s="19" t="s">
        <v>68</v>
      </c>
      <c r="Q1204" s="19" t="s">
        <v>70</v>
      </c>
      <c r="R1204" s="21" t="s">
        <v>757</v>
      </c>
      <c r="S1204" s="21" t="s">
        <v>2896</v>
      </c>
      <c r="T1204" s="21" t="s">
        <v>157</v>
      </c>
      <c r="U1204" s="19" t="s">
        <v>133</v>
      </c>
      <c r="V1204" s="47">
        <v>1</v>
      </c>
      <c r="W1204" s="166">
        <v>13393</v>
      </c>
      <c r="X1204" s="166">
        <f t="shared" si="50"/>
        <v>13393</v>
      </c>
      <c r="Y1204" s="47">
        <f t="shared" si="49"/>
        <v>15000.160000000002</v>
      </c>
      <c r="Z1204" s="48"/>
      <c r="AA1204" s="19" t="s">
        <v>76</v>
      </c>
      <c r="AB1204" s="167"/>
      <c r="AC1204" s="1" t="s">
        <v>77</v>
      </c>
    </row>
    <row r="1205" spans="1:29" s="168" customFormat="1" ht="86.25" customHeight="1">
      <c r="A1205" s="18" t="s">
        <v>3481</v>
      </c>
      <c r="B1205" s="19" t="s">
        <v>61</v>
      </c>
      <c r="C1205" s="19" t="s">
        <v>62</v>
      </c>
      <c r="D1205" s="99" t="s">
        <v>1356</v>
      </c>
      <c r="E1205" s="29" t="s">
        <v>1348</v>
      </c>
      <c r="F1205" s="33"/>
      <c r="G1205" s="29" t="s">
        <v>1357</v>
      </c>
      <c r="H1205" s="33"/>
      <c r="I1205" s="18"/>
      <c r="J1205" s="18"/>
      <c r="K1205" s="19" t="s">
        <v>66</v>
      </c>
      <c r="L1205" s="18">
        <v>99.5</v>
      </c>
      <c r="M1205" s="18">
        <v>231010000</v>
      </c>
      <c r="N1205" s="19" t="s">
        <v>68</v>
      </c>
      <c r="O1205" s="18" t="s">
        <v>752</v>
      </c>
      <c r="P1205" s="19" t="s">
        <v>68</v>
      </c>
      <c r="Q1205" s="19" t="s">
        <v>70</v>
      </c>
      <c r="R1205" s="19" t="s">
        <v>1350</v>
      </c>
      <c r="S1205" s="19" t="s">
        <v>72</v>
      </c>
      <c r="T1205" s="21">
        <v>112</v>
      </c>
      <c r="U1205" s="29" t="s">
        <v>1358</v>
      </c>
      <c r="V1205" s="23">
        <v>5800</v>
      </c>
      <c r="W1205" s="46">
        <v>127</v>
      </c>
      <c r="X1205" s="98">
        <v>0</v>
      </c>
      <c r="Y1205" s="98">
        <v>0</v>
      </c>
      <c r="Z1205" s="96" t="s">
        <v>1351</v>
      </c>
      <c r="AA1205" s="19">
        <v>2016</v>
      </c>
      <c r="AB1205" s="14">
        <v>18</v>
      </c>
      <c r="AC1205" s="15" t="s">
        <v>1091</v>
      </c>
    </row>
    <row r="1206" spans="1:29" s="168" customFormat="1" ht="86.25" customHeight="1">
      <c r="A1206" s="18" t="s">
        <v>3482</v>
      </c>
      <c r="B1206" s="19" t="s">
        <v>61</v>
      </c>
      <c r="C1206" s="19" t="s">
        <v>62</v>
      </c>
      <c r="D1206" s="99" t="s">
        <v>1356</v>
      </c>
      <c r="E1206" s="29" t="s">
        <v>1348</v>
      </c>
      <c r="F1206" s="33"/>
      <c r="G1206" s="29" t="s">
        <v>1357</v>
      </c>
      <c r="H1206" s="33"/>
      <c r="I1206" s="18"/>
      <c r="J1206" s="18"/>
      <c r="K1206" s="19" t="s">
        <v>66</v>
      </c>
      <c r="L1206" s="18">
        <v>99.5</v>
      </c>
      <c r="M1206" s="18">
        <v>231010000</v>
      </c>
      <c r="N1206" s="19" t="s">
        <v>68</v>
      </c>
      <c r="O1206" s="18" t="s">
        <v>752</v>
      </c>
      <c r="P1206" s="19" t="s">
        <v>68</v>
      </c>
      <c r="Q1206" s="19" t="s">
        <v>70</v>
      </c>
      <c r="R1206" s="19" t="s">
        <v>1350</v>
      </c>
      <c r="S1206" s="19" t="s">
        <v>72</v>
      </c>
      <c r="T1206" s="21">
        <v>112</v>
      </c>
      <c r="U1206" s="29" t="s">
        <v>1358</v>
      </c>
      <c r="V1206" s="23">
        <v>1000</v>
      </c>
      <c r="W1206" s="46">
        <v>127</v>
      </c>
      <c r="X1206" s="98">
        <f>W1206*V1206</f>
        <v>127000</v>
      </c>
      <c r="Y1206" s="98">
        <f>X1206*1.12</f>
        <v>142240</v>
      </c>
      <c r="Z1206" s="96" t="s">
        <v>1351</v>
      </c>
      <c r="AA1206" s="19">
        <v>2016</v>
      </c>
      <c r="AB1206" s="14"/>
      <c r="AC1206" s="15" t="s">
        <v>1091</v>
      </c>
    </row>
    <row r="1207" spans="1:29" s="168" customFormat="1" ht="86.25" customHeight="1">
      <c r="A1207" s="18" t="s">
        <v>3483</v>
      </c>
      <c r="B1207" s="19" t="s">
        <v>61</v>
      </c>
      <c r="C1207" s="19" t="s">
        <v>62</v>
      </c>
      <c r="D1207" s="99" t="s">
        <v>1367</v>
      </c>
      <c r="E1207" s="29" t="s">
        <v>1362</v>
      </c>
      <c r="F1207" s="33"/>
      <c r="G1207" s="29" t="s">
        <v>1368</v>
      </c>
      <c r="H1207" s="33"/>
      <c r="I1207" s="18"/>
      <c r="J1207" s="18"/>
      <c r="K1207" s="19" t="s">
        <v>66</v>
      </c>
      <c r="L1207" s="18">
        <v>100</v>
      </c>
      <c r="M1207" s="18">
        <v>231010000</v>
      </c>
      <c r="N1207" s="19" t="s">
        <v>68</v>
      </c>
      <c r="O1207" s="18" t="s">
        <v>752</v>
      </c>
      <c r="P1207" s="19" t="s">
        <v>68</v>
      </c>
      <c r="Q1207" s="19" t="s">
        <v>70</v>
      </c>
      <c r="R1207" s="19" t="s">
        <v>3287</v>
      </c>
      <c r="S1207" s="19" t="s">
        <v>72</v>
      </c>
      <c r="T1207" s="21">
        <v>112</v>
      </c>
      <c r="U1207" s="29" t="s">
        <v>1124</v>
      </c>
      <c r="V1207" s="23">
        <v>7500</v>
      </c>
      <c r="W1207" s="46">
        <v>115</v>
      </c>
      <c r="X1207" s="98">
        <f>W1207*V1207</f>
        <v>862500</v>
      </c>
      <c r="Y1207" s="98">
        <f t="shared" si="49"/>
        <v>966000.0000000001</v>
      </c>
      <c r="Z1207" s="96" t="s">
        <v>1351</v>
      </c>
      <c r="AA1207" s="19" t="s">
        <v>76</v>
      </c>
      <c r="AB1207" s="14"/>
      <c r="AC1207" s="1"/>
    </row>
    <row r="1208" spans="1:29" s="168" customFormat="1" ht="86.25" customHeight="1">
      <c r="A1208" s="18" t="s">
        <v>3484</v>
      </c>
      <c r="B1208" s="19" t="s">
        <v>61</v>
      </c>
      <c r="C1208" s="19" t="s">
        <v>62</v>
      </c>
      <c r="D1208" s="116" t="s">
        <v>3485</v>
      </c>
      <c r="E1208" s="19" t="s">
        <v>3486</v>
      </c>
      <c r="F1208" s="19"/>
      <c r="G1208" s="116" t="s">
        <v>3487</v>
      </c>
      <c r="H1208" s="116"/>
      <c r="I1208" s="18" t="s">
        <v>3488</v>
      </c>
      <c r="J1208" s="18"/>
      <c r="K1208" s="19" t="s">
        <v>66</v>
      </c>
      <c r="L1208" s="18">
        <v>0</v>
      </c>
      <c r="M1208" s="18">
        <v>231010000</v>
      </c>
      <c r="N1208" s="19" t="s">
        <v>68</v>
      </c>
      <c r="O1208" s="18" t="s">
        <v>752</v>
      </c>
      <c r="P1208" s="19" t="s">
        <v>68</v>
      </c>
      <c r="Q1208" s="19" t="s">
        <v>70</v>
      </c>
      <c r="R1208" s="21" t="s">
        <v>757</v>
      </c>
      <c r="S1208" s="21" t="s">
        <v>2896</v>
      </c>
      <c r="T1208" s="27">
        <v>796</v>
      </c>
      <c r="U1208" s="27" t="s">
        <v>133</v>
      </c>
      <c r="V1208" s="23">
        <v>1</v>
      </c>
      <c r="W1208" s="24">
        <v>15000</v>
      </c>
      <c r="X1208" s="24">
        <v>15000</v>
      </c>
      <c r="Y1208" s="23">
        <f t="shared" si="49"/>
        <v>16800</v>
      </c>
      <c r="Z1208" s="18"/>
      <c r="AA1208" s="19" t="s">
        <v>76</v>
      </c>
      <c r="AB1208" s="19"/>
      <c r="AC1208" s="1"/>
    </row>
    <row r="1209" spans="1:29" s="168" customFormat="1" ht="86.25" customHeight="1">
      <c r="A1209" s="18" t="s">
        <v>3489</v>
      </c>
      <c r="B1209" s="19" t="s">
        <v>61</v>
      </c>
      <c r="C1209" s="19" t="s">
        <v>62</v>
      </c>
      <c r="D1209" s="19" t="s">
        <v>3490</v>
      </c>
      <c r="E1209" s="19" t="s">
        <v>3491</v>
      </c>
      <c r="F1209" s="19"/>
      <c r="G1209" s="19" t="s">
        <v>3492</v>
      </c>
      <c r="H1209" s="116"/>
      <c r="I1209" s="18" t="s">
        <v>3493</v>
      </c>
      <c r="J1209" s="18"/>
      <c r="K1209" s="19" t="s">
        <v>66</v>
      </c>
      <c r="L1209" s="18">
        <v>0</v>
      </c>
      <c r="M1209" s="18">
        <v>231010000</v>
      </c>
      <c r="N1209" s="19" t="s">
        <v>68</v>
      </c>
      <c r="O1209" s="18" t="s">
        <v>752</v>
      </c>
      <c r="P1209" s="19" t="s">
        <v>68</v>
      </c>
      <c r="Q1209" s="19" t="s">
        <v>70</v>
      </c>
      <c r="R1209" s="21" t="s">
        <v>757</v>
      </c>
      <c r="S1209" s="21" t="s">
        <v>2896</v>
      </c>
      <c r="T1209" s="27">
        <v>796</v>
      </c>
      <c r="U1209" s="27" t="s">
        <v>133</v>
      </c>
      <c r="V1209" s="23">
        <v>30</v>
      </c>
      <c r="W1209" s="24">
        <v>300</v>
      </c>
      <c r="X1209" s="23">
        <v>9000</v>
      </c>
      <c r="Y1209" s="23">
        <f t="shared" si="49"/>
        <v>10080.000000000002</v>
      </c>
      <c r="Z1209" s="18"/>
      <c r="AA1209" s="19" t="s">
        <v>76</v>
      </c>
      <c r="AB1209" s="19"/>
      <c r="AC1209" s="1"/>
    </row>
    <row r="1210" spans="1:29" s="168" customFormat="1" ht="86.25" customHeight="1">
      <c r="A1210" s="18" t="s">
        <v>3494</v>
      </c>
      <c r="B1210" s="19" t="s">
        <v>61</v>
      </c>
      <c r="C1210" s="19" t="s">
        <v>62</v>
      </c>
      <c r="D1210" s="19" t="s">
        <v>3495</v>
      </c>
      <c r="E1210" s="19" t="s">
        <v>258</v>
      </c>
      <c r="F1210" s="19"/>
      <c r="G1210" s="19" t="s">
        <v>3496</v>
      </c>
      <c r="H1210" s="116"/>
      <c r="I1210" s="19" t="s">
        <v>3497</v>
      </c>
      <c r="J1210" s="18"/>
      <c r="K1210" s="19" t="s">
        <v>66</v>
      </c>
      <c r="L1210" s="18">
        <v>0</v>
      </c>
      <c r="M1210" s="18">
        <v>231010000</v>
      </c>
      <c r="N1210" s="19" t="s">
        <v>68</v>
      </c>
      <c r="O1210" s="18" t="s">
        <v>752</v>
      </c>
      <c r="P1210" s="19" t="s">
        <v>68</v>
      </c>
      <c r="Q1210" s="19" t="s">
        <v>70</v>
      </c>
      <c r="R1210" s="21" t="s">
        <v>757</v>
      </c>
      <c r="S1210" s="21" t="s">
        <v>2896</v>
      </c>
      <c r="T1210" s="27">
        <v>796</v>
      </c>
      <c r="U1210" s="27" t="s">
        <v>133</v>
      </c>
      <c r="V1210" s="23">
        <v>2</v>
      </c>
      <c r="W1210" s="24">
        <v>4200</v>
      </c>
      <c r="X1210" s="23">
        <v>8400</v>
      </c>
      <c r="Y1210" s="23">
        <f t="shared" si="49"/>
        <v>9408</v>
      </c>
      <c r="Z1210" s="18"/>
      <c r="AA1210" s="19" t="s">
        <v>76</v>
      </c>
      <c r="AB1210" s="19"/>
      <c r="AC1210" s="1"/>
    </row>
    <row r="1211" spans="1:29" s="62" customFormat="1" ht="102" customHeight="1">
      <c r="A1211" s="18" t="s">
        <v>3498</v>
      </c>
      <c r="B1211" s="99" t="s">
        <v>61</v>
      </c>
      <c r="C1211" s="99" t="s">
        <v>62</v>
      </c>
      <c r="D1211" s="99" t="s">
        <v>3499</v>
      </c>
      <c r="E1211" s="99" t="s">
        <v>1522</v>
      </c>
      <c r="F1211" s="99"/>
      <c r="G1211" s="99" t="s">
        <v>3500</v>
      </c>
      <c r="H1211" s="99"/>
      <c r="I1211" s="99"/>
      <c r="J1211" s="99"/>
      <c r="K1211" s="99" t="s">
        <v>66</v>
      </c>
      <c r="L1211" s="99">
        <v>0</v>
      </c>
      <c r="M1211" s="99" t="s">
        <v>67</v>
      </c>
      <c r="N1211" s="99" t="s">
        <v>68</v>
      </c>
      <c r="O1211" s="99" t="s">
        <v>752</v>
      </c>
      <c r="P1211" s="99" t="s">
        <v>68</v>
      </c>
      <c r="Q1211" s="99" t="s">
        <v>70</v>
      </c>
      <c r="R1211" s="99" t="s">
        <v>84</v>
      </c>
      <c r="S1211" s="21" t="s">
        <v>3501</v>
      </c>
      <c r="T1211" s="99">
        <v>796</v>
      </c>
      <c r="U1211" s="99" t="s">
        <v>133</v>
      </c>
      <c r="V1211" s="99">
        <v>30</v>
      </c>
      <c r="W1211" s="99">
        <f>X1211/V1211</f>
        <v>2275</v>
      </c>
      <c r="X1211" s="99">
        <v>68250</v>
      </c>
      <c r="Y1211" s="99">
        <f>X1211*1.12</f>
        <v>76440</v>
      </c>
      <c r="Z1211" s="99"/>
      <c r="AA1211" s="99" t="s">
        <v>76</v>
      </c>
      <c r="AB1211" s="99"/>
      <c r="AC1211" s="15" t="s">
        <v>1091</v>
      </c>
    </row>
    <row r="1212" spans="1:29" s="62" customFormat="1" ht="93" customHeight="1">
      <c r="A1212" s="18" t="s">
        <v>3502</v>
      </c>
      <c r="B1212" s="19" t="s">
        <v>61</v>
      </c>
      <c r="C1212" s="19" t="s">
        <v>62</v>
      </c>
      <c r="D1212" s="18" t="s">
        <v>1533</v>
      </c>
      <c r="E1212" s="18" t="s">
        <v>1362</v>
      </c>
      <c r="F1212" s="33"/>
      <c r="G1212" s="18" t="s">
        <v>1534</v>
      </c>
      <c r="H1212" s="33"/>
      <c r="I1212" s="18" t="s">
        <v>1535</v>
      </c>
      <c r="J1212" s="18"/>
      <c r="K1212" s="101" t="s">
        <v>66</v>
      </c>
      <c r="L1212" s="18">
        <v>100</v>
      </c>
      <c r="M1212" s="21" t="s">
        <v>67</v>
      </c>
      <c r="N1212" s="19" t="s">
        <v>68</v>
      </c>
      <c r="O1212" s="99" t="s">
        <v>752</v>
      </c>
      <c r="P1212" s="19" t="s">
        <v>68</v>
      </c>
      <c r="Q1212" s="19" t="s">
        <v>70</v>
      </c>
      <c r="R1212" s="22" t="s">
        <v>1548</v>
      </c>
      <c r="S1212" s="19" t="s">
        <v>92</v>
      </c>
      <c r="T1212" s="102" t="s">
        <v>731</v>
      </c>
      <c r="U1212" s="102" t="s">
        <v>1539</v>
      </c>
      <c r="V1212" s="23">
        <v>400</v>
      </c>
      <c r="W1212" s="103">
        <v>169644</v>
      </c>
      <c r="X1212" s="98">
        <f>W1212*V1212</f>
        <v>67857600</v>
      </c>
      <c r="Y1212" s="98">
        <f>X1212*1.12</f>
        <v>76000512</v>
      </c>
      <c r="Z1212" s="19" t="s">
        <v>1351</v>
      </c>
      <c r="AA1212" s="19" t="s">
        <v>76</v>
      </c>
      <c r="AB1212" s="19"/>
      <c r="AC1212" s="15" t="s">
        <v>1091</v>
      </c>
    </row>
    <row r="1213" spans="1:29" s="122" customFormat="1" ht="114.75">
      <c r="A1213" s="18" t="s">
        <v>3503</v>
      </c>
      <c r="B1213" s="19" t="s">
        <v>61</v>
      </c>
      <c r="C1213" s="19" t="s">
        <v>62</v>
      </c>
      <c r="D1213" s="19" t="s">
        <v>3504</v>
      </c>
      <c r="E1213" s="19" t="s">
        <v>3505</v>
      </c>
      <c r="F1213" s="19"/>
      <c r="G1213" s="19" t="s">
        <v>3506</v>
      </c>
      <c r="H1213" s="18"/>
      <c r="I1213" s="19" t="s">
        <v>3507</v>
      </c>
      <c r="J1213" s="48"/>
      <c r="K1213" s="35" t="s">
        <v>66</v>
      </c>
      <c r="L1213" s="48">
        <v>0</v>
      </c>
      <c r="M1213" s="18">
        <v>231010000</v>
      </c>
      <c r="N1213" s="19" t="s">
        <v>68</v>
      </c>
      <c r="O1213" s="18" t="s">
        <v>752</v>
      </c>
      <c r="P1213" s="19" t="s">
        <v>68</v>
      </c>
      <c r="Q1213" s="19" t="s">
        <v>70</v>
      </c>
      <c r="R1213" s="21" t="s">
        <v>3149</v>
      </c>
      <c r="S1213" s="19" t="s">
        <v>323</v>
      </c>
      <c r="T1213" s="21">
        <v>796</v>
      </c>
      <c r="U1213" s="19" t="s">
        <v>205</v>
      </c>
      <c r="V1213" s="23">
        <v>1</v>
      </c>
      <c r="W1213" s="46">
        <f>V1213*X1213</f>
        <v>42857.142857142855</v>
      </c>
      <c r="X1213" s="47">
        <f>Y1213/1.12</f>
        <v>42857.142857142855</v>
      </c>
      <c r="Y1213" s="46">
        <v>48000</v>
      </c>
      <c r="Z1213" s="18"/>
      <c r="AA1213" s="19" t="s">
        <v>76</v>
      </c>
      <c r="AB1213" s="82"/>
      <c r="AC1213" s="177" t="s">
        <v>965</v>
      </c>
    </row>
    <row r="1214" spans="1:29" s="122" customFormat="1" ht="306">
      <c r="A1214" s="18" t="s">
        <v>3508</v>
      </c>
      <c r="B1214" s="19" t="s">
        <v>61</v>
      </c>
      <c r="C1214" s="19" t="s">
        <v>62</v>
      </c>
      <c r="D1214" s="19" t="s">
        <v>3509</v>
      </c>
      <c r="E1214" s="19" t="s">
        <v>387</v>
      </c>
      <c r="F1214" s="19"/>
      <c r="G1214" s="19" t="s">
        <v>3510</v>
      </c>
      <c r="H1214" s="18"/>
      <c r="I1214" s="19" t="s">
        <v>3511</v>
      </c>
      <c r="J1214" s="19"/>
      <c r="K1214" s="19" t="s">
        <v>82</v>
      </c>
      <c r="L1214" s="19">
        <v>0</v>
      </c>
      <c r="M1214" s="18">
        <v>231010000</v>
      </c>
      <c r="N1214" s="19" t="s">
        <v>68</v>
      </c>
      <c r="O1214" s="18" t="s">
        <v>752</v>
      </c>
      <c r="P1214" s="19" t="s">
        <v>68</v>
      </c>
      <c r="Q1214" s="19" t="s">
        <v>70</v>
      </c>
      <c r="R1214" s="21" t="s">
        <v>3149</v>
      </c>
      <c r="S1214" s="21" t="s">
        <v>964</v>
      </c>
      <c r="T1214" s="18">
        <v>796</v>
      </c>
      <c r="U1214" s="18" t="s">
        <v>205</v>
      </c>
      <c r="V1214" s="23">
        <v>1</v>
      </c>
      <c r="W1214" s="46">
        <v>1925929</v>
      </c>
      <c r="X1214" s="46">
        <v>1925929</v>
      </c>
      <c r="Y1214" s="46">
        <f>X1214*1.12</f>
        <v>2157040.48</v>
      </c>
      <c r="Z1214" s="18"/>
      <c r="AA1214" s="19" t="s">
        <v>76</v>
      </c>
      <c r="AB1214" s="82"/>
      <c r="AC1214" s="177" t="s">
        <v>965</v>
      </c>
    </row>
    <row r="1215" spans="1:29" s="122" customFormat="1" ht="138" customHeight="1">
      <c r="A1215" s="18" t="s">
        <v>3512</v>
      </c>
      <c r="B1215" s="19" t="s">
        <v>195</v>
      </c>
      <c r="C1215" s="19" t="s">
        <v>62</v>
      </c>
      <c r="D1215" s="18" t="s">
        <v>3373</v>
      </c>
      <c r="E1215" s="19" t="s">
        <v>548</v>
      </c>
      <c r="F1215" s="19"/>
      <c r="G1215" s="18" t="s">
        <v>3374</v>
      </c>
      <c r="H1215" s="18"/>
      <c r="I1215" s="61" t="s">
        <v>3513</v>
      </c>
      <c r="J1215" s="18"/>
      <c r="K1215" s="19" t="s">
        <v>66</v>
      </c>
      <c r="L1215" s="19">
        <v>0</v>
      </c>
      <c r="M1215" s="19">
        <v>231010000</v>
      </c>
      <c r="N1215" s="19" t="s">
        <v>68</v>
      </c>
      <c r="O1215" s="18" t="s">
        <v>752</v>
      </c>
      <c r="P1215" s="19" t="s">
        <v>68</v>
      </c>
      <c r="Q1215" s="19" t="s">
        <v>70</v>
      </c>
      <c r="R1215" s="19" t="s">
        <v>1418</v>
      </c>
      <c r="S1215" s="21" t="s">
        <v>2517</v>
      </c>
      <c r="T1215" s="21" t="s">
        <v>157</v>
      </c>
      <c r="U1215" s="19" t="s">
        <v>133</v>
      </c>
      <c r="V1215" s="23">
        <v>2</v>
      </c>
      <c r="W1215" s="24">
        <v>313</v>
      </c>
      <c r="X1215" s="23">
        <v>626</v>
      </c>
      <c r="Y1215" s="23">
        <f aca="true" t="shared" si="51" ref="Y1215:Y1227">X1215*1.12</f>
        <v>701.1200000000001</v>
      </c>
      <c r="Z1215" s="24"/>
      <c r="AA1215" s="19" t="s">
        <v>76</v>
      </c>
      <c r="AB1215" s="19"/>
      <c r="AC1215" s="3" t="s">
        <v>77</v>
      </c>
    </row>
    <row r="1216" spans="1:29" s="122" customFormat="1" ht="138" customHeight="1">
      <c r="A1216" s="18" t="s">
        <v>3514</v>
      </c>
      <c r="B1216" s="19" t="s">
        <v>195</v>
      </c>
      <c r="C1216" s="19" t="s">
        <v>62</v>
      </c>
      <c r="D1216" s="18" t="s">
        <v>3373</v>
      </c>
      <c r="E1216" s="19" t="s">
        <v>548</v>
      </c>
      <c r="F1216" s="19"/>
      <c r="G1216" s="18" t="s">
        <v>3374</v>
      </c>
      <c r="H1216" s="18"/>
      <c r="I1216" s="61" t="s">
        <v>3515</v>
      </c>
      <c r="J1216" s="18"/>
      <c r="K1216" s="19" t="s">
        <v>66</v>
      </c>
      <c r="L1216" s="19">
        <v>0</v>
      </c>
      <c r="M1216" s="19">
        <v>231010000</v>
      </c>
      <c r="N1216" s="19" t="s">
        <v>68</v>
      </c>
      <c r="O1216" s="18" t="s">
        <v>752</v>
      </c>
      <c r="P1216" s="19" t="s">
        <v>68</v>
      </c>
      <c r="Q1216" s="19" t="s">
        <v>70</v>
      </c>
      <c r="R1216" s="19" t="s">
        <v>1418</v>
      </c>
      <c r="S1216" s="21" t="s">
        <v>2517</v>
      </c>
      <c r="T1216" s="21" t="s">
        <v>157</v>
      </c>
      <c r="U1216" s="19" t="s">
        <v>133</v>
      </c>
      <c r="V1216" s="23">
        <v>2</v>
      </c>
      <c r="W1216" s="24">
        <v>152</v>
      </c>
      <c r="X1216" s="23">
        <v>304</v>
      </c>
      <c r="Y1216" s="23">
        <f t="shared" si="51"/>
        <v>340.48</v>
      </c>
      <c r="Z1216" s="24"/>
      <c r="AA1216" s="19" t="s">
        <v>76</v>
      </c>
      <c r="AB1216" s="19"/>
      <c r="AC1216" s="3" t="s">
        <v>77</v>
      </c>
    </row>
    <row r="1217" spans="1:29" s="122" customFormat="1" ht="138" customHeight="1">
      <c r="A1217" s="18" t="s">
        <v>3516</v>
      </c>
      <c r="B1217" s="19" t="s">
        <v>195</v>
      </c>
      <c r="C1217" s="19" t="s">
        <v>62</v>
      </c>
      <c r="D1217" s="18" t="s">
        <v>3363</v>
      </c>
      <c r="E1217" s="18" t="s">
        <v>3364</v>
      </c>
      <c r="F1217" s="18"/>
      <c r="G1217" s="18" t="s">
        <v>3365</v>
      </c>
      <c r="H1217" s="18"/>
      <c r="I1217" s="18" t="s">
        <v>3517</v>
      </c>
      <c r="J1217" s="18"/>
      <c r="K1217" s="19" t="s">
        <v>66</v>
      </c>
      <c r="L1217" s="19">
        <v>0</v>
      </c>
      <c r="M1217" s="19">
        <v>231010000</v>
      </c>
      <c r="N1217" s="19" t="s">
        <v>68</v>
      </c>
      <c r="O1217" s="18" t="s">
        <v>752</v>
      </c>
      <c r="P1217" s="19" t="s">
        <v>68</v>
      </c>
      <c r="Q1217" s="19" t="s">
        <v>70</v>
      </c>
      <c r="R1217" s="19" t="s">
        <v>1418</v>
      </c>
      <c r="S1217" s="21" t="s">
        <v>2517</v>
      </c>
      <c r="T1217" s="21" t="s">
        <v>157</v>
      </c>
      <c r="U1217" s="19" t="s">
        <v>133</v>
      </c>
      <c r="V1217" s="23">
        <v>2</v>
      </c>
      <c r="W1217" s="24">
        <v>81</v>
      </c>
      <c r="X1217" s="23">
        <v>162</v>
      </c>
      <c r="Y1217" s="23">
        <f t="shared" si="51"/>
        <v>181.44000000000003</v>
      </c>
      <c r="Z1217" s="24"/>
      <c r="AA1217" s="19" t="s">
        <v>76</v>
      </c>
      <c r="AB1217" s="19"/>
      <c r="AC1217" s="3" t="s">
        <v>77</v>
      </c>
    </row>
    <row r="1218" spans="1:29" s="122" customFormat="1" ht="114.75">
      <c r="A1218" s="18" t="s">
        <v>3518</v>
      </c>
      <c r="B1218" s="19" t="s">
        <v>195</v>
      </c>
      <c r="C1218" s="19" t="s">
        <v>62</v>
      </c>
      <c r="D1218" s="18" t="s">
        <v>3373</v>
      </c>
      <c r="E1218" s="19" t="s">
        <v>548</v>
      </c>
      <c r="F1218" s="19"/>
      <c r="G1218" s="18" t="s">
        <v>3374</v>
      </c>
      <c r="H1218" s="18"/>
      <c r="I1218" s="18" t="s">
        <v>3519</v>
      </c>
      <c r="J1218" s="18"/>
      <c r="K1218" s="19" t="s">
        <v>66</v>
      </c>
      <c r="L1218" s="19">
        <v>0</v>
      </c>
      <c r="M1218" s="19">
        <v>231010000</v>
      </c>
      <c r="N1218" s="19" t="s">
        <v>68</v>
      </c>
      <c r="O1218" s="18" t="s">
        <v>752</v>
      </c>
      <c r="P1218" s="19" t="s">
        <v>68</v>
      </c>
      <c r="Q1218" s="19" t="s">
        <v>70</v>
      </c>
      <c r="R1218" s="19" t="s">
        <v>1418</v>
      </c>
      <c r="S1218" s="21" t="s">
        <v>2517</v>
      </c>
      <c r="T1218" s="21" t="s">
        <v>157</v>
      </c>
      <c r="U1218" s="19" t="s">
        <v>133</v>
      </c>
      <c r="V1218" s="23">
        <v>2</v>
      </c>
      <c r="W1218" s="24">
        <v>94</v>
      </c>
      <c r="X1218" s="23">
        <v>188</v>
      </c>
      <c r="Y1218" s="23">
        <f t="shared" si="51"/>
        <v>210.56000000000003</v>
      </c>
      <c r="Z1218" s="24"/>
      <c r="AA1218" s="19" t="s">
        <v>76</v>
      </c>
      <c r="AB1218" s="19"/>
      <c r="AC1218" s="3" t="s">
        <v>77</v>
      </c>
    </row>
    <row r="1219" spans="1:29" s="122" customFormat="1" ht="178.5">
      <c r="A1219" s="18" t="s">
        <v>3520</v>
      </c>
      <c r="B1219" s="19" t="s">
        <v>195</v>
      </c>
      <c r="C1219" s="19" t="s">
        <v>62</v>
      </c>
      <c r="D1219" s="19" t="s">
        <v>3352</v>
      </c>
      <c r="E1219" s="19" t="s">
        <v>3160</v>
      </c>
      <c r="F1219" s="19"/>
      <c r="G1219" s="19" t="s">
        <v>3353</v>
      </c>
      <c r="H1219" s="19"/>
      <c r="I1219" s="61" t="s">
        <v>3521</v>
      </c>
      <c r="J1219" s="18"/>
      <c r="K1219" s="19" t="s">
        <v>66</v>
      </c>
      <c r="L1219" s="19">
        <v>0</v>
      </c>
      <c r="M1219" s="19">
        <v>231010000</v>
      </c>
      <c r="N1219" s="19" t="s">
        <v>68</v>
      </c>
      <c r="O1219" s="18" t="s">
        <v>752</v>
      </c>
      <c r="P1219" s="19" t="s">
        <v>68</v>
      </c>
      <c r="Q1219" s="19" t="s">
        <v>70</v>
      </c>
      <c r="R1219" s="19" t="s">
        <v>1418</v>
      </c>
      <c r="S1219" s="21" t="s">
        <v>2517</v>
      </c>
      <c r="T1219" s="21" t="s">
        <v>157</v>
      </c>
      <c r="U1219" s="19" t="s">
        <v>380</v>
      </c>
      <c r="V1219" s="23">
        <v>1</v>
      </c>
      <c r="W1219" s="24">
        <v>857</v>
      </c>
      <c r="X1219" s="23">
        <v>857</v>
      </c>
      <c r="Y1219" s="23">
        <f t="shared" si="51"/>
        <v>959.8400000000001</v>
      </c>
      <c r="Z1219" s="24"/>
      <c r="AA1219" s="19" t="s">
        <v>76</v>
      </c>
      <c r="AB1219" s="19"/>
      <c r="AC1219" s="3" t="s">
        <v>77</v>
      </c>
    </row>
    <row r="1220" spans="1:29" s="122" customFormat="1" ht="178.5">
      <c r="A1220" s="18" t="s">
        <v>3522</v>
      </c>
      <c r="B1220" s="19" t="s">
        <v>195</v>
      </c>
      <c r="C1220" s="19" t="s">
        <v>62</v>
      </c>
      <c r="D1220" s="19" t="s">
        <v>3352</v>
      </c>
      <c r="E1220" s="19" t="s">
        <v>3160</v>
      </c>
      <c r="F1220" s="19"/>
      <c r="G1220" s="19" t="s">
        <v>3353</v>
      </c>
      <c r="H1220" s="116"/>
      <c r="I1220" s="18" t="s">
        <v>3523</v>
      </c>
      <c r="J1220" s="18"/>
      <c r="K1220" s="19" t="s">
        <v>66</v>
      </c>
      <c r="L1220" s="19">
        <v>0</v>
      </c>
      <c r="M1220" s="19">
        <v>231010000</v>
      </c>
      <c r="N1220" s="19" t="s">
        <v>68</v>
      </c>
      <c r="O1220" s="18" t="s">
        <v>752</v>
      </c>
      <c r="P1220" s="19" t="s">
        <v>68</v>
      </c>
      <c r="Q1220" s="19" t="s">
        <v>70</v>
      </c>
      <c r="R1220" s="19" t="s">
        <v>1418</v>
      </c>
      <c r="S1220" s="21" t="s">
        <v>2517</v>
      </c>
      <c r="T1220" s="21" t="s">
        <v>157</v>
      </c>
      <c r="U1220" s="19" t="s">
        <v>380</v>
      </c>
      <c r="V1220" s="23">
        <v>26</v>
      </c>
      <c r="W1220" s="24">
        <v>500</v>
      </c>
      <c r="X1220" s="23">
        <v>13000</v>
      </c>
      <c r="Y1220" s="23">
        <f t="shared" si="51"/>
        <v>14560.000000000002</v>
      </c>
      <c r="Z1220" s="24"/>
      <c r="AA1220" s="19" t="s">
        <v>76</v>
      </c>
      <c r="AB1220" s="19"/>
      <c r="AC1220" s="3" t="s">
        <v>77</v>
      </c>
    </row>
    <row r="1221" spans="1:29" s="122" customFormat="1" ht="69" customHeight="1">
      <c r="A1221" s="18" t="s">
        <v>3524</v>
      </c>
      <c r="B1221" s="19" t="s">
        <v>195</v>
      </c>
      <c r="C1221" s="19" t="s">
        <v>62</v>
      </c>
      <c r="D1221" s="19" t="s">
        <v>3373</v>
      </c>
      <c r="E1221" s="19" t="s">
        <v>548</v>
      </c>
      <c r="F1221" s="19"/>
      <c r="G1221" s="19" t="s">
        <v>3374</v>
      </c>
      <c r="H1221" s="18"/>
      <c r="I1221" s="61" t="s">
        <v>3525</v>
      </c>
      <c r="J1221" s="18"/>
      <c r="K1221" s="19" t="s">
        <v>66</v>
      </c>
      <c r="L1221" s="19">
        <v>0</v>
      </c>
      <c r="M1221" s="19">
        <v>231010000</v>
      </c>
      <c r="N1221" s="19" t="s">
        <v>68</v>
      </c>
      <c r="O1221" s="18" t="s">
        <v>752</v>
      </c>
      <c r="P1221" s="19" t="s">
        <v>68</v>
      </c>
      <c r="Q1221" s="19" t="s">
        <v>70</v>
      </c>
      <c r="R1221" s="19" t="s">
        <v>1418</v>
      </c>
      <c r="S1221" s="21" t="s">
        <v>2517</v>
      </c>
      <c r="T1221" s="21" t="s">
        <v>157</v>
      </c>
      <c r="U1221" s="19" t="s">
        <v>133</v>
      </c>
      <c r="V1221" s="23">
        <v>6</v>
      </c>
      <c r="W1221" s="24">
        <v>72</v>
      </c>
      <c r="X1221" s="23">
        <v>429</v>
      </c>
      <c r="Y1221" s="23">
        <f t="shared" si="51"/>
        <v>480.48</v>
      </c>
      <c r="Z1221" s="24"/>
      <c r="AA1221" s="19" t="s">
        <v>76</v>
      </c>
      <c r="AB1221" s="19"/>
      <c r="AC1221" s="3" t="s">
        <v>77</v>
      </c>
    </row>
    <row r="1222" spans="1:29" s="122" customFormat="1" ht="153">
      <c r="A1222" s="18" t="s">
        <v>3526</v>
      </c>
      <c r="B1222" s="19" t="s">
        <v>195</v>
      </c>
      <c r="C1222" s="19" t="s">
        <v>62</v>
      </c>
      <c r="D1222" s="61" t="s">
        <v>3527</v>
      </c>
      <c r="E1222" s="61" t="s">
        <v>3528</v>
      </c>
      <c r="F1222" s="61"/>
      <c r="G1222" s="61" t="s">
        <v>3529</v>
      </c>
      <c r="H1222" s="18"/>
      <c r="I1222" s="61" t="s">
        <v>3530</v>
      </c>
      <c r="J1222" s="18"/>
      <c r="K1222" s="19" t="s">
        <v>66</v>
      </c>
      <c r="L1222" s="19">
        <v>0</v>
      </c>
      <c r="M1222" s="19">
        <v>231010000</v>
      </c>
      <c r="N1222" s="19" t="s">
        <v>68</v>
      </c>
      <c r="O1222" s="18" t="s">
        <v>752</v>
      </c>
      <c r="P1222" s="19" t="s">
        <v>68</v>
      </c>
      <c r="Q1222" s="19" t="s">
        <v>70</v>
      </c>
      <c r="R1222" s="19" t="s">
        <v>1418</v>
      </c>
      <c r="S1222" s="21" t="s">
        <v>2517</v>
      </c>
      <c r="T1222" s="21" t="s">
        <v>157</v>
      </c>
      <c r="U1222" s="19" t="s">
        <v>133</v>
      </c>
      <c r="V1222" s="23">
        <v>5</v>
      </c>
      <c r="W1222" s="24">
        <v>982</v>
      </c>
      <c r="X1222" s="23">
        <v>4912</v>
      </c>
      <c r="Y1222" s="23">
        <f t="shared" si="51"/>
        <v>5501.4400000000005</v>
      </c>
      <c r="Z1222" s="24"/>
      <c r="AA1222" s="19" t="s">
        <v>76</v>
      </c>
      <c r="AB1222" s="19"/>
      <c r="AC1222" s="3" t="s">
        <v>77</v>
      </c>
    </row>
    <row r="1223" spans="1:29" s="122" customFormat="1" ht="115.5" customHeight="1">
      <c r="A1223" s="18" t="s">
        <v>3531</v>
      </c>
      <c r="B1223" s="19" t="s">
        <v>195</v>
      </c>
      <c r="C1223" s="19" t="s">
        <v>62</v>
      </c>
      <c r="D1223" s="18" t="s">
        <v>3382</v>
      </c>
      <c r="E1223" s="18" t="s">
        <v>3383</v>
      </c>
      <c r="F1223" s="19"/>
      <c r="G1223" s="18" t="s">
        <v>3384</v>
      </c>
      <c r="H1223" s="18"/>
      <c r="I1223" s="61" t="s">
        <v>3532</v>
      </c>
      <c r="J1223" s="18"/>
      <c r="K1223" s="19" t="s">
        <v>66</v>
      </c>
      <c r="L1223" s="19">
        <v>0</v>
      </c>
      <c r="M1223" s="19">
        <v>231010000</v>
      </c>
      <c r="N1223" s="19" t="s">
        <v>68</v>
      </c>
      <c r="O1223" s="18" t="s">
        <v>752</v>
      </c>
      <c r="P1223" s="19" t="s">
        <v>68</v>
      </c>
      <c r="Q1223" s="19" t="s">
        <v>70</v>
      </c>
      <c r="R1223" s="19" t="s">
        <v>1418</v>
      </c>
      <c r="S1223" s="21" t="s">
        <v>2517</v>
      </c>
      <c r="T1223" s="21" t="s">
        <v>157</v>
      </c>
      <c r="U1223" s="19" t="s">
        <v>133</v>
      </c>
      <c r="V1223" s="23">
        <v>6</v>
      </c>
      <c r="W1223" s="24">
        <v>1117</v>
      </c>
      <c r="X1223" s="23">
        <v>6697</v>
      </c>
      <c r="Y1223" s="23">
        <f t="shared" si="51"/>
        <v>7500.64</v>
      </c>
      <c r="Z1223" s="24"/>
      <c r="AA1223" s="19" t="s">
        <v>76</v>
      </c>
      <c r="AB1223" s="19"/>
      <c r="AC1223" s="3" t="s">
        <v>77</v>
      </c>
    </row>
    <row r="1224" spans="1:29" s="122" customFormat="1" ht="144.75" customHeight="1">
      <c r="A1224" s="18" t="s">
        <v>3533</v>
      </c>
      <c r="B1224" s="19" t="s">
        <v>195</v>
      </c>
      <c r="C1224" s="19" t="s">
        <v>62</v>
      </c>
      <c r="D1224" s="19" t="s">
        <v>3382</v>
      </c>
      <c r="E1224" s="19" t="s">
        <v>3383</v>
      </c>
      <c r="F1224" s="19"/>
      <c r="G1224" s="19" t="s">
        <v>3384</v>
      </c>
      <c r="H1224" s="18"/>
      <c r="I1224" s="61" t="s">
        <v>3534</v>
      </c>
      <c r="J1224" s="18"/>
      <c r="K1224" s="19" t="s">
        <v>66</v>
      </c>
      <c r="L1224" s="19">
        <v>0</v>
      </c>
      <c r="M1224" s="19">
        <v>231010000</v>
      </c>
      <c r="N1224" s="19" t="s">
        <v>68</v>
      </c>
      <c r="O1224" s="18" t="s">
        <v>752</v>
      </c>
      <c r="P1224" s="19" t="s">
        <v>68</v>
      </c>
      <c r="Q1224" s="19" t="s">
        <v>70</v>
      </c>
      <c r="R1224" s="19" t="s">
        <v>1418</v>
      </c>
      <c r="S1224" s="21" t="s">
        <v>2517</v>
      </c>
      <c r="T1224" s="21" t="s">
        <v>157</v>
      </c>
      <c r="U1224" s="19" t="s">
        <v>133</v>
      </c>
      <c r="V1224" s="23">
        <v>6</v>
      </c>
      <c r="W1224" s="24">
        <v>1027</v>
      </c>
      <c r="X1224" s="23">
        <v>6162</v>
      </c>
      <c r="Y1224" s="23">
        <f t="shared" si="51"/>
        <v>6901.4400000000005</v>
      </c>
      <c r="Z1224" s="24"/>
      <c r="AA1224" s="19" t="s">
        <v>76</v>
      </c>
      <c r="AB1224" s="19"/>
      <c r="AC1224" s="3" t="s">
        <v>77</v>
      </c>
    </row>
    <row r="1225" spans="1:29" s="122" customFormat="1" ht="133.5" customHeight="1">
      <c r="A1225" s="18" t="s">
        <v>3535</v>
      </c>
      <c r="B1225" s="19" t="s">
        <v>195</v>
      </c>
      <c r="C1225" s="19" t="s">
        <v>62</v>
      </c>
      <c r="D1225" s="19" t="s">
        <v>3377</v>
      </c>
      <c r="E1225" s="19" t="s">
        <v>3378</v>
      </c>
      <c r="F1225" s="19"/>
      <c r="G1225" s="19" t="s">
        <v>3379</v>
      </c>
      <c r="H1225" s="18"/>
      <c r="I1225" s="18" t="s">
        <v>3536</v>
      </c>
      <c r="J1225" s="18"/>
      <c r="K1225" s="19" t="s">
        <v>66</v>
      </c>
      <c r="L1225" s="19">
        <v>0</v>
      </c>
      <c r="M1225" s="19">
        <v>231010000</v>
      </c>
      <c r="N1225" s="19" t="s">
        <v>68</v>
      </c>
      <c r="O1225" s="18" t="s">
        <v>752</v>
      </c>
      <c r="P1225" s="19" t="s">
        <v>68</v>
      </c>
      <c r="Q1225" s="19" t="s">
        <v>70</v>
      </c>
      <c r="R1225" s="19" t="s">
        <v>1418</v>
      </c>
      <c r="S1225" s="21" t="s">
        <v>2517</v>
      </c>
      <c r="T1225" s="21" t="s">
        <v>157</v>
      </c>
      <c r="U1225" s="19" t="s">
        <v>133</v>
      </c>
      <c r="V1225" s="23">
        <v>6</v>
      </c>
      <c r="W1225" s="24">
        <v>349</v>
      </c>
      <c r="X1225" s="23">
        <v>2089</v>
      </c>
      <c r="Y1225" s="23">
        <f t="shared" si="51"/>
        <v>2339.6800000000003</v>
      </c>
      <c r="Z1225" s="24"/>
      <c r="AA1225" s="19" t="s">
        <v>76</v>
      </c>
      <c r="AB1225" s="19"/>
      <c r="AC1225" s="3" t="s">
        <v>77</v>
      </c>
    </row>
    <row r="1226" spans="1:29" s="122" customFormat="1" ht="114.75">
      <c r="A1226" s="18" t="s">
        <v>3537</v>
      </c>
      <c r="B1226" s="19" t="s">
        <v>195</v>
      </c>
      <c r="C1226" s="19" t="s">
        <v>62</v>
      </c>
      <c r="D1226" s="19" t="s">
        <v>3398</v>
      </c>
      <c r="E1226" s="19" t="s">
        <v>3399</v>
      </c>
      <c r="F1226" s="19"/>
      <c r="G1226" s="19" t="s">
        <v>3400</v>
      </c>
      <c r="H1226" s="18"/>
      <c r="I1226" s="61" t="s">
        <v>3538</v>
      </c>
      <c r="J1226" s="18"/>
      <c r="K1226" s="19" t="s">
        <v>66</v>
      </c>
      <c r="L1226" s="19">
        <v>0</v>
      </c>
      <c r="M1226" s="19">
        <v>231010000</v>
      </c>
      <c r="N1226" s="19" t="s">
        <v>68</v>
      </c>
      <c r="O1226" s="18" t="s">
        <v>752</v>
      </c>
      <c r="P1226" s="19" t="s">
        <v>68</v>
      </c>
      <c r="Q1226" s="19" t="s">
        <v>70</v>
      </c>
      <c r="R1226" s="19" t="s">
        <v>1418</v>
      </c>
      <c r="S1226" s="21" t="s">
        <v>2517</v>
      </c>
      <c r="T1226" s="21" t="s">
        <v>157</v>
      </c>
      <c r="U1226" s="19" t="s">
        <v>133</v>
      </c>
      <c r="V1226" s="23">
        <v>2</v>
      </c>
      <c r="W1226" s="24">
        <v>563</v>
      </c>
      <c r="X1226" s="23">
        <v>1125</v>
      </c>
      <c r="Y1226" s="23">
        <f t="shared" si="51"/>
        <v>1260.0000000000002</v>
      </c>
      <c r="Z1226" s="24"/>
      <c r="AA1226" s="19" t="s">
        <v>76</v>
      </c>
      <c r="AB1226" s="19"/>
      <c r="AC1226" s="1" t="s">
        <v>77</v>
      </c>
    </row>
    <row r="1227" spans="1:29" s="122" customFormat="1" ht="114.75">
      <c r="A1227" s="18" t="s">
        <v>3539</v>
      </c>
      <c r="B1227" s="19" t="s">
        <v>195</v>
      </c>
      <c r="C1227" s="19" t="s">
        <v>62</v>
      </c>
      <c r="D1227" s="18" t="s">
        <v>363</v>
      </c>
      <c r="E1227" s="33" t="s">
        <v>364</v>
      </c>
      <c r="F1227" s="33"/>
      <c r="G1227" s="33" t="s">
        <v>365</v>
      </c>
      <c r="H1227" s="18"/>
      <c r="I1227" s="33" t="s">
        <v>3540</v>
      </c>
      <c r="J1227" s="18"/>
      <c r="K1227" s="19" t="s">
        <v>66</v>
      </c>
      <c r="L1227" s="19">
        <v>0</v>
      </c>
      <c r="M1227" s="19">
        <v>231010000</v>
      </c>
      <c r="N1227" s="19" t="s">
        <v>68</v>
      </c>
      <c r="O1227" s="18" t="s">
        <v>752</v>
      </c>
      <c r="P1227" s="19" t="s">
        <v>68</v>
      </c>
      <c r="Q1227" s="19" t="s">
        <v>70</v>
      </c>
      <c r="R1227" s="19" t="s">
        <v>1418</v>
      </c>
      <c r="S1227" s="21" t="s">
        <v>2517</v>
      </c>
      <c r="T1227" s="21" t="s">
        <v>157</v>
      </c>
      <c r="U1227" s="19" t="s">
        <v>133</v>
      </c>
      <c r="V1227" s="23">
        <v>1</v>
      </c>
      <c r="W1227" s="24">
        <v>3750</v>
      </c>
      <c r="X1227" s="23">
        <v>3750</v>
      </c>
      <c r="Y1227" s="23">
        <f t="shared" si="51"/>
        <v>4200</v>
      </c>
      <c r="Z1227" s="19"/>
      <c r="AA1227" s="19" t="s">
        <v>76</v>
      </c>
      <c r="AB1227" s="19"/>
      <c r="AC1227" s="1" t="s">
        <v>77</v>
      </c>
    </row>
    <row r="1228" spans="1:29" s="122" customFormat="1" ht="114.75">
      <c r="A1228" s="18" t="s">
        <v>3541</v>
      </c>
      <c r="B1228" s="19" t="s">
        <v>195</v>
      </c>
      <c r="C1228" s="19" t="s">
        <v>62</v>
      </c>
      <c r="D1228" s="19" t="s">
        <v>3542</v>
      </c>
      <c r="E1228" s="19" t="s">
        <v>1915</v>
      </c>
      <c r="F1228" s="137"/>
      <c r="G1228" s="19" t="s">
        <v>3543</v>
      </c>
      <c r="H1228" s="18"/>
      <c r="I1228" s="61" t="s">
        <v>3544</v>
      </c>
      <c r="J1228" s="18"/>
      <c r="K1228" s="19" t="s">
        <v>66</v>
      </c>
      <c r="L1228" s="19">
        <v>0</v>
      </c>
      <c r="M1228" s="19">
        <v>231010000</v>
      </c>
      <c r="N1228" s="19" t="s">
        <v>68</v>
      </c>
      <c r="O1228" s="18" t="s">
        <v>752</v>
      </c>
      <c r="P1228" s="19" t="s">
        <v>68</v>
      </c>
      <c r="Q1228" s="19" t="s">
        <v>70</v>
      </c>
      <c r="R1228" s="19" t="s">
        <v>1418</v>
      </c>
      <c r="S1228" s="21" t="s">
        <v>2517</v>
      </c>
      <c r="T1228" s="21" t="s">
        <v>157</v>
      </c>
      <c r="U1228" s="19" t="s">
        <v>133</v>
      </c>
      <c r="V1228" s="23">
        <v>10</v>
      </c>
      <c r="W1228" s="24">
        <v>679</v>
      </c>
      <c r="X1228" s="23">
        <v>67900</v>
      </c>
      <c r="Y1228" s="23">
        <v>7601</v>
      </c>
      <c r="Z1228" s="19"/>
      <c r="AA1228" s="19" t="s">
        <v>76</v>
      </c>
      <c r="AB1228" s="19"/>
      <c r="AC1228" s="1" t="s">
        <v>77</v>
      </c>
    </row>
    <row r="1229" spans="1:29" s="122" customFormat="1" ht="114.75">
      <c r="A1229" s="18" t="s">
        <v>3545</v>
      </c>
      <c r="B1229" s="19" t="s">
        <v>195</v>
      </c>
      <c r="C1229" s="19" t="s">
        <v>62</v>
      </c>
      <c r="D1229" s="19" t="s">
        <v>3546</v>
      </c>
      <c r="E1229" s="19" t="s">
        <v>3547</v>
      </c>
      <c r="F1229" s="19"/>
      <c r="G1229" s="19" t="s">
        <v>3548</v>
      </c>
      <c r="H1229" s="18"/>
      <c r="I1229" s="19" t="s">
        <v>3549</v>
      </c>
      <c r="J1229" s="19"/>
      <c r="K1229" s="19" t="s">
        <v>66</v>
      </c>
      <c r="L1229" s="19">
        <v>0</v>
      </c>
      <c r="M1229" s="19">
        <v>231010000</v>
      </c>
      <c r="N1229" s="19" t="s">
        <v>68</v>
      </c>
      <c r="O1229" s="18" t="s">
        <v>752</v>
      </c>
      <c r="P1229" s="19" t="s">
        <v>68</v>
      </c>
      <c r="Q1229" s="19" t="s">
        <v>70</v>
      </c>
      <c r="R1229" s="19" t="s">
        <v>1418</v>
      </c>
      <c r="S1229" s="21" t="s">
        <v>2517</v>
      </c>
      <c r="T1229" s="19">
        <v>625</v>
      </c>
      <c r="U1229" s="19" t="s">
        <v>3550</v>
      </c>
      <c r="V1229" s="23">
        <v>8</v>
      </c>
      <c r="W1229" s="178">
        <v>1071.4285714285713</v>
      </c>
      <c r="X1229" s="23">
        <f>V1229*W1229</f>
        <v>8571.42857142857</v>
      </c>
      <c r="Y1229" s="23">
        <f>X1229*1.12</f>
        <v>9600</v>
      </c>
      <c r="Z1229" s="19"/>
      <c r="AA1229" s="19" t="s">
        <v>76</v>
      </c>
      <c r="AB1229" s="19"/>
      <c r="AC1229" s="1" t="s">
        <v>1091</v>
      </c>
    </row>
    <row r="1230" spans="1:29" s="122" customFormat="1" ht="114.75">
      <c r="A1230" s="18" t="s">
        <v>3551</v>
      </c>
      <c r="B1230" s="19" t="s">
        <v>195</v>
      </c>
      <c r="C1230" s="19" t="s">
        <v>62</v>
      </c>
      <c r="D1230" s="19" t="s">
        <v>3552</v>
      </c>
      <c r="E1230" s="19" t="s">
        <v>2613</v>
      </c>
      <c r="F1230" s="19"/>
      <c r="G1230" s="19" t="s">
        <v>3553</v>
      </c>
      <c r="H1230" s="18"/>
      <c r="I1230" s="33" t="s">
        <v>3554</v>
      </c>
      <c r="J1230" s="18"/>
      <c r="K1230" s="19" t="s">
        <v>66</v>
      </c>
      <c r="L1230" s="19">
        <v>0</v>
      </c>
      <c r="M1230" s="19">
        <v>231010000</v>
      </c>
      <c r="N1230" s="19" t="s">
        <v>68</v>
      </c>
      <c r="O1230" s="18" t="s">
        <v>752</v>
      </c>
      <c r="P1230" s="19" t="s">
        <v>68</v>
      </c>
      <c r="Q1230" s="19" t="s">
        <v>70</v>
      </c>
      <c r="R1230" s="19" t="s">
        <v>1418</v>
      </c>
      <c r="S1230" s="21" t="s">
        <v>2517</v>
      </c>
      <c r="T1230" s="21" t="s">
        <v>157</v>
      </c>
      <c r="U1230" s="19" t="s">
        <v>133</v>
      </c>
      <c r="V1230" s="23">
        <v>8</v>
      </c>
      <c r="W1230" s="178">
        <v>267.85714285714283</v>
      </c>
      <c r="X1230" s="23">
        <f aca="true" t="shared" si="52" ref="X1230:X1263">V1230*W1230</f>
        <v>2142.8571428571427</v>
      </c>
      <c r="Y1230" s="23">
        <f aca="true" t="shared" si="53" ref="Y1230:Y1263">X1230*1.12</f>
        <v>2400</v>
      </c>
      <c r="Z1230" s="19"/>
      <c r="AA1230" s="19" t="s">
        <v>76</v>
      </c>
      <c r="AB1230" s="19"/>
      <c r="AC1230" s="1" t="s">
        <v>1091</v>
      </c>
    </row>
    <row r="1231" spans="1:29" s="122" customFormat="1" ht="114.75">
      <c r="A1231" s="18" t="s">
        <v>3555</v>
      </c>
      <c r="B1231" s="19" t="s">
        <v>195</v>
      </c>
      <c r="C1231" s="19" t="s">
        <v>62</v>
      </c>
      <c r="D1231" s="19" t="s">
        <v>3552</v>
      </c>
      <c r="E1231" s="19" t="s">
        <v>2613</v>
      </c>
      <c r="F1231" s="19"/>
      <c r="G1231" s="19" t="s">
        <v>3553</v>
      </c>
      <c r="H1231" s="18"/>
      <c r="I1231" s="33" t="s">
        <v>3556</v>
      </c>
      <c r="J1231" s="18"/>
      <c r="K1231" s="19" t="s">
        <v>66</v>
      </c>
      <c r="L1231" s="19">
        <v>0</v>
      </c>
      <c r="M1231" s="19">
        <v>231010000</v>
      </c>
      <c r="N1231" s="19" t="s">
        <v>68</v>
      </c>
      <c r="O1231" s="18" t="s">
        <v>752</v>
      </c>
      <c r="P1231" s="19" t="s">
        <v>68</v>
      </c>
      <c r="Q1231" s="19" t="s">
        <v>70</v>
      </c>
      <c r="R1231" s="19" t="s">
        <v>1418</v>
      </c>
      <c r="S1231" s="21" t="s">
        <v>2517</v>
      </c>
      <c r="T1231" s="21" t="s">
        <v>157</v>
      </c>
      <c r="U1231" s="19" t="s">
        <v>133</v>
      </c>
      <c r="V1231" s="23">
        <v>10</v>
      </c>
      <c r="W1231" s="178">
        <v>383.9285714285714</v>
      </c>
      <c r="X1231" s="23">
        <f t="shared" si="52"/>
        <v>3839.2857142857138</v>
      </c>
      <c r="Y1231" s="23">
        <f t="shared" si="53"/>
        <v>4300</v>
      </c>
      <c r="Z1231" s="19"/>
      <c r="AA1231" s="19" t="s">
        <v>76</v>
      </c>
      <c r="AB1231" s="19"/>
      <c r="AC1231" s="1" t="s">
        <v>1091</v>
      </c>
    </row>
    <row r="1232" spans="1:29" s="122" customFormat="1" ht="114.75">
      <c r="A1232" s="18" t="s">
        <v>3557</v>
      </c>
      <c r="B1232" s="19" t="s">
        <v>195</v>
      </c>
      <c r="C1232" s="19" t="s">
        <v>62</v>
      </c>
      <c r="D1232" s="52" t="s">
        <v>351</v>
      </c>
      <c r="E1232" s="52" t="s">
        <v>352</v>
      </c>
      <c r="F1232" s="19"/>
      <c r="G1232" s="19" t="s">
        <v>353</v>
      </c>
      <c r="H1232" s="18"/>
      <c r="I1232" s="33" t="s">
        <v>3558</v>
      </c>
      <c r="J1232" s="18"/>
      <c r="K1232" s="19" t="s">
        <v>66</v>
      </c>
      <c r="L1232" s="19">
        <v>0</v>
      </c>
      <c r="M1232" s="19">
        <v>231010000</v>
      </c>
      <c r="N1232" s="19" t="s">
        <v>68</v>
      </c>
      <c r="O1232" s="18" t="s">
        <v>752</v>
      </c>
      <c r="P1232" s="19" t="s">
        <v>68</v>
      </c>
      <c r="Q1232" s="19" t="s">
        <v>70</v>
      </c>
      <c r="R1232" s="19" t="s">
        <v>1418</v>
      </c>
      <c r="S1232" s="21" t="s">
        <v>2517</v>
      </c>
      <c r="T1232" s="21">
        <v>778</v>
      </c>
      <c r="U1232" s="19" t="s">
        <v>281</v>
      </c>
      <c r="V1232" s="23">
        <v>1</v>
      </c>
      <c r="W1232" s="178">
        <v>1517.8571428571427</v>
      </c>
      <c r="X1232" s="23">
        <f t="shared" si="52"/>
        <v>1517.8571428571427</v>
      </c>
      <c r="Y1232" s="23">
        <f t="shared" si="53"/>
        <v>1700</v>
      </c>
      <c r="Z1232" s="19"/>
      <c r="AA1232" s="19" t="s">
        <v>76</v>
      </c>
      <c r="AB1232" s="19"/>
      <c r="AC1232" s="1" t="s">
        <v>1091</v>
      </c>
    </row>
    <row r="1233" spans="1:29" s="122" customFormat="1" ht="114.75">
      <c r="A1233" s="18" t="s">
        <v>3559</v>
      </c>
      <c r="B1233" s="19" t="s">
        <v>195</v>
      </c>
      <c r="C1233" s="19" t="s">
        <v>62</v>
      </c>
      <c r="D1233" s="52" t="s">
        <v>351</v>
      </c>
      <c r="E1233" s="52" t="s">
        <v>352</v>
      </c>
      <c r="F1233" s="19"/>
      <c r="G1233" s="19" t="s">
        <v>353</v>
      </c>
      <c r="H1233" s="18"/>
      <c r="I1233" s="33" t="s">
        <v>3560</v>
      </c>
      <c r="J1233" s="18"/>
      <c r="K1233" s="19" t="s">
        <v>66</v>
      </c>
      <c r="L1233" s="19">
        <v>0</v>
      </c>
      <c r="M1233" s="19">
        <v>231010000</v>
      </c>
      <c r="N1233" s="19" t="s">
        <v>68</v>
      </c>
      <c r="O1233" s="18" t="s">
        <v>752</v>
      </c>
      <c r="P1233" s="19" t="s">
        <v>68</v>
      </c>
      <c r="Q1233" s="19" t="s">
        <v>70</v>
      </c>
      <c r="R1233" s="19" t="s">
        <v>1418</v>
      </c>
      <c r="S1233" s="21" t="s">
        <v>2517</v>
      </c>
      <c r="T1233" s="21">
        <v>778</v>
      </c>
      <c r="U1233" s="19" t="s">
        <v>281</v>
      </c>
      <c r="V1233" s="23">
        <v>1</v>
      </c>
      <c r="W1233" s="178">
        <v>1785.7142857142856</v>
      </c>
      <c r="X1233" s="23">
        <f t="shared" si="52"/>
        <v>1785.7142857142856</v>
      </c>
      <c r="Y1233" s="23">
        <f t="shared" si="53"/>
        <v>2000</v>
      </c>
      <c r="Z1233" s="19"/>
      <c r="AA1233" s="19" t="s">
        <v>76</v>
      </c>
      <c r="AB1233" s="19"/>
      <c r="AC1233" s="1" t="s">
        <v>1091</v>
      </c>
    </row>
    <row r="1234" spans="1:29" s="122" customFormat="1" ht="114.75">
      <c r="A1234" s="18" t="s">
        <v>3561</v>
      </c>
      <c r="B1234" s="19" t="s">
        <v>195</v>
      </c>
      <c r="C1234" s="19" t="s">
        <v>62</v>
      </c>
      <c r="D1234" s="19" t="s">
        <v>3030</v>
      </c>
      <c r="E1234" s="19" t="s">
        <v>3031</v>
      </c>
      <c r="F1234" s="33"/>
      <c r="G1234" s="19" t="s">
        <v>3032</v>
      </c>
      <c r="H1234" s="18"/>
      <c r="I1234" s="33" t="s">
        <v>3562</v>
      </c>
      <c r="J1234" s="18"/>
      <c r="K1234" s="19" t="s">
        <v>66</v>
      </c>
      <c r="L1234" s="19">
        <v>0</v>
      </c>
      <c r="M1234" s="19">
        <v>231010000</v>
      </c>
      <c r="N1234" s="19" t="s">
        <v>68</v>
      </c>
      <c r="O1234" s="18" t="s">
        <v>752</v>
      </c>
      <c r="P1234" s="19" t="s">
        <v>68</v>
      </c>
      <c r="Q1234" s="19" t="s">
        <v>70</v>
      </c>
      <c r="R1234" s="19" t="s">
        <v>1418</v>
      </c>
      <c r="S1234" s="21" t="s">
        <v>2517</v>
      </c>
      <c r="T1234" s="21" t="s">
        <v>86</v>
      </c>
      <c r="U1234" s="18" t="s">
        <v>87</v>
      </c>
      <c r="V1234" s="23">
        <v>20</v>
      </c>
      <c r="W1234" s="178">
        <v>1696.4285714285713</v>
      </c>
      <c r="X1234" s="23">
        <f t="shared" si="52"/>
        <v>33928.57142857143</v>
      </c>
      <c r="Y1234" s="23">
        <f t="shared" si="53"/>
        <v>38000</v>
      </c>
      <c r="Z1234" s="19"/>
      <c r="AA1234" s="19" t="s">
        <v>76</v>
      </c>
      <c r="AB1234" s="19"/>
      <c r="AC1234" s="1" t="s">
        <v>1091</v>
      </c>
    </row>
    <row r="1235" spans="1:29" s="122" customFormat="1" ht="114.75">
      <c r="A1235" s="18" t="s">
        <v>3563</v>
      </c>
      <c r="B1235" s="19" t="s">
        <v>195</v>
      </c>
      <c r="C1235" s="19" t="s">
        <v>62</v>
      </c>
      <c r="D1235" s="19" t="s">
        <v>3030</v>
      </c>
      <c r="E1235" s="19" t="s">
        <v>3031</v>
      </c>
      <c r="F1235" s="33"/>
      <c r="G1235" s="19" t="s">
        <v>3032</v>
      </c>
      <c r="H1235" s="18"/>
      <c r="I1235" s="33" t="s">
        <v>3564</v>
      </c>
      <c r="J1235" s="18"/>
      <c r="K1235" s="19" t="s">
        <v>66</v>
      </c>
      <c r="L1235" s="19">
        <v>0</v>
      </c>
      <c r="M1235" s="19">
        <v>231010000</v>
      </c>
      <c r="N1235" s="19" t="s">
        <v>68</v>
      </c>
      <c r="O1235" s="18" t="s">
        <v>752</v>
      </c>
      <c r="P1235" s="19" t="s">
        <v>68</v>
      </c>
      <c r="Q1235" s="19" t="s">
        <v>70</v>
      </c>
      <c r="R1235" s="19" t="s">
        <v>1418</v>
      </c>
      <c r="S1235" s="21" t="s">
        <v>2517</v>
      </c>
      <c r="T1235" s="21" t="s">
        <v>86</v>
      </c>
      <c r="U1235" s="18" t="s">
        <v>87</v>
      </c>
      <c r="V1235" s="23">
        <v>30</v>
      </c>
      <c r="W1235" s="178">
        <v>1785.7142857142856</v>
      </c>
      <c r="X1235" s="23">
        <f t="shared" si="52"/>
        <v>53571.428571428565</v>
      </c>
      <c r="Y1235" s="23">
        <f t="shared" si="53"/>
        <v>60000</v>
      </c>
      <c r="Z1235" s="19"/>
      <c r="AA1235" s="19" t="s">
        <v>76</v>
      </c>
      <c r="AB1235" s="19"/>
      <c r="AC1235" s="1" t="s">
        <v>1091</v>
      </c>
    </row>
    <row r="1236" spans="1:29" s="122" customFormat="1" ht="114.75">
      <c r="A1236" s="18" t="s">
        <v>3565</v>
      </c>
      <c r="B1236" s="19" t="s">
        <v>195</v>
      </c>
      <c r="C1236" s="19" t="s">
        <v>62</v>
      </c>
      <c r="D1236" s="19" t="s">
        <v>3035</v>
      </c>
      <c r="E1236" s="19" t="s">
        <v>2669</v>
      </c>
      <c r="F1236" s="33"/>
      <c r="G1236" s="19" t="s">
        <v>3036</v>
      </c>
      <c r="H1236" s="18"/>
      <c r="I1236" s="33" t="s">
        <v>3566</v>
      </c>
      <c r="J1236" s="18"/>
      <c r="K1236" s="19" t="s">
        <v>66</v>
      </c>
      <c r="L1236" s="19">
        <v>0</v>
      </c>
      <c r="M1236" s="19">
        <v>231010000</v>
      </c>
      <c r="N1236" s="19" t="s">
        <v>68</v>
      </c>
      <c r="O1236" s="18" t="s">
        <v>752</v>
      </c>
      <c r="P1236" s="19" t="s">
        <v>68</v>
      </c>
      <c r="Q1236" s="19" t="s">
        <v>70</v>
      </c>
      <c r="R1236" s="19" t="s">
        <v>1418</v>
      </c>
      <c r="S1236" s="21" t="s">
        <v>2517</v>
      </c>
      <c r="T1236" s="21" t="s">
        <v>157</v>
      </c>
      <c r="U1236" s="19" t="s">
        <v>205</v>
      </c>
      <c r="V1236" s="23">
        <v>11</v>
      </c>
      <c r="W1236" s="178">
        <v>1071.4285714285713</v>
      </c>
      <c r="X1236" s="23">
        <f t="shared" si="52"/>
        <v>11785.714285714284</v>
      </c>
      <c r="Y1236" s="23">
        <f t="shared" si="53"/>
        <v>13200</v>
      </c>
      <c r="Z1236" s="19"/>
      <c r="AA1236" s="19" t="s">
        <v>76</v>
      </c>
      <c r="AB1236" s="19"/>
      <c r="AC1236" s="1" t="s">
        <v>1091</v>
      </c>
    </row>
    <row r="1237" spans="1:29" s="122" customFormat="1" ht="114.75">
      <c r="A1237" s="18" t="s">
        <v>3567</v>
      </c>
      <c r="B1237" s="19" t="s">
        <v>195</v>
      </c>
      <c r="C1237" s="19" t="s">
        <v>62</v>
      </c>
      <c r="D1237" s="39" t="s">
        <v>250</v>
      </c>
      <c r="E1237" s="33" t="s">
        <v>251</v>
      </c>
      <c r="F1237" s="33"/>
      <c r="G1237" s="33" t="s">
        <v>252</v>
      </c>
      <c r="H1237" s="18"/>
      <c r="I1237" s="19" t="s">
        <v>3568</v>
      </c>
      <c r="J1237" s="19"/>
      <c r="K1237" s="19" t="s">
        <v>66</v>
      </c>
      <c r="L1237" s="19">
        <v>0</v>
      </c>
      <c r="M1237" s="19">
        <v>231010000</v>
      </c>
      <c r="N1237" s="19" t="s">
        <v>68</v>
      </c>
      <c r="O1237" s="18" t="s">
        <v>752</v>
      </c>
      <c r="P1237" s="19" t="s">
        <v>68</v>
      </c>
      <c r="Q1237" s="19" t="s">
        <v>70</v>
      </c>
      <c r="R1237" s="19" t="s">
        <v>1418</v>
      </c>
      <c r="S1237" s="21" t="s">
        <v>2517</v>
      </c>
      <c r="T1237" s="19">
        <v>166</v>
      </c>
      <c r="U1237" s="21" t="s">
        <v>98</v>
      </c>
      <c r="V1237" s="23">
        <v>30</v>
      </c>
      <c r="W1237" s="178">
        <v>267.85714285714283</v>
      </c>
      <c r="X1237" s="23">
        <f t="shared" si="52"/>
        <v>8035.714285714285</v>
      </c>
      <c r="Y1237" s="23">
        <f t="shared" si="53"/>
        <v>9000</v>
      </c>
      <c r="Z1237" s="19"/>
      <c r="AA1237" s="19" t="s">
        <v>76</v>
      </c>
      <c r="AB1237" s="19"/>
      <c r="AC1237" s="1" t="s">
        <v>1091</v>
      </c>
    </row>
    <row r="1238" spans="1:29" s="122" customFormat="1" ht="114.75">
      <c r="A1238" s="18" t="s">
        <v>3569</v>
      </c>
      <c r="B1238" s="19" t="s">
        <v>195</v>
      </c>
      <c r="C1238" s="19" t="s">
        <v>62</v>
      </c>
      <c r="D1238" s="19" t="s">
        <v>3570</v>
      </c>
      <c r="E1238" s="19" t="s">
        <v>675</v>
      </c>
      <c r="F1238" s="19"/>
      <c r="G1238" s="19" t="s">
        <v>3571</v>
      </c>
      <c r="H1238" s="18"/>
      <c r="I1238" s="33" t="s">
        <v>3572</v>
      </c>
      <c r="J1238" s="18"/>
      <c r="K1238" s="19" t="s">
        <v>66</v>
      </c>
      <c r="L1238" s="19">
        <v>0</v>
      </c>
      <c r="M1238" s="19">
        <v>231010000</v>
      </c>
      <c r="N1238" s="19" t="s">
        <v>68</v>
      </c>
      <c r="O1238" s="18" t="s">
        <v>752</v>
      </c>
      <c r="P1238" s="19" t="s">
        <v>68</v>
      </c>
      <c r="Q1238" s="19" t="s">
        <v>70</v>
      </c>
      <c r="R1238" s="19" t="s">
        <v>1418</v>
      </c>
      <c r="S1238" s="21" t="s">
        <v>2517</v>
      </c>
      <c r="T1238" s="21" t="s">
        <v>157</v>
      </c>
      <c r="U1238" s="19" t="s">
        <v>205</v>
      </c>
      <c r="V1238" s="23">
        <v>1</v>
      </c>
      <c r="W1238" s="178">
        <v>16071.42857142857</v>
      </c>
      <c r="X1238" s="23">
        <f t="shared" si="52"/>
        <v>16071.42857142857</v>
      </c>
      <c r="Y1238" s="23">
        <f t="shared" si="53"/>
        <v>18000</v>
      </c>
      <c r="Z1238" s="19"/>
      <c r="AA1238" s="19" t="s">
        <v>76</v>
      </c>
      <c r="AB1238" s="35"/>
      <c r="AC1238" s="1" t="s">
        <v>1091</v>
      </c>
    </row>
    <row r="1239" spans="1:29" s="122" customFormat="1" ht="114.75">
      <c r="A1239" s="18" t="s">
        <v>3573</v>
      </c>
      <c r="B1239" s="19" t="s">
        <v>195</v>
      </c>
      <c r="C1239" s="19" t="s">
        <v>62</v>
      </c>
      <c r="D1239" s="52" t="s">
        <v>2566</v>
      </c>
      <c r="E1239" s="52" t="s">
        <v>2567</v>
      </c>
      <c r="F1239" s="19"/>
      <c r="G1239" s="19" t="s">
        <v>2568</v>
      </c>
      <c r="H1239" s="18"/>
      <c r="I1239" s="33" t="s">
        <v>2567</v>
      </c>
      <c r="J1239" s="18"/>
      <c r="K1239" s="19" t="s">
        <v>66</v>
      </c>
      <c r="L1239" s="19">
        <v>0</v>
      </c>
      <c r="M1239" s="19">
        <v>231010000</v>
      </c>
      <c r="N1239" s="19" t="s">
        <v>68</v>
      </c>
      <c r="O1239" s="18" t="s">
        <v>752</v>
      </c>
      <c r="P1239" s="19" t="s">
        <v>68</v>
      </c>
      <c r="Q1239" s="19" t="s">
        <v>70</v>
      </c>
      <c r="R1239" s="19" t="s">
        <v>1418</v>
      </c>
      <c r="S1239" s="21" t="s">
        <v>2517</v>
      </c>
      <c r="T1239" s="21" t="s">
        <v>157</v>
      </c>
      <c r="U1239" s="19" t="s">
        <v>205</v>
      </c>
      <c r="V1239" s="23">
        <v>1</v>
      </c>
      <c r="W1239" s="178">
        <v>1785.7142857142856</v>
      </c>
      <c r="X1239" s="23">
        <f t="shared" si="52"/>
        <v>1785.7142857142856</v>
      </c>
      <c r="Y1239" s="23">
        <f t="shared" si="53"/>
        <v>2000</v>
      </c>
      <c r="Z1239" s="19"/>
      <c r="AA1239" s="19" t="s">
        <v>76</v>
      </c>
      <c r="AB1239" s="35"/>
      <c r="AC1239" s="1" t="s">
        <v>1091</v>
      </c>
    </row>
    <row r="1240" spans="1:29" s="122" customFormat="1" ht="114.75">
      <c r="A1240" s="18" t="s">
        <v>3574</v>
      </c>
      <c r="B1240" s="19" t="s">
        <v>195</v>
      </c>
      <c r="C1240" s="19" t="s">
        <v>62</v>
      </c>
      <c r="D1240" s="66" t="s">
        <v>581</v>
      </c>
      <c r="E1240" s="66" t="s">
        <v>559</v>
      </c>
      <c r="F1240" s="66"/>
      <c r="G1240" s="66" t="s">
        <v>582</v>
      </c>
      <c r="H1240" s="18"/>
      <c r="I1240" s="66" t="s">
        <v>559</v>
      </c>
      <c r="J1240" s="18"/>
      <c r="K1240" s="19" t="s">
        <v>66</v>
      </c>
      <c r="L1240" s="19">
        <v>0</v>
      </c>
      <c r="M1240" s="19">
        <v>231010000</v>
      </c>
      <c r="N1240" s="19" t="s">
        <v>68</v>
      </c>
      <c r="O1240" s="18" t="s">
        <v>752</v>
      </c>
      <c r="P1240" s="19" t="s">
        <v>68</v>
      </c>
      <c r="Q1240" s="19" t="s">
        <v>70</v>
      </c>
      <c r="R1240" s="19" t="s">
        <v>1418</v>
      </c>
      <c r="S1240" s="21" t="s">
        <v>2517</v>
      </c>
      <c r="T1240" s="21" t="s">
        <v>157</v>
      </c>
      <c r="U1240" s="19" t="s">
        <v>205</v>
      </c>
      <c r="V1240" s="23">
        <v>1</v>
      </c>
      <c r="W1240" s="178">
        <v>401.7857142857142</v>
      </c>
      <c r="X1240" s="23">
        <f t="shared" si="52"/>
        <v>401.7857142857142</v>
      </c>
      <c r="Y1240" s="23">
        <f t="shared" si="53"/>
        <v>449.99999999999994</v>
      </c>
      <c r="Z1240" s="19"/>
      <c r="AA1240" s="19" t="s">
        <v>76</v>
      </c>
      <c r="AB1240" s="35"/>
      <c r="AC1240" s="1" t="s">
        <v>1091</v>
      </c>
    </row>
    <row r="1241" spans="1:29" s="122" customFormat="1" ht="114.75">
      <c r="A1241" s="18" t="s">
        <v>3575</v>
      </c>
      <c r="B1241" s="19" t="s">
        <v>195</v>
      </c>
      <c r="C1241" s="19" t="s">
        <v>62</v>
      </c>
      <c r="D1241" s="39" t="s">
        <v>250</v>
      </c>
      <c r="E1241" s="33" t="s">
        <v>251</v>
      </c>
      <c r="F1241" s="33"/>
      <c r="G1241" s="33" t="s">
        <v>252</v>
      </c>
      <c r="H1241" s="18"/>
      <c r="I1241" s="66" t="s">
        <v>3576</v>
      </c>
      <c r="J1241" s="18"/>
      <c r="K1241" s="19" t="s">
        <v>66</v>
      </c>
      <c r="L1241" s="19">
        <v>0</v>
      </c>
      <c r="M1241" s="19">
        <v>231010000</v>
      </c>
      <c r="N1241" s="19" t="s">
        <v>68</v>
      </c>
      <c r="O1241" s="18" t="s">
        <v>752</v>
      </c>
      <c r="P1241" s="19" t="s">
        <v>68</v>
      </c>
      <c r="Q1241" s="19" t="s">
        <v>70</v>
      </c>
      <c r="R1241" s="19" t="s">
        <v>1418</v>
      </c>
      <c r="S1241" s="21" t="s">
        <v>2517</v>
      </c>
      <c r="T1241" s="19">
        <v>166</v>
      </c>
      <c r="U1241" s="21" t="s">
        <v>98</v>
      </c>
      <c r="V1241" s="23">
        <v>4</v>
      </c>
      <c r="W1241" s="178">
        <v>1071.4285714285713</v>
      </c>
      <c r="X1241" s="23">
        <f t="shared" si="52"/>
        <v>4285.714285714285</v>
      </c>
      <c r="Y1241" s="23">
        <f t="shared" si="53"/>
        <v>4800</v>
      </c>
      <c r="Z1241" s="19"/>
      <c r="AA1241" s="19" t="s">
        <v>76</v>
      </c>
      <c r="AB1241" s="35"/>
      <c r="AC1241" s="1" t="s">
        <v>1091</v>
      </c>
    </row>
    <row r="1242" spans="1:29" s="122" customFormat="1" ht="114.75">
      <c r="A1242" s="18" t="s">
        <v>3577</v>
      </c>
      <c r="B1242" s="19" t="s">
        <v>195</v>
      </c>
      <c r="C1242" s="19" t="s">
        <v>62</v>
      </c>
      <c r="D1242" s="19" t="s">
        <v>3578</v>
      </c>
      <c r="E1242" s="19" t="s">
        <v>3579</v>
      </c>
      <c r="F1242" s="19"/>
      <c r="G1242" s="19" t="s">
        <v>3580</v>
      </c>
      <c r="H1242" s="18"/>
      <c r="I1242" s="66" t="s">
        <v>3581</v>
      </c>
      <c r="J1242" s="18"/>
      <c r="K1242" s="19" t="s">
        <v>66</v>
      </c>
      <c r="L1242" s="19">
        <v>0</v>
      </c>
      <c r="M1242" s="19">
        <v>231010000</v>
      </c>
      <c r="N1242" s="19" t="s">
        <v>68</v>
      </c>
      <c r="O1242" s="18" t="s">
        <v>752</v>
      </c>
      <c r="P1242" s="19" t="s">
        <v>68</v>
      </c>
      <c r="Q1242" s="19" t="s">
        <v>70</v>
      </c>
      <c r="R1242" s="19" t="s">
        <v>1418</v>
      </c>
      <c r="S1242" s="21" t="s">
        <v>2517</v>
      </c>
      <c r="T1242" s="21" t="s">
        <v>157</v>
      </c>
      <c r="U1242" s="19" t="s">
        <v>205</v>
      </c>
      <c r="V1242" s="23">
        <v>1</v>
      </c>
      <c r="W1242" s="178">
        <v>14285.714285714284</v>
      </c>
      <c r="X1242" s="23">
        <f t="shared" si="52"/>
        <v>14285.714285714284</v>
      </c>
      <c r="Y1242" s="23">
        <f t="shared" si="53"/>
        <v>16000</v>
      </c>
      <c r="Z1242" s="19"/>
      <c r="AA1242" s="19" t="s">
        <v>76</v>
      </c>
      <c r="AB1242" s="35"/>
      <c r="AC1242" s="1" t="s">
        <v>1091</v>
      </c>
    </row>
    <row r="1243" spans="1:29" s="122" customFormat="1" ht="114.75">
      <c r="A1243" s="18" t="s">
        <v>3582</v>
      </c>
      <c r="B1243" s="19" t="s">
        <v>195</v>
      </c>
      <c r="C1243" s="19" t="s">
        <v>62</v>
      </c>
      <c r="D1243" s="19" t="s">
        <v>422</v>
      </c>
      <c r="E1243" s="19" t="s">
        <v>423</v>
      </c>
      <c r="F1243" s="19"/>
      <c r="G1243" s="19" t="s">
        <v>424</v>
      </c>
      <c r="H1243" s="19"/>
      <c r="I1243" s="19" t="s">
        <v>3583</v>
      </c>
      <c r="J1243" s="18"/>
      <c r="K1243" s="19" t="s">
        <v>66</v>
      </c>
      <c r="L1243" s="19">
        <v>0</v>
      </c>
      <c r="M1243" s="19">
        <v>231010000</v>
      </c>
      <c r="N1243" s="19" t="s">
        <v>68</v>
      </c>
      <c r="O1243" s="18" t="s">
        <v>752</v>
      </c>
      <c r="P1243" s="19" t="s">
        <v>68</v>
      </c>
      <c r="Q1243" s="19" t="s">
        <v>70</v>
      </c>
      <c r="R1243" s="19" t="s">
        <v>1418</v>
      </c>
      <c r="S1243" s="21" t="s">
        <v>2517</v>
      </c>
      <c r="T1243" s="21" t="s">
        <v>157</v>
      </c>
      <c r="U1243" s="19" t="s">
        <v>205</v>
      </c>
      <c r="V1243" s="23">
        <v>1</v>
      </c>
      <c r="W1243" s="178">
        <v>339.2857142857143</v>
      </c>
      <c r="X1243" s="23">
        <f t="shared" si="52"/>
        <v>339.2857142857143</v>
      </c>
      <c r="Y1243" s="23">
        <f t="shared" si="53"/>
        <v>380</v>
      </c>
      <c r="Z1243" s="19"/>
      <c r="AA1243" s="19" t="s">
        <v>76</v>
      </c>
      <c r="AB1243" s="35"/>
      <c r="AC1243" s="1" t="s">
        <v>1091</v>
      </c>
    </row>
    <row r="1244" spans="1:29" s="122" customFormat="1" ht="114.75">
      <c r="A1244" s="18" t="s">
        <v>3584</v>
      </c>
      <c r="B1244" s="19" t="s">
        <v>195</v>
      </c>
      <c r="C1244" s="19" t="s">
        <v>62</v>
      </c>
      <c r="D1244" s="19" t="s">
        <v>3302</v>
      </c>
      <c r="E1244" s="19" t="s">
        <v>3303</v>
      </c>
      <c r="F1244" s="19"/>
      <c r="G1244" s="19" t="s">
        <v>3304</v>
      </c>
      <c r="H1244" s="33"/>
      <c r="I1244" s="19" t="s">
        <v>3303</v>
      </c>
      <c r="J1244" s="18"/>
      <c r="K1244" s="19" t="s">
        <v>66</v>
      </c>
      <c r="L1244" s="19">
        <v>0</v>
      </c>
      <c r="M1244" s="19">
        <v>231010000</v>
      </c>
      <c r="N1244" s="19" t="s">
        <v>68</v>
      </c>
      <c r="O1244" s="18" t="s">
        <v>752</v>
      </c>
      <c r="P1244" s="19" t="s">
        <v>68</v>
      </c>
      <c r="Q1244" s="19" t="s">
        <v>70</v>
      </c>
      <c r="R1244" s="19" t="s">
        <v>1418</v>
      </c>
      <c r="S1244" s="21" t="s">
        <v>2517</v>
      </c>
      <c r="T1244" s="21" t="s">
        <v>86</v>
      </c>
      <c r="U1244" s="18" t="s">
        <v>87</v>
      </c>
      <c r="V1244" s="23">
        <v>14</v>
      </c>
      <c r="W1244" s="178">
        <v>1160.7142857142856</v>
      </c>
      <c r="X1244" s="23">
        <f t="shared" si="52"/>
        <v>16249.999999999998</v>
      </c>
      <c r="Y1244" s="23">
        <f t="shared" si="53"/>
        <v>18200</v>
      </c>
      <c r="Z1244" s="19"/>
      <c r="AA1244" s="19" t="s">
        <v>76</v>
      </c>
      <c r="AB1244" s="35"/>
      <c r="AC1244" s="1" t="s">
        <v>1091</v>
      </c>
    </row>
    <row r="1245" spans="1:29" s="122" customFormat="1" ht="165.75">
      <c r="A1245" s="18" t="s">
        <v>3585</v>
      </c>
      <c r="B1245" s="19" t="s">
        <v>195</v>
      </c>
      <c r="C1245" s="19" t="s">
        <v>62</v>
      </c>
      <c r="D1245" s="19" t="s">
        <v>3586</v>
      </c>
      <c r="E1245" s="19" t="s">
        <v>3587</v>
      </c>
      <c r="F1245" s="19"/>
      <c r="G1245" s="19" t="s">
        <v>3588</v>
      </c>
      <c r="H1245" s="19"/>
      <c r="I1245" s="19" t="s">
        <v>3589</v>
      </c>
      <c r="J1245" s="18"/>
      <c r="K1245" s="19" t="s">
        <v>66</v>
      </c>
      <c r="L1245" s="19">
        <v>0</v>
      </c>
      <c r="M1245" s="19">
        <v>231010000</v>
      </c>
      <c r="N1245" s="19" t="s">
        <v>68</v>
      </c>
      <c r="O1245" s="18" t="s">
        <v>752</v>
      </c>
      <c r="P1245" s="19" t="s">
        <v>68</v>
      </c>
      <c r="Q1245" s="19" t="s">
        <v>70</v>
      </c>
      <c r="R1245" s="19" t="s">
        <v>1418</v>
      </c>
      <c r="S1245" s="21" t="s">
        <v>2517</v>
      </c>
      <c r="T1245" s="21" t="s">
        <v>157</v>
      </c>
      <c r="U1245" s="19" t="s">
        <v>205</v>
      </c>
      <c r="V1245" s="23">
        <v>12</v>
      </c>
      <c r="W1245" s="178">
        <v>1517.8571428571427</v>
      </c>
      <c r="X1245" s="23">
        <f t="shared" si="52"/>
        <v>18214.28571428571</v>
      </c>
      <c r="Y1245" s="23">
        <f t="shared" si="53"/>
        <v>20399.999999999996</v>
      </c>
      <c r="Z1245" s="19"/>
      <c r="AA1245" s="19" t="s">
        <v>76</v>
      </c>
      <c r="AB1245" s="35"/>
      <c r="AC1245" s="1" t="s">
        <v>1091</v>
      </c>
    </row>
    <row r="1246" spans="1:29" s="122" customFormat="1" ht="114.75">
      <c r="A1246" s="18" t="s">
        <v>3590</v>
      </c>
      <c r="B1246" s="19" t="s">
        <v>195</v>
      </c>
      <c r="C1246" s="19" t="s">
        <v>62</v>
      </c>
      <c r="D1246" s="19" t="s">
        <v>3591</v>
      </c>
      <c r="E1246" s="19" t="s">
        <v>3592</v>
      </c>
      <c r="F1246" s="19"/>
      <c r="G1246" s="19" t="s">
        <v>3593</v>
      </c>
      <c r="H1246" s="33"/>
      <c r="I1246" s="33" t="s">
        <v>3594</v>
      </c>
      <c r="J1246" s="18"/>
      <c r="K1246" s="19" t="s">
        <v>66</v>
      </c>
      <c r="L1246" s="19">
        <v>0</v>
      </c>
      <c r="M1246" s="19">
        <v>231010000</v>
      </c>
      <c r="N1246" s="19" t="s">
        <v>68</v>
      </c>
      <c r="O1246" s="18" t="s">
        <v>752</v>
      </c>
      <c r="P1246" s="19" t="s">
        <v>68</v>
      </c>
      <c r="Q1246" s="19" t="s">
        <v>70</v>
      </c>
      <c r="R1246" s="19" t="s">
        <v>1418</v>
      </c>
      <c r="S1246" s="21" t="s">
        <v>2517</v>
      </c>
      <c r="T1246" s="21" t="s">
        <v>157</v>
      </c>
      <c r="U1246" s="19" t="s">
        <v>205</v>
      </c>
      <c r="V1246" s="23">
        <v>4</v>
      </c>
      <c r="W1246" s="178">
        <v>35.71428571428571</v>
      </c>
      <c r="X1246" s="23">
        <f t="shared" si="52"/>
        <v>142.85714285714283</v>
      </c>
      <c r="Y1246" s="23">
        <f t="shared" si="53"/>
        <v>160</v>
      </c>
      <c r="Z1246" s="19"/>
      <c r="AA1246" s="19" t="s">
        <v>76</v>
      </c>
      <c r="AB1246" s="35"/>
      <c r="AC1246" s="1" t="s">
        <v>1091</v>
      </c>
    </row>
    <row r="1247" spans="1:29" s="122" customFormat="1" ht="114.75">
      <c r="A1247" s="18" t="s">
        <v>3595</v>
      </c>
      <c r="B1247" s="19" t="s">
        <v>195</v>
      </c>
      <c r="C1247" s="19" t="s">
        <v>62</v>
      </c>
      <c r="D1247" s="19" t="s">
        <v>3596</v>
      </c>
      <c r="E1247" s="19" t="s">
        <v>3597</v>
      </c>
      <c r="F1247" s="19"/>
      <c r="G1247" s="19" t="s">
        <v>3598</v>
      </c>
      <c r="H1247" s="33"/>
      <c r="I1247" s="33" t="s">
        <v>3599</v>
      </c>
      <c r="J1247" s="18"/>
      <c r="K1247" s="19" t="s">
        <v>66</v>
      </c>
      <c r="L1247" s="19">
        <v>0</v>
      </c>
      <c r="M1247" s="19">
        <v>231010000</v>
      </c>
      <c r="N1247" s="19" t="s">
        <v>68</v>
      </c>
      <c r="O1247" s="18" t="s">
        <v>752</v>
      </c>
      <c r="P1247" s="19" t="s">
        <v>68</v>
      </c>
      <c r="Q1247" s="19" t="s">
        <v>70</v>
      </c>
      <c r="R1247" s="19" t="s">
        <v>1418</v>
      </c>
      <c r="S1247" s="21" t="s">
        <v>2517</v>
      </c>
      <c r="T1247" s="21" t="s">
        <v>157</v>
      </c>
      <c r="U1247" s="19" t="s">
        <v>205</v>
      </c>
      <c r="V1247" s="23">
        <v>4</v>
      </c>
      <c r="W1247" s="178">
        <v>35.71428571428571</v>
      </c>
      <c r="X1247" s="23">
        <f t="shared" si="52"/>
        <v>142.85714285714283</v>
      </c>
      <c r="Y1247" s="23">
        <f t="shared" si="53"/>
        <v>160</v>
      </c>
      <c r="Z1247" s="19"/>
      <c r="AA1247" s="19" t="s">
        <v>76</v>
      </c>
      <c r="AB1247" s="35"/>
      <c r="AC1247" s="1" t="s">
        <v>1091</v>
      </c>
    </row>
    <row r="1248" spans="1:29" s="122" customFormat="1" ht="114.75">
      <c r="A1248" s="18" t="s">
        <v>3600</v>
      </c>
      <c r="B1248" s="19" t="s">
        <v>195</v>
      </c>
      <c r="C1248" s="19" t="s">
        <v>62</v>
      </c>
      <c r="D1248" s="19" t="s">
        <v>3601</v>
      </c>
      <c r="E1248" s="19" t="s">
        <v>3597</v>
      </c>
      <c r="F1248" s="19"/>
      <c r="G1248" s="19" t="s">
        <v>3602</v>
      </c>
      <c r="H1248" s="33"/>
      <c r="I1248" s="33" t="s">
        <v>3603</v>
      </c>
      <c r="J1248" s="18"/>
      <c r="K1248" s="19" t="s">
        <v>66</v>
      </c>
      <c r="L1248" s="19">
        <v>0</v>
      </c>
      <c r="M1248" s="19">
        <v>231010000</v>
      </c>
      <c r="N1248" s="19" t="s">
        <v>68</v>
      </c>
      <c r="O1248" s="18" t="s">
        <v>752</v>
      </c>
      <c r="P1248" s="19" t="s">
        <v>68</v>
      </c>
      <c r="Q1248" s="19" t="s">
        <v>70</v>
      </c>
      <c r="R1248" s="19" t="s">
        <v>1418</v>
      </c>
      <c r="S1248" s="21" t="s">
        <v>2517</v>
      </c>
      <c r="T1248" s="21" t="s">
        <v>157</v>
      </c>
      <c r="U1248" s="19" t="s">
        <v>205</v>
      </c>
      <c r="V1248" s="23">
        <v>2</v>
      </c>
      <c r="W1248" s="178">
        <v>35.71428571428571</v>
      </c>
      <c r="X1248" s="23">
        <f t="shared" si="52"/>
        <v>71.42857142857142</v>
      </c>
      <c r="Y1248" s="23">
        <f t="shared" si="53"/>
        <v>80</v>
      </c>
      <c r="Z1248" s="19"/>
      <c r="AA1248" s="19" t="s">
        <v>76</v>
      </c>
      <c r="AB1248" s="35"/>
      <c r="AC1248" s="1" t="s">
        <v>1091</v>
      </c>
    </row>
    <row r="1249" spans="1:29" s="122" customFormat="1" ht="114.75">
      <c r="A1249" s="18" t="s">
        <v>3604</v>
      </c>
      <c r="B1249" s="19" t="s">
        <v>195</v>
      </c>
      <c r="C1249" s="19" t="s">
        <v>62</v>
      </c>
      <c r="D1249" s="19" t="s">
        <v>3605</v>
      </c>
      <c r="E1249" s="19" t="s">
        <v>3606</v>
      </c>
      <c r="F1249" s="19"/>
      <c r="G1249" s="19" t="s">
        <v>3607</v>
      </c>
      <c r="H1249" s="33"/>
      <c r="I1249" s="19" t="s">
        <v>3608</v>
      </c>
      <c r="J1249" s="18"/>
      <c r="K1249" s="19" t="s">
        <v>66</v>
      </c>
      <c r="L1249" s="19">
        <v>0</v>
      </c>
      <c r="M1249" s="19">
        <v>231010000</v>
      </c>
      <c r="N1249" s="19" t="s">
        <v>68</v>
      </c>
      <c r="O1249" s="18" t="s">
        <v>752</v>
      </c>
      <c r="P1249" s="19" t="s">
        <v>68</v>
      </c>
      <c r="Q1249" s="19" t="s">
        <v>70</v>
      </c>
      <c r="R1249" s="19" t="s">
        <v>1418</v>
      </c>
      <c r="S1249" s="21" t="s">
        <v>2517</v>
      </c>
      <c r="T1249" s="21" t="s">
        <v>157</v>
      </c>
      <c r="U1249" s="19" t="s">
        <v>205</v>
      </c>
      <c r="V1249" s="23">
        <v>2</v>
      </c>
      <c r="W1249" s="178">
        <v>223.2142857142857</v>
      </c>
      <c r="X1249" s="23">
        <f t="shared" si="52"/>
        <v>446.4285714285714</v>
      </c>
      <c r="Y1249" s="23">
        <f t="shared" si="53"/>
        <v>500</v>
      </c>
      <c r="Z1249" s="19"/>
      <c r="AA1249" s="19" t="s">
        <v>76</v>
      </c>
      <c r="AB1249" s="35"/>
      <c r="AC1249" s="1" t="s">
        <v>1091</v>
      </c>
    </row>
    <row r="1250" spans="1:29" s="122" customFormat="1" ht="114.75">
      <c r="A1250" s="18" t="s">
        <v>3609</v>
      </c>
      <c r="B1250" s="19" t="s">
        <v>195</v>
      </c>
      <c r="C1250" s="19" t="s">
        <v>62</v>
      </c>
      <c r="D1250" s="19" t="s">
        <v>3610</v>
      </c>
      <c r="E1250" s="19" t="s">
        <v>3611</v>
      </c>
      <c r="F1250" s="19"/>
      <c r="G1250" s="19" t="s">
        <v>3612</v>
      </c>
      <c r="H1250" s="19"/>
      <c r="I1250" s="19" t="s">
        <v>3613</v>
      </c>
      <c r="J1250" s="18"/>
      <c r="K1250" s="19" t="s">
        <v>66</v>
      </c>
      <c r="L1250" s="19">
        <v>0</v>
      </c>
      <c r="M1250" s="19">
        <v>231010000</v>
      </c>
      <c r="N1250" s="19" t="s">
        <v>68</v>
      </c>
      <c r="O1250" s="18" t="s">
        <v>752</v>
      </c>
      <c r="P1250" s="19" t="s">
        <v>68</v>
      </c>
      <c r="Q1250" s="19" t="s">
        <v>70</v>
      </c>
      <c r="R1250" s="19" t="s">
        <v>1418</v>
      </c>
      <c r="S1250" s="21" t="s">
        <v>2517</v>
      </c>
      <c r="T1250" s="21" t="s">
        <v>157</v>
      </c>
      <c r="U1250" s="19" t="s">
        <v>205</v>
      </c>
      <c r="V1250" s="23">
        <v>2</v>
      </c>
      <c r="W1250" s="178">
        <v>12499.999999999998</v>
      </c>
      <c r="X1250" s="23">
        <f t="shared" si="52"/>
        <v>24999.999999999996</v>
      </c>
      <c r="Y1250" s="23">
        <f t="shared" si="53"/>
        <v>28000</v>
      </c>
      <c r="Z1250" s="19"/>
      <c r="AA1250" s="19" t="s">
        <v>76</v>
      </c>
      <c r="AB1250" s="35"/>
      <c r="AC1250" s="1" t="s">
        <v>1091</v>
      </c>
    </row>
    <row r="1251" spans="1:29" s="122" customFormat="1" ht="114.75">
      <c r="A1251" s="18" t="s">
        <v>3614</v>
      </c>
      <c r="B1251" s="19" t="s">
        <v>195</v>
      </c>
      <c r="C1251" s="19" t="s">
        <v>62</v>
      </c>
      <c r="D1251" s="19" t="s">
        <v>3615</v>
      </c>
      <c r="E1251" s="19" t="s">
        <v>3369</v>
      </c>
      <c r="F1251" s="19"/>
      <c r="G1251" s="19" t="s">
        <v>3616</v>
      </c>
      <c r="H1251" s="33"/>
      <c r="I1251" s="19" t="s">
        <v>3617</v>
      </c>
      <c r="J1251" s="18"/>
      <c r="K1251" s="19" t="s">
        <v>66</v>
      </c>
      <c r="L1251" s="19">
        <v>0</v>
      </c>
      <c r="M1251" s="19">
        <v>231010000</v>
      </c>
      <c r="N1251" s="19" t="s">
        <v>68</v>
      </c>
      <c r="O1251" s="18" t="s">
        <v>752</v>
      </c>
      <c r="P1251" s="19" t="s">
        <v>68</v>
      </c>
      <c r="Q1251" s="19" t="s">
        <v>70</v>
      </c>
      <c r="R1251" s="19" t="s">
        <v>1418</v>
      </c>
      <c r="S1251" s="21" t="s">
        <v>2517</v>
      </c>
      <c r="T1251" s="21" t="s">
        <v>157</v>
      </c>
      <c r="U1251" s="19" t="s">
        <v>205</v>
      </c>
      <c r="V1251" s="23">
        <v>4</v>
      </c>
      <c r="W1251" s="178">
        <v>44.64285714285714</v>
      </c>
      <c r="X1251" s="23">
        <f t="shared" si="52"/>
        <v>178.57142857142856</v>
      </c>
      <c r="Y1251" s="23">
        <f t="shared" si="53"/>
        <v>200</v>
      </c>
      <c r="Z1251" s="19"/>
      <c r="AA1251" s="19" t="s">
        <v>76</v>
      </c>
      <c r="AB1251" s="19"/>
      <c r="AC1251" s="1" t="s">
        <v>1091</v>
      </c>
    </row>
    <row r="1252" spans="1:29" s="122" customFormat="1" ht="140.25">
      <c r="A1252" s="18" t="s">
        <v>3618</v>
      </c>
      <c r="B1252" s="19" t="s">
        <v>195</v>
      </c>
      <c r="C1252" s="19" t="s">
        <v>62</v>
      </c>
      <c r="D1252" s="19" t="s">
        <v>3495</v>
      </c>
      <c r="E1252" s="19" t="s">
        <v>258</v>
      </c>
      <c r="F1252" s="19"/>
      <c r="G1252" s="19" t="s">
        <v>3496</v>
      </c>
      <c r="H1252" s="33"/>
      <c r="I1252" s="33" t="s">
        <v>3619</v>
      </c>
      <c r="J1252" s="18"/>
      <c r="K1252" s="19" t="s">
        <v>66</v>
      </c>
      <c r="L1252" s="19">
        <v>0</v>
      </c>
      <c r="M1252" s="19">
        <v>231010000</v>
      </c>
      <c r="N1252" s="19" t="s">
        <v>68</v>
      </c>
      <c r="O1252" s="18" t="s">
        <v>752</v>
      </c>
      <c r="P1252" s="19" t="s">
        <v>68</v>
      </c>
      <c r="Q1252" s="19" t="s">
        <v>70</v>
      </c>
      <c r="R1252" s="19" t="s">
        <v>1418</v>
      </c>
      <c r="S1252" s="21" t="s">
        <v>2517</v>
      </c>
      <c r="T1252" s="21" t="s">
        <v>157</v>
      </c>
      <c r="U1252" s="19" t="s">
        <v>205</v>
      </c>
      <c r="V1252" s="23">
        <v>4</v>
      </c>
      <c r="W1252" s="178">
        <v>669.6428571428571</v>
      </c>
      <c r="X1252" s="23">
        <f t="shared" si="52"/>
        <v>2678.5714285714284</v>
      </c>
      <c r="Y1252" s="23">
        <f t="shared" si="53"/>
        <v>3000</v>
      </c>
      <c r="Z1252" s="19"/>
      <c r="AA1252" s="19" t="s">
        <v>76</v>
      </c>
      <c r="AB1252" s="19"/>
      <c r="AC1252" s="1" t="s">
        <v>1091</v>
      </c>
    </row>
    <row r="1253" spans="1:29" s="122" customFormat="1" ht="178.5">
      <c r="A1253" s="18" t="s">
        <v>3620</v>
      </c>
      <c r="B1253" s="19" t="s">
        <v>195</v>
      </c>
      <c r="C1253" s="19" t="s">
        <v>62</v>
      </c>
      <c r="D1253" s="19" t="s">
        <v>3352</v>
      </c>
      <c r="E1253" s="19" t="s">
        <v>3160</v>
      </c>
      <c r="F1253" s="19"/>
      <c r="G1253" s="19" t="s">
        <v>3353</v>
      </c>
      <c r="H1253" s="19"/>
      <c r="I1253" s="19" t="s">
        <v>3621</v>
      </c>
      <c r="J1253" s="19"/>
      <c r="K1253" s="19" t="s">
        <v>66</v>
      </c>
      <c r="L1253" s="19">
        <v>0</v>
      </c>
      <c r="M1253" s="19">
        <v>231010000</v>
      </c>
      <c r="N1253" s="19" t="s">
        <v>68</v>
      </c>
      <c r="O1253" s="18" t="s">
        <v>752</v>
      </c>
      <c r="P1253" s="19" t="s">
        <v>68</v>
      </c>
      <c r="Q1253" s="19" t="s">
        <v>70</v>
      </c>
      <c r="R1253" s="19" t="s">
        <v>1418</v>
      </c>
      <c r="S1253" s="21" t="s">
        <v>2517</v>
      </c>
      <c r="T1253" s="21" t="s">
        <v>157</v>
      </c>
      <c r="U1253" s="19" t="s">
        <v>380</v>
      </c>
      <c r="V1253" s="23">
        <v>12</v>
      </c>
      <c r="W1253" s="178">
        <v>241.07142857142856</v>
      </c>
      <c r="X1253" s="23">
        <f t="shared" si="52"/>
        <v>2892.8571428571427</v>
      </c>
      <c r="Y1253" s="23">
        <f t="shared" si="53"/>
        <v>3240</v>
      </c>
      <c r="Z1253" s="19"/>
      <c r="AA1253" s="19" t="s">
        <v>76</v>
      </c>
      <c r="AB1253" s="19"/>
      <c r="AC1253" s="1" t="s">
        <v>1091</v>
      </c>
    </row>
    <row r="1254" spans="1:29" s="122" customFormat="1" ht="114.75">
      <c r="A1254" s="18" t="s">
        <v>3622</v>
      </c>
      <c r="B1254" s="19" t="s">
        <v>195</v>
      </c>
      <c r="C1254" s="19" t="s">
        <v>62</v>
      </c>
      <c r="D1254" s="19" t="s">
        <v>3623</v>
      </c>
      <c r="E1254" s="19" t="s">
        <v>3624</v>
      </c>
      <c r="F1254" s="19"/>
      <c r="G1254" s="19" t="s">
        <v>3625</v>
      </c>
      <c r="H1254" s="33"/>
      <c r="I1254" s="33" t="s">
        <v>3626</v>
      </c>
      <c r="J1254" s="18"/>
      <c r="K1254" s="19" t="s">
        <v>66</v>
      </c>
      <c r="L1254" s="19">
        <v>0</v>
      </c>
      <c r="M1254" s="19">
        <v>231010000</v>
      </c>
      <c r="N1254" s="19" t="s">
        <v>68</v>
      </c>
      <c r="O1254" s="18" t="s">
        <v>752</v>
      </c>
      <c r="P1254" s="19" t="s">
        <v>68</v>
      </c>
      <c r="Q1254" s="19" t="s">
        <v>70</v>
      </c>
      <c r="R1254" s="19" t="s">
        <v>1418</v>
      </c>
      <c r="S1254" s="21" t="s">
        <v>2517</v>
      </c>
      <c r="T1254" s="21" t="s">
        <v>157</v>
      </c>
      <c r="U1254" s="19" t="s">
        <v>205</v>
      </c>
      <c r="V1254" s="23">
        <v>6</v>
      </c>
      <c r="W1254" s="178">
        <v>312.49999999999994</v>
      </c>
      <c r="X1254" s="23">
        <f t="shared" si="52"/>
        <v>1874.9999999999995</v>
      </c>
      <c r="Y1254" s="23">
        <f t="shared" si="53"/>
        <v>2099.9999999999995</v>
      </c>
      <c r="Z1254" s="19"/>
      <c r="AA1254" s="19" t="s">
        <v>76</v>
      </c>
      <c r="AB1254" s="19"/>
      <c r="AC1254" s="1" t="s">
        <v>1091</v>
      </c>
    </row>
    <row r="1255" spans="1:29" s="122" customFormat="1" ht="114.75">
      <c r="A1255" s="18" t="s">
        <v>3627</v>
      </c>
      <c r="B1255" s="19" t="s">
        <v>195</v>
      </c>
      <c r="C1255" s="19" t="s">
        <v>62</v>
      </c>
      <c r="D1255" s="19" t="s">
        <v>3628</v>
      </c>
      <c r="E1255" s="19" t="s">
        <v>3364</v>
      </c>
      <c r="F1255" s="19"/>
      <c r="G1255" s="19" t="s">
        <v>3629</v>
      </c>
      <c r="H1255" s="33"/>
      <c r="I1255" s="33" t="s">
        <v>3630</v>
      </c>
      <c r="J1255" s="18"/>
      <c r="K1255" s="19" t="s">
        <v>66</v>
      </c>
      <c r="L1255" s="19">
        <v>0</v>
      </c>
      <c r="M1255" s="19">
        <v>231010000</v>
      </c>
      <c r="N1255" s="19" t="s">
        <v>68</v>
      </c>
      <c r="O1255" s="18" t="s">
        <v>752</v>
      </c>
      <c r="P1255" s="19" t="s">
        <v>68</v>
      </c>
      <c r="Q1255" s="19" t="s">
        <v>70</v>
      </c>
      <c r="R1255" s="19" t="s">
        <v>1418</v>
      </c>
      <c r="S1255" s="21" t="s">
        <v>2517</v>
      </c>
      <c r="T1255" s="21" t="s">
        <v>157</v>
      </c>
      <c r="U1255" s="19" t="s">
        <v>205</v>
      </c>
      <c r="V1255" s="23">
        <v>6</v>
      </c>
      <c r="W1255" s="178">
        <v>35.71428571428571</v>
      </c>
      <c r="X1255" s="23">
        <f t="shared" si="52"/>
        <v>214.28571428571425</v>
      </c>
      <c r="Y1255" s="23">
        <f t="shared" si="53"/>
        <v>239.99999999999997</v>
      </c>
      <c r="Z1255" s="19"/>
      <c r="AA1255" s="19" t="s">
        <v>76</v>
      </c>
      <c r="AB1255" s="19"/>
      <c r="AC1255" s="1" t="s">
        <v>1091</v>
      </c>
    </row>
    <row r="1256" spans="1:29" s="122" customFormat="1" ht="127.5">
      <c r="A1256" s="18" t="s">
        <v>3631</v>
      </c>
      <c r="B1256" s="19" t="s">
        <v>195</v>
      </c>
      <c r="C1256" s="19" t="s">
        <v>62</v>
      </c>
      <c r="D1256" s="19" t="s">
        <v>257</v>
      </c>
      <c r="E1256" s="19" t="s">
        <v>258</v>
      </c>
      <c r="F1256" s="19"/>
      <c r="G1256" s="19" t="s">
        <v>259</v>
      </c>
      <c r="H1256" s="33"/>
      <c r="I1256" s="33" t="s">
        <v>3632</v>
      </c>
      <c r="J1256" s="18"/>
      <c r="K1256" s="19" t="s">
        <v>66</v>
      </c>
      <c r="L1256" s="19">
        <v>0</v>
      </c>
      <c r="M1256" s="19">
        <v>231010000</v>
      </c>
      <c r="N1256" s="19" t="s">
        <v>68</v>
      </c>
      <c r="O1256" s="18" t="s">
        <v>752</v>
      </c>
      <c r="P1256" s="19" t="s">
        <v>68</v>
      </c>
      <c r="Q1256" s="19" t="s">
        <v>70</v>
      </c>
      <c r="R1256" s="19" t="s">
        <v>1418</v>
      </c>
      <c r="S1256" s="21" t="s">
        <v>2517</v>
      </c>
      <c r="T1256" s="21" t="s">
        <v>157</v>
      </c>
      <c r="U1256" s="19" t="s">
        <v>205</v>
      </c>
      <c r="V1256" s="23">
        <v>2</v>
      </c>
      <c r="W1256" s="178">
        <v>3348.2142857142853</v>
      </c>
      <c r="X1256" s="23">
        <f t="shared" si="52"/>
        <v>6696.428571428571</v>
      </c>
      <c r="Y1256" s="23">
        <f t="shared" si="53"/>
        <v>7500</v>
      </c>
      <c r="Z1256" s="19"/>
      <c r="AA1256" s="19" t="s">
        <v>76</v>
      </c>
      <c r="AB1256" s="19"/>
      <c r="AC1256" s="1" t="s">
        <v>1091</v>
      </c>
    </row>
    <row r="1257" spans="1:29" s="122" customFormat="1" ht="127.5">
      <c r="A1257" s="18" t="s">
        <v>3633</v>
      </c>
      <c r="B1257" s="19" t="s">
        <v>195</v>
      </c>
      <c r="C1257" s="19" t="s">
        <v>62</v>
      </c>
      <c r="D1257" s="19" t="s">
        <v>3634</v>
      </c>
      <c r="E1257" s="19" t="s">
        <v>3635</v>
      </c>
      <c r="F1257" s="19"/>
      <c r="G1257" s="19" t="s">
        <v>3636</v>
      </c>
      <c r="H1257" s="19"/>
      <c r="I1257" s="19" t="s">
        <v>3637</v>
      </c>
      <c r="J1257" s="18"/>
      <c r="K1257" s="19" t="s">
        <v>66</v>
      </c>
      <c r="L1257" s="19">
        <v>0</v>
      </c>
      <c r="M1257" s="19">
        <v>231010000</v>
      </c>
      <c r="N1257" s="19" t="s">
        <v>68</v>
      </c>
      <c r="O1257" s="18" t="s">
        <v>752</v>
      </c>
      <c r="P1257" s="19" t="s">
        <v>68</v>
      </c>
      <c r="Q1257" s="19" t="s">
        <v>70</v>
      </c>
      <c r="R1257" s="19" t="s">
        <v>1418</v>
      </c>
      <c r="S1257" s="21" t="s">
        <v>2517</v>
      </c>
      <c r="T1257" s="21" t="s">
        <v>157</v>
      </c>
      <c r="U1257" s="19" t="s">
        <v>205</v>
      </c>
      <c r="V1257" s="23">
        <v>2</v>
      </c>
      <c r="W1257" s="178">
        <v>892.8571428571428</v>
      </c>
      <c r="X1257" s="23">
        <f t="shared" si="52"/>
        <v>1785.7142857142856</v>
      </c>
      <c r="Y1257" s="23">
        <f t="shared" si="53"/>
        <v>2000</v>
      </c>
      <c r="Z1257" s="19"/>
      <c r="AA1257" s="19" t="s">
        <v>76</v>
      </c>
      <c r="AB1257" s="19"/>
      <c r="AC1257" s="1" t="s">
        <v>1091</v>
      </c>
    </row>
    <row r="1258" spans="1:29" s="122" customFormat="1" ht="127.5">
      <c r="A1258" s="18" t="s">
        <v>3638</v>
      </c>
      <c r="B1258" s="19" t="s">
        <v>195</v>
      </c>
      <c r="C1258" s="19" t="s">
        <v>62</v>
      </c>
      <c r="D1258" s="19" t="s">
        <v>3639</v>
      </c>
      <c r="E1258" s="19" t="s">
        <v>3160</v>
      </c>
      <c r="F1258" s="19"/>
      <c r="G1258" s="19" t="s">
        <v>3640</v>
      </c>
      <c r="H1258" s="33"/>
      <c r="I1258" s="33" t="s">
        <v>3641</v>
      </c>
      <c r="J1258" s="18"/>
      <c r="K1258" s="19" t="s">
        <v>66</v>
      </c>
      <c r="L1258" s="19">
        <v>0</v>
      </c>
      <c r="M1258" s="19">
        <v>231010000</v>
      </c>
      <c r="N1258" s="19" t="s">
        <v>68</v>
      </c>
      <c r="O1258" s="18" t="s">
        <v>752</v>
      </c>
      <c r="P1258" s="19" t="s">
        <v>68</v>
      </c>
      <c r="Q1258" s="19" t="s">
        <v>70</v>
      </c>
      <c r="R1258" s="19" t="s">
        <v>1418</v>
      </c>
      <c r="S1258" s="21" t="s">
        <v>2517</v>
      </c>
      <c r="T1258" s="21" t="s">
        <v>157</v>
      </c>
      <c r="U1258" s="19" t="s">
        <v>133</v>
      </c>
      <c r="V1258" s="23">
        <v>5</v>
      </c>
      <c r="W1258" s="178">
        <v>357.1428571428571</v>
      </c>
      <c r="X1258" s="23">
        <f t="shared" si="52"/>
        <v>1785.7142857142856</v>
      </c>
      <c r="Y1258" s="23">
        <f t="shared" si="53"/>
        <v>2000</v>
      </c>
      <c r="Z1258" s="19"/>
      <c r="AA1258" s="19" t="s">
        <v>76</v>
      </c>
      <c r="AB1258" s="19"/>
      <c r="AC1258" s="1" t="s">
        <v>1091</v>
      </c>
    </row>
    <row r="1259" spans="1:29" s="122" customFormat="1" ht="127.5">
      <c r="A1259" s="18" t="s">
        <v>3642</v>
      </c>
      <c r="B1259" s="19" t="s">
        <v>195</v>
      </c>
      <c r="C1259" s="19" t="s">
        <v>62</v>
      </c>
      <c r="D1259" s="19" t="s">
        <v>3643</v>
      </c>
      <c r="E1259" s="19" t="s">
        <v>3160</v>
      </c>
      <c r="F1259" s="19"/>
      <c r="G1259" s="19" t="s">
        <v>3644</v>
      </c>
      <c r="H1259" s="19"/>
      <c r="I1259" s="19" t="s">
        <v>3645</v>
      </c>
      <c r="J1259" s="18"/>
      <c r="K1259" s="19" t="s">
        <v>66</v>
      </c>
      <c r="L1259" s="19">
        <v>0</v>
      </c>
      <c r="M1259" s="19">
        <v>231010000</v>
      </c>
      <c r="N1259" s="19" t="s">
        <v>68</v>
      </c>
      <c r="O1259" s="18" t="s">
        <v>752</v>
      </c>
      <c r="P1259" s="19" t="s">
        <v>68</v>
      </c>
      <c r="Q1259" s="19" t="s">
        <v>70</v>
      </c>
      <c r="R1259" s="19" t="s">
        <v>1418</v>
      </c>
      <c r="S1259" s="21" t="s">
        <v>2517</v>
      </c>
      <c r="T1259" s="21" t="s">
        <v>157</v>
      </c>
      <c r="U1259" s="19" t="s">
        <v>380</v>
      </c>
      <c r="V1259" s="23">
        <v>10</v>
      </c>
      <c r="W1259" s="178">
        <v>624.9999999999999</v>
      </c>
      <c r="X1259" s="23">
        <f t="shared" si="52"/>
        <v>6249.999999999999</v>
      </c>
      <c r="Y1259" s="23">
        <f t="shared" si="53"/>
        <v>7000</v>
      </c>
      <c r="Z1259" s="19"/>
      <c r="AA1259" s="19" t="s">
        <v>76</v>
      </c>
      <c r="AB1259" s="19"/>
      <c r="AC1259" s="1" t="s">
        <v>1091</v>
      </c>
    </row>
    <row r="1260" spans="1:29" s="122" customFormat="1" ht="114.75">
      <c r="A1260" s="18" t="s">
        <v>3646</v>
      </c>
      <c r="B1260" s="19" t="s">
        <v>195</v>
      </c>
      <c r="C1260" s="19" t="s">
        <v>62</v>
      </c>
      <c r="D1260" s="19" t="s">
        <v>3647</v>
      </c>
      <c r="E1260" s="19" t="s">
        <v>3648</v>
      </c>
      <c r="F1260" s="19"/>
      <c r="G1260" s="19" t="s">
        <v>3649</v>
      </c>
      <c r="H1260" s="33"/>
      <c r="I1260" s="33" t="s">
        <v>3650</v>
      </c>
      <c r="J1260" s="18"/>
      <c r="K1260" s="19" t="s">
        <v>66</v>
      </c>
      <c r="L1260" s="19">
        <v>0</v>
      </c>
      <c r="M1260" s="19">
        <v>231010000</v>
      </c>
      <c r="N1260" s="19" t="s">
        <v>68</v>
      </c>
      <c r="O1260" s="18" t="s">
        <v>752</v>
      </c>
      <c r="P1260" s="19" t="s">
        <v>68</v>
      </c>
      <c r="Q1260" s="19" t="s">
        <v>70</v>
      </c>
      <c r="R1260" s="19" t="s">
        <v>1418</v>
      </c>
      <c r="S1260" s="21" t="s">
        <v>2517</v>
      </c>
      <c r="T1260" s="21" t="s">
        <v>157</v>
      </c>
      <c r="U1260" s="19" t="s">
        <v>205</v>
      </c>
      <c r="V1260" s="23">
        <v>1</v>
      </c>
      <c r="W1260" s="178">
        <v>357.1428571428571</v>
      </c>
      <c r="X1260" s="23">
        <f t="shared" si="52"/>
        <v>357.1428571428571</v>
      </c>
      <c r="Y1260" s="23">
        <f t="shared" si="53"/>
        <v>400</v>
      </c>
      <c r="Z1260" s="35"/>
      <c r="AA1260" s="19" t="s">
        <v>76</v>
      </c>
      <c r="AB1260" s="179"/>
      <c r="AC1260" s="1" t="s">
        <v>1091</v>
      </c>
    </row>
    <row r="1261" spans="1:29" s="122" customFormat="1" ht="114.75">
      <c r="A1261" s="18" t="s">
        <v>3651</v>
      </c>
      <c r="B1261" s="19" t="s">
        <v>195</v>
      </c>
      <c r="C1261" s="19" t="s">
        <v>62</v>
      </c>
      <c r="D1261" s="19" t="s">
        <v>3652</v>
      </c>
      <c r="E1261" s="19" t="s">
        <v>3364</v>
      </c>
      <c r="F1261" s="19"/>
      <c r="G1261" s="19" t="s">
        <v>3653</v>
      </c>
      <c r="H1261" s="19"/>
      <c r="I1261" s="19" t="s">
        <v>3654</v>
      </c>
      <c r="J1261" s="18"/>
      <c r="K1261" s="19" t="s">
        <v>66</v>
      </c>
      <c r="L1261" s="19">
        <v>0</v>
      </c>
      <c r="M1261" s="19">
        <v>231010000</v>
      </c>
      <c r="N1261" s="19" t="s">
        <v>68</v>
      </c>
      <c r="O1261" s="18" t="s">
        <v>752</v>
      </c>
      <c r="P1261" s="19" t="s">
        <v>68</v>
      </c>
      <c r="Q1261" s="19" t="s">
        <v>70</v>
      </c>
      <c r="R1261" s="19" t="s">
        <v>1418</v>
      </c>
      <c r="S1261" s="21" t="s">
        <v>2517</v>
      </c>
      <c r="T1261" s="21" t="s">
        <v>157</v>
      </c>
      <c r="U1261" s="19" t="s">
        <v>205</v>
      </c>
      <c r="V1261" s="23">
        <v>3</v>
      </c>
      <c r="W1261" s="178">
        <v>401.7857142857142</v>
      </c>
      <c r="X1261" s="23">
        <f t="shared" si="52"/>
        <v>1205.3571428571427</v>
      </c>
      <c r="Y1261" s="23">
        <f t="shared" si="53"/>
        <v>1350</v>
      </c>
      <c r="Z1261" s="35"/>
      <c r="AA1261" s="19" t="s">
        <v>76</v>
      </c>
      <c r="AB1261" s="179"/>
      <c r="AC1261" s="1" t="s">
        <v>1091</v>
      </c>
    </row>
    <row r="1262" spans="1:29" s="122" customFormat="1" ht="114.75">
      <c r="A1262" s="18" t="s">
        <v>3655</v>
      </c>
      <c r="B1262" s="19" t="s">
        <v>195</v>
      </c>
      <c r="C1262" s="19" t="s">
        <v>62</v>
      </c>
      <c r="D1262" s="19" t="s">
        <v>3656</v>
      </c>
      <c r="E1262" s="19" t="s">
        <v>3369</v>
      </c>
      <c r="F1262" s="19"/>
      <c r="G1262" s="19" t="s">
        <v>3657</v>
      </c>
      <c r="H1262" s="19"/>
      <c r="I1262" s="19" t="s">
        <v>3658</v>
      </c>
      <c r="J1262" s="18"/>
      <c r="K1262" s="19" t="s">
        <v>66</v>
      </c>
      <c r="L1262" s="19">
        <v>0</v>
      </c>
      <c r="M1262" s="19">
        <v>231010000</v>
      </c>
      <c r="N1262" s="19" t="s">
        <v>68</v>
      </c>
      <c r="O1262" s="18" t="s">
        <v>752</v>
      </c>
      <c r="P1262" s="19" t="s">
        <v>68</v>
      </c>
      <c r="Q1262" s="19" t="s">
        <v>70</v>
      </c>
      <c r="R1262" s="19" t="s">
        <v>1418</v>
      </c>
      <c r="S1262" s="21" t="s">
        <v>2517</v>
      </c>
      <c r="T1262" s="21" t="s">
        <v>157</v>
      </c>
      <c r="U1262" s="19" t="s">
        <v>205</v>
      </c>
      <c r="V1262" s="23">
        <v>1</v>
      </c>
      <c r="W1262" s="178">
        <v>267.85714285714283</v>
      </c>
      <c r="X1262" s="23">
        <f t="shared" si="52"/>
        <v>267.85714285714283</v>
      </c>
      <c r="Y1262" s="23">
        <f t="shared" si="53"/>
        <v>300</v>
      </c>
      <c r="Z1262" s="35"/>
      <c r="AA1262" s="19" t="s">
        <v>76</v>
      </c>
      <c r="AB1262" s="179"/>
      <c r="AC1262" s="1" t="s">
        <v>1091</v>
      </c>
    </row>
    <row r="1263" spans="1:29" s="122" customFormat="1" ht="114.75">
      <c r="A1263" s="18" t="s">
        <v>3659</v>
      </c>
      <c r="B1263" s="19" t="s">
        <v>195</v>
      </c>
      <c r="C1263" s="19" t="s">
        <v>62</v>
      </c>
      <c r="D1263" s="19" t="s">
        <v>3660</v>
      </c>
      <c r="E1263" s="19" t="s">
        <v>3364</v>
      </c>
      <c r="F1263" s="19"/>
      <c r="G1263" s="19" t="s">
        <v>3661</v>
      </c>
      <c r="H1263" s="19"/>
      <c r="I1263" s="19" t="s">
        <v>3662</v>
      </c>
      <c r="J1263" s="18"/>
      <c r="K1263" s="19" t="s">
        <v>66</v>
      </c>
      <c r="L1263" s="19">
        <v>0</v>
      </c>
      <c r="M1263" s="19">
        <v>231010000</v>
      </c>
      <c r="N1263" s="19" t="s">
        <v>68</v>
      </c>
      <c r="O1263" s="18" t="s">
        <v>752</v>
      </c>
      <c r="P1263" s="19" t="s">
        <v>68</v>
      </c>
      <c r="Q1263" s="19" t="s">
        <v>70</v>
      </c>
      <c r="R1263" s="19" t="s">
        <v>1418</v>
      </c>
      <c r="S1263" s="21" t="s">
        <v>2517</v>
      </c>
      <c r="T1263" s="21" t="s">
        <v>157</v>
      </c>
      <c r="U1263" s="19" t="s">
        <v>205</v>
      </c>
      <c r="V1263" s="23">
        <v>1</v>
      </c>
      <c r="W1263" s="178">
        <v>223.2142857142857</v>
      </c>
      <c r="X1263" s="23">
        <f t="shared" si="52"/>
        <v>223.2142857142857</v>
      </c>
      <c r="Y1263" s="23">
        <f t="shared" si="53"/>
        <v>250</v>
      </c>
      <c r="Z1263" s="35"/>
      <c r="AA1263" s="19" t="s">
        <v>76</v>
      </c>
      <c r="AB1263" s="179"/>
      <c r="AC1263" s="1" t="s">
        <v>1091</v>
      </c>
    </row>
    <row r="1264" spans="1:29" s="94" customFormat="1" ht="72" customHeight="1">
      <c r="A1264" s="18" t="s">
        <v>3663</v>
      </c>
      <c r="B1264" s="18" t="s">
        <v>61</v>
      </c>
      <c r="C1264" s="18" t="s">
        <v>62</v>
      </c>
      <c r="D1264" s="19" t="s">
        <v>3073</v>
      </c>
      <c r="E1264" s="19" t="s">
        <v>3074</v>
      </c>
      <c r="F1264" s="18"/>
      <c r="G1264" s="19" t="s">
        <v>3075</v>
      </c>
      <c r="H1264" s="18"/>
      <c r="I1264" s="18" t="s">
        <v>3664</v>
      </c>
      <c r="J1264" s="18"/>
      <c r="K1264" s="18" t="s">
        <v>82</v>
      </c>
      <c r="L1264" s="18" t="s">
        <v>239</v>
      </c>
      <c r="M1264" s="18">
        <v>231010000</v>
      </c>
      <c r="N1264" s="18" t="s">
        <v>68</v>
      </c>
      <c r="O1264" s="18" t="s">
        <v>2755</v>
      </c>
      <c r="P1264" s="18" t="s">
        <v>68</v>
      </c>
      <c r="Q1264" s="18" t="s">
        <v>70</v>
      </c>
      <c r="R1264" s="18" t="s">
        <v>84</v>
      </c>
      <c r="S1264" s="19" t="s">
        <v>92</v>
      </c>
      <c r="T1264" s="19">
        <v>796</v>
      </c>
      <c r="U1264" s="19" t="s">
        <v>205</v>
      </c>
      <c r="V1264" s="18">
        <v>2</v>
      </c>
      <c r="W1264" s="23">
        <f>X1264/V1264</f>
        <v>178571.42857142855</v>
      </c>
      <c r="X1264" s="23">
        <f>Y1264/1.12</f>
        <v>357142.8571428571</v>
      </c>
      <c r="Y1264" s="23">
        <v>400000</v>
      </c>
      <c r="Z1264" s="18"/>
      <c r="AA1264" s="18" t="s">
        <v>76</v>
      </c>
      <c r="AB1264" s="18"/>
      <c r="AC1264" s="172" t="s">
        <v>965</v>
      </c>
    </row>
    <row r="1265" spans="1:29" s="1" customFormat="1" ht="204">
      <c r="A1265" s="180" t="s">
        <v>3665</v>
      </c>
      <c r="B1265" s="18" t="s">
        <v>61</v>
      </c>
      <c r="C1265" s="18" t="s">
        <v>62</v>
      </c>
      <c r="D1265" s="29" t="s">
        <v>735</v>
      </c>
      <c r="E1265" s="69" t="s">
        <v>736</v>
      </c>
      <c r="F1265" s="69"/>
      <c r="G1265" s="69" t="s">
        <v>737</v>
      </c>
      <c r="H1265" s="19"/>
      <c r="I1265" s="33" t="s">
        <v>738</v>
      </c>
      <c r="J1265" s="33"/>
      <c r="K1265" s="19" t="s">
        <v>66</v>
      </c>
      <c r="L1265" s="18">
        <v>0</v>
      </c>
      <c r="M1265" s="18">
        <v>231010000</v>
      </c>
      <c r="N1265" s="19" t="s">
        <v>68</v>
      </c>
      <c r="O1265" s="18" t="s">
        <v>322</v>
      </c>
      <c r="P1265" s="18" t="s">
        <v>68</v>
      </c>
      <c r="Q1265" s="18" t="s">
        <v>70</v>
      </c>
      <c r="R1265" s="19" t="s">
        <v>3666</v>
      </c>
      <c r="S1265" s="19" t="s">
        <v>92</v>
      </c>
      <c r="T1265" s="19">
        <v>778</v>
      </c>
      <c r="U1265" s="19" t="s">
        <v>3667</v>
      </c>
      <c r="V1265" s="18">
        <v>66</v>
      </c>
      <c r="W1265" s="23">
        <v>3125</v>
      </c>
      <c r="X1265" s="23">
        <v>206250</v>
      </c>
      <c r="Y1265" s="23">
        <v>231000</v>
      </c>
      <c r="Z1265" s="18"/>
      <c r="AA1265" s="18" t="s">
        <v>76</v>
      </c>
      <c r="AB1265" s="18"/>
      <c r="AC1265" s="15" t="s">
        <v>3668</v>
      </c>
    </row>
    <row r="1266" spans="1:29" s="62" customFormat="1" ht="66.75" customHeight="1">
      <c r="A1266" s="18" t="s">
        <v>3669</v>
      </c>
      <c r="B1266" s="19" t="s">
        <v>61</v>
      </c>
      <c r="C1266" s="19" t="s">
        <v>62</v>
      </c>
      <c r="D1266" s="99" t="s">
        <v>1353</v>
      </c>
      <c r="E1266" s="29" t="s">
        <v>1348</v>
      </c>
      <c r="F1266" s="33"/>
      <c r="G1266" s="33" t="s">
        <v>1354</v>
      </c>
      <c r="H1266" s="33"/>
      <c r="I1266" s="18"/>
      <c r="J1266" s="18"/>
      <c r="K1266" s="19" t="s">
        <v>66</v>
      </c>
      <c r="L1266" s="18">
        <v>99.5</v>
      </c>
      <c r="M1266" s="18">
        <v>231010000</v>
      </c>
      <c r="N1266" s="19" t="s">
        <v>68</v>
      </c>
      <c r="O1266" s="18" t="s">
        <v>322</v>
      </c>
      <c r="P1266" s="19" t="s">
        <v>68</v>
      </c>
      <c r="Q1266" s="19" t="s">
        <v>70</v>
      </c>
      <c r="R1266" s="19" t="s">
        <v>3003</v>
      </c>
      <c r="S1266" s="19" t="s">
        <v>72</v>
      </c>
      <c r="T1266" s="21">
        <v>112</v>
      </c>
      <c r="U1266" s="29" t="s">
        <v>1124</v>
      </c>
      <c r="V1266" s="23">
        <v>33620.58</v>
      </c>
      <c r="W1266" s="46">
        <v>119</v>
      </c>
      <c r="X1266" s="98">
        <v>4000850</v>
      </c>
      <c r="Y1266" s="98">
        <v>4480952</v>
      </c>
      <c r="Z1266" s="96" t="s">
        <v>1351</v>
      </c>
      <c r="AA1266" s="18" t="s">
        <v>76</v>
      </c>
      <c r="AB1266" s="14"/>
      <c r="AC1266" s="15" t="s">
        <v>1091</v>
      </c>
    </row>
    <row r="1267" spans="1:29" s="168" customFormat="1" ht="88.5" customHeight="1">
      <c r="A1267" s="18" t="s">
        <v>3670</v>
      </c>
      <c r="B1267" s="19" t="s">
        <v>61</v>
      </c>
      <c r="C1267" s="19" t="s">
        <v>62</v>
      </c>
      <c r="D1267" s="99" t="s">
        <v>1356</v>
      </c>
      <c r="E1267" s="29" t="s">
        <v>1348</v>
      </c>
      <c r="F1267" s="33"/>
      <c r="G1267" s="29" t="s">
        <v>1357</v>
      </c>
      <c r="H1267" s="33"/>
      <c r="I1267" s="18"/>
      <c r="J1267" s="18"/>
      <c r="K1267" s="19" t="s">
        <v>66</v>
      </c>
      <c r="L1267" s="18">
        <v>99.5</v>
      </c>
      <c r="M1267" s="18">
        <v>231010000</v>
      </c>
      <c r="N1267" s="19" t="s">
        <v>68</v>
      </c>
      <c r="O1267" s="18" t="s">
        <v>322</v>
      </c>
      <c r="P1267" s="19" t="s">
        <v>68</v>
      </c>
      <c r="Q1267" s="19" t="s">
        <v>70</v>
      </c>
      <c r="R1267" s="19" t="s">
        <v>1350</v>
      </c>
      <c r="S1267" s="19" t="s">
        <v>72</v>
      </c>
      <c r="T1267" s="21">
        <v>112</v>
      </c>
      <c r="U1267" s="29" t="s">
        <v>1358</v>
      </c>
      <c r="V1267" s="23">
        <v>4689</v>
      </c>
      <c r="W1267" s="46">
        <v>130</v>
      </c>
      <c r="X1267" s="98">
        <v>609600</v>
      </c>
      <c r="Y1267" s="98">
        <f>X1267*1.12</f>
        <v>682752.0000000001</v>
      </c>
      <c r="Z1267" s="96" t="s">
        <v>1351</v>
      </c>
      <c r="AA1267" s="19">
        <v>2016</v>
      </c>
      <c r="AB1267" s="14"/>
      <c r="AC1267" s="1" t="s">
        <v>1091</v>
      </c>
    </row>
    <row r="1268" spans="1:29" s="1" customFormat="1" ht="153">
      <c r="A1268" s="18" t="s">
        <v>3671</v>
      </c>
      <c r="B1268" s="19" t="s">
        <v>61</v>
      </c>
      <c r="C1268" s="19" t="s">
        <v>62</v>
      </c>
      <c r="D1268" s="19" t="s">
        <v>3672</v>
      </c>
      <c r="E1268" s="19" t="s">
        <v>3673</v>
      </c>
      <c r="F1268" s="19"/>
      <c r="G1268" s="19" t="s">
        <v>3674</v>
      </c>
      <c r="H1268" s="116"/>
      <c r="I1268" s="19" t="s">
        <v>3675</v>
      </c>
      <c r="J1268" s="18"/>
      <c r="K1268" s="19" t="s">
        <v>66</v>
      </c>
      <c r="L1268" s="18">
        <v>100</v>
      </c>
      <c r="M1268" s="18">
        <v>231010000</v>
      </c>
      <c r="N1268" s="19" t="s">
        <v>68</v>
      </c>
      <c r="O1268" s="18" t="s">
        <v>322</v>
      </c>
      <c r="P1268" s="19" t="s">
        <v>68</v>
      </c>
      <c r="Q1268" s="19" t="s">
        <v>70</v>
      </c>
      <c r="R1268" s="19" t="s">
        <v>1350</v>
      </c>
      <c r="S1268" s="19" t="s">
        <v>72</v>
      </c>
      <c r="T1268" s="21" t="s">
        <v>157</v>
      </c>
      <c r="U1268" s="29" t="s">
        <v>133</v>
      </c>
      <c r="V1268" s="23">
        <v>1700</v>
      </c>
      <c r="W1268" s="46">
        <v>9</v>
      </c>
      <c r="X1268" s="24">
        <v>15300</v>
      </c>
      <c r="Y1268" s="24">
        <f>X1268*1.12</f>
        <v>17136</v>
      </c>
      <c r="Z1268" s="19"/>
      <c r="AA1268" s="19">
        <v>2016</v>
      </c>
      <c r="AB1268" s="14"/>
      <c r="AC1268" s="15" t="s">
        <v>2578</v>
      </c>
    </row>
    <row r="1269" spans="1:29" s="8" customFormat="1" ht="165" customHeight="1">
      <c r="A1269" s="18" t="s">
        <v>3676</v>
      </c>
      <c r="B1269" s="18" t="s">
        <v>61</v>
      </c>
      <c r="C1269" s="18" t="s">
        <v>62</v>
      </c>
      <c r="D1269" s="18" t="s">
        <v>3677</v>
      </c>
      <c r="E1269" s="18" t="s">
        <v>2216</v>
      </c>
      <c r="F1269" s="18"/>
      <c r="G1269" s="18" t="s">
        <v>3678</v>
      </c>
      <c r="H1269" s="18"/>
      <c r="I1269" s="18" t="s">
        <v>3679</v>
      </c>
      <c r="J1269" s="18"/>
      <c r="K1269" s="35" t="s">
        <v>66</v>
      </c>
      <c r="L1269" s="35">
        <v>0</v>
      </c>
      <c r="M1269" s="110" t="s">
        <v>67</v>
      </c>
      <c r="N1269" s="35" t="s">
        <v>68</v>
      </c>
      <c r="O1269" s="35" t="s">
        <v>322</v>
      </c>
      <c r="P1269" s="35" t="s">
        <v>68</v>
      </c>
      <c r="Q1269" s="35" t="s">
        <v>70</v>
      </c>
      <c r="R1269" s="22" t="s">
        <v>3666</v>
      </c>
      <c r="S1269" s="35" t="s">
        <v>92</v>
      </c>
      <c r="T1269" s="35">
        <v>839</v>
      </c>
      <c r="U1269" s="35" t="s">
        <v>1626</v>
      </c>
      <c r="V1269" s="125">
        <v>1</v>
      </c>
      <c r="W1269" s="125">
        <v>4464.286</v>
      </c>
      <c r="X1269" s="125">
        <v>4464.286</v>
      </c>
      <c r="Y1269" s="23">
        <v>5000</v>
      </c>
      <c r="Z1269" s="35"/>
      <c r="AA1269" s="35" t="s">
        <v>76</v>
      </c>
      <c r="AB1269" s="35"/>
      <c r="AC1269" s="114" t="s">
        <v>1759</v>
      </c>
    </row>
    <row r="1270" spans="1:29" s="8" customFormat="1" ht="165.75" customHeight="1">
      <c r="A1270" s="18" t="s">
        <v>3680</v>
      </c>
      <c r="B1270" s="18" t="s">
        <v>61</v>
      </c>
      <c r="C1270" s="18" t="s">
        <v>62</v>
      </c>
      <c r="D1270" s="18" t="s">
        <v>3681</v>
      </c>
      <c r="E1270" s="18" t="s">
        <v>3682</v>
      </c>
      <c r="F1270" s="18"/>
      <c r="G1270" s="18" t="s">
        <v>3683</v>
      </c>
      <c r="H1270" s="18"/>
      <c r="I1270" s="18" t="s">
        <v>3684</v>
      </c>
      <c r="J1270" s="18"/>
      <c r="K1270" s="35" t="s">
        <v>66</v>
      </c>
      <c r="L1270" s="35">
        <v>0</v>
      </c>
      <c r="M1270" s="110" t="s">
        <v>67</v>
      </c>
      <c r="N1270" s="35" t="s">
        <v>68</v>
      </c>
      <c r="O1270" s="35" t="s">
        <v>322</v>
      </c>
      <c r="P1270" s="35" t="s">
        <v>68</v>
      </c>
      <c r="Q1270" s="35" t="s">
        <v>70</v>
      </c>
      <c r="R1270" s="22" t="s">
        <v>3666</v>
      </c>
      <c r="S1270" s="35" t="s">
        <v>92</v>
      </c>
      <c r="T1270" s="35">
        <v>796</v>
      </c>
      <c r="U1270" s="35" t="s">
        <v>1626</v>
      </c>
      <c r="V1270" s="125">
        <v>1</v>
      </c>
      <c r="W1270" s="125">
        <v>2946.429</v>
      </c>
      <c r="X1270" s="125">
        <v>2946.429</v>
      </c>
      <c r="Y1270" s="23">
        <v>3300</v>
      </c>
      <c r="Z1270" s="35"/>
      <c r="AA1270" s="35" t="s">
        <v>76</v>
      </c>
      <c r="AB1270" s="35"/>
      <c r="AC1270" s="114" t="s">
        <v>1759</v>
      </c>
    </row>
    <row r="1271" spans="1:29" s="1" customFormat="1" ht="162.75" customHeight="1">
      <c r="A1271" s="18" t="s">
        <v>3685</v>
      </c>
      <c r="B1271" s="19" t="s">
        <v>61</v>
      </c>
      <c r="C1271" s="19" t="s">
        <v>62</v>
      </c>
      <c r="D1271" s="19" t="s">
        <v>3686</v>
      </c>
      <c r="E1271" s="19" t="s">
        <v>3687</v>
      </c>
      <c r="F1271" s="19"/>
      <c r="G1271" s="19" t="s">
        <v>3683</v>
      </c>
      <c r="H1271" s="116"/>
      <c r="I1271" s="18" t="s">
        <v>3688</v>
      </c>
      <c r="J1271" s="18"/>
      <c r="K1271" s="35" t="s">
        <v>66</v>
      </c>
      <c r="L1271" s="35">
        <v>0</v>
      </c>
      <c r="M1271" s="110" t="s">
        <v>67</v>
      </c>
      <c r="N1271" s="35" t="s">
        <v>68</v>
      </c>
      <c r="O1271" s="35" t="s">
        <v>322</v>
      </c>
      <c r="P1271" s="35" t="s">
        <v>68</v>
      </c>
      <c r="Q1271" s="35" t="s">
        <v>70</v>
      </c>
      <c r="R1271" s="22" t="s">
        <v>3666</v>
      </c>
      <c r="S1271" s="35" t="s">
        <v>92</v>
      </c>
      <c r="T1271" s="35">
        <v>796</v>
      </c>
      <c r="U1271" s="35" t="s">
        <v>133</v>
      </c>
      <c r="V1271" s="125">
        <v>1</v>
      </c>
      <c r="W1271" s="125">
        <v>10714.286</v>
      </c>
      <c r="X1271" s="23">
        <v>10714.286</v>
      </c>
      <c r="Y1271" s="23">
        <v>12000</v>
      </c>
      <c r="Z1271" s="35"/>
      <c r="AA1271" s="35" t="s">
        <v>76</v>
      </c>
      <c r="AB1271" s="35"/>
      <c r="AC1271" s="114" t="s">
        <v>1759</v>
      </c>
    </row>
    <row r="1272" spans="1:29" s="1" customFormat="1" ht="159.75" customHeight="1">
      <c r="A1272" s="18" t="s">
        <v>3689</v>
      </c>
      <c r="B1272" s="19" t="s">
        <v>61</v>
      </c>
      <c r="C1272" s="19" t="s">
        <v>62</v>
      </c>
      <c r="D1272" s="19" t="s">
        <v>3690</v>
      </c>
      <c r="E1272" s="19" t="s">
        <v>3691</v>
      </c>
      <c r="F1272" s="19"/>
      <c r="G1272" s="19" t="s">
        <v>3692</v>
      </c>
      <c r="H1272" s="116"/>
      <c r="I1272" s="18" t="s">
        <v>3693</v>
      </c>
      <c r="J1272" s="18"/>
      <c r="K1272" s="35" t="s">
        <v>66</v>
      </c>
      <c r="L1272" s="35">
        <v>0</v>
      </c>
      <c r="M1272" s="110" t="s">
        <v>67</v>
      </c>
      <c r="N1272" s="35" t="s">
        <v>68</v>
      </c>
      <c r="O1272" s="35" t="s">
        <v>322</v>
      </c>
      <c r="P1272" s="35" t="s">
        <v>68</v>
      </c>
      <c r="Q1272" s="35" t="s">
        <v>70</v>
      </c>
      <c r="R1272" s="22" t="s">
        <v>3666</v>
      </c>
      <c r="S1272" s="35" t="s">
        <v>92</v>
      </c>
      <c r="T1272" s="35">
        <v>796</v>
      </c>
      <c r="U1272" s="35" t="s">
        <v>133</v>
      </c>
      <c r="V1272" s="125">
        <v>1</v>
      </c>
      <c r="W1272" s="125">
        <v>5804</v>
      </c>
      <c r="X1272" s="23">
        <f aca="true" t="shared" si="54" ref="X1272:X1292">SUM(Y1272)/1.12</f>
        <v>5803.571428571428</v>
      </c>
      <c r="Y1272" s="23">
        <v>6500</v>
      </c>
      <c r="Z1272" s="35"/>
      <c r="AA1272" s="35" t="s">
        <v>76</v>
      </c>
      <c r="AB1272" s="35"/>
      <c r="AC1272" s="114" t="s">
        <v>1759</v>
      </c>
    </row>
    <row r="1273" spans="1:29" s="1" customFormat="1" ht="168" customHeight="1">
      <c r="A1273" s="18" t="s">
        <v>3694</v>
      </c>
      <c r="B1273" s="19" t="s">
        <v>61</v>
      </c>
      <c r="C1273" s="19" t="s">
        <v>62</v>
      </c>
      <c r="D1273" s="19" t="s">
        <v>3695</v>
      </c>
      <c r="E1273" s="19" t="s">
        <v>1915</v>
      </c>
      <c r="F1273" s="19"/>
      <c r="G1273" s="19" t="s">
        <v>3696</v>
      </c>
      <c r="H1273" s="116"/>
      <c r="I1273" s="18" t="s">
        <v>3697</v>
      </c>
      <c r="J1273" s="18"/>
      <c r="K1273" s="35" t="s">
        <v>66</v>
      </c>
      <c r="L1273" s="35">
        <v>0</v>
      </c>
      <c r="M1273" s="110" t="s">
        <v>67</v>
      </c>
      <c r="N1273" s="35" t="s">
        <v>68</v>
      </c>
      <c r="O1273" s="35" t="s">
        <v>322</v>
      </c>
      <c r="P1273" s="35" t="s">
        <v>68</v>
      </c>
      <c r="Q1273" s="35" t="s">
        <v>70</v>
      </c>
      <c r="R1273" s="22" t="s">
        <v>3666</v>
      </c>
      <c r="S1273" s="35" t="s">
        <v>92</v>
      </c>
      <c r="T1273" s="35">
        <v>796</v>
      </c>
      <c r="U1273" s="35" t="s">
        <v>133</v>
      </c>
      <c r="V1273" s="125">
        <v>1</v>
      </c>
      <c r="W1273" s="125">
        <v>5357</v>
      </c>
      <c r="X1273" s="23">
        <f t="shared" si="54"/>
        <v>5357.142857142857</v>
      </c>
      <c r="Y1273" s="23">
        <v>6000</v>
      </c>
      <c r="Z1273" s="35"/>
      <c r="AA1273" s="35" t="s">
        <v>76</v>
      </c>
      <c r="AB1273" s="35"/>
      <c r="AC1273" s="114" t="s">
        <v>1759</v>
      </c>
    </row>
    <row r="1274" spans="1:29" s="8" customFormat="1" ht="114.75" customHeight="1">
      <c r="A1274" s="18" t="s">
        <v>3698</v>
      </c>
      <c r="B1274" s="18" t="s">
        <v>61</v>
      </c>
      <c r="C1274" s="18" t="s">
        <v>62</v>
      </c>
      <c r="D1274" s="18" t="s">
        <v>3699</v>
      </c>
      <c r="E1274" s="18" t="s">
        <v>1821</v>
      </c>
      <c r="F1274" s="18"/>
      <c r="G1274" s="18" t="s">
        <v>3700</v>
      </c>
      <c r="H1274" s="18"/>
      <c r="I1274" s="18" t="s">
        <v>3701</v>
      </c>
      <c r="J1274" s="18"/>
      <c r="K1274" s="19" t="s">
        <v>66</v>
      </c>
      <c r="L1274" s="35">
        <v>0</v>
      </c>
      <c r="M1274" s="110" t="s">
        <v>67</v>
      </c>
      <c r="N1274" s="35" t="s">
        <v>68</v>
      </c>
      <c r="O1274" s="31" t="s">
        <v>322</v>
      </c>
      <c r="P1274" s="35" t="s">
        <v>68</v>
      </c>
      <c r="Q1274" s="35" t="s">
        <v>70</v>
      </c>
      <c r="R1274" s="22" t="s">
        <v>3666</v>
      </c>
      <c r="S1274" s="35" t="s">
        <v>92</v>
      </c>
      <c r="T1274" s="35">
        <v>796</v>
      </c>
      <c r="U1274" s="35" t="s">
        <v>133</v>
      </c>
      <c r="V1274" s="125">
        <v>1</v>
      </c>
      <c r="W1274" s="125">
        <v>4911</v>
      </c>
      <c r="X1274" s="23">
        <f t="shared" si="54"/>
        <v>4910.714285714285</v>
      </c>
      <c r="Y1274" s="23">
        <v>5500</v>
      </c>
      <c r="Z1274" s="35"/>
      <c r="AA1274" s="35" t="s">
        <v>76</v>
      </c>
      <c r="AB1274" s="35"/>
      <c r="AC1274" s="114" t="s">
        <v>1759</v>
      </c>
    </row>
    <row r="1275" spans="1:29" s="1" customFormat="1" ht="160.5" customHeight="1">
      <c r="A1275" s="18" t="s">
        <v>3702</v>
      </c>
      <c r="B1275" s="19" t="s">
        <v>61</v>
      </c>
      <c r="C1275" s="19" t="s">
        <v>62</v>
      </c>
      <c r="D1275" s="19" t="s">
        <v>1798</v>
      </c>
      <c r="E1275" s="19" t="s">
        <v>1799</v>
      </c>
      <c r="F1275" s="19"/>
      <c r="G1275" s="19" t="s">
        <v>1800</v>
      </c>
      <c r="H1275" s="116"/>
      <c r="I1275" s="18" t="s">
        <v>3703</v>
      </c>
      <c r="J1275" s="18"/>
      <c r="K1275" s="19" t="s">
        <v>66</v>
      </c>
      <c r="L1275" s="35">
        <v>0</v>
      </c>
      <c r="M1275" s="110" t="s">
        <v>67</v>
      </c>
      <c r="N1275" s="35" t="s">
        <v>68</v>
      </c>
      <c r="O1275" s="31" t="s">
        <v>322</v>
      </c>
      <c r="P1275" s="35" t="s">
        <v>68</v>
      </c>
      <c r="Q1275" s="35" t="s">
        <v>70</v>
      </c>
      <c r="R1275" s="22" t="s">
        <v>3666</v>
      </c>
      <c r="S1275" s="35" t="s">
        <v>92</v>
      </c>
      <c r="T1275" s="35">
        <v>839</v>
      </c>
      <c r="U1275" s="35" t="s">
        <v>1626</v>
      </c>
      <c r="V1275" s="125">
        <v>1</v>
      </c>
      <c r="W1275" s="125">
        <v>4911</v>
      </c>
      <c r="X1275" s="23">
        <f t="shared" si="54"/>
        <v>4910.714285714285</v>
      </c>
      <c r="Y1275" s="23">
        <v>5500</v>
      </c>
      <c r="Z1275" s="35"/>
      <c r="AA1275" s="35" t="s">
        <v>76</v>
      </c>
      <c r="AB1275" s="14"/>
      <c r="AC1275" s="114" t="s">
        <v>1759</v>
      </c>
    </row>
    <row r="1276" spans="1:29" s="1" customFormat="1" ht="409.5">
      <c r="A1276" s="18" t="s">
        <v>3704</v>
      </c>
      <c r="B1276" s="19" t="s">
        <v>61</v>
      </c>
      <c r="C1276" s="19" t="s">
        <v>62</v>
      </c>
      <c r="D1276" s="19" t="s">
        <v>3705</v>
      </c>
      <c r="E1276" s="19" t="s">
        <v>3706</v>
      </c>
      <c r="F1276" s="19"/>
      <c r="G1276" s="19" t="s">
        <v>3707</v>
      </c>
      <c r="H1276" s="116"/>
      <c r="I1276" s="18" t="s">
        <v>3708</v>
      </c>
      <c r="J1276" s="18"/>
      <c r="K1276" s="19" t="s">
        <v>66</v>
      </c>
      <c r="L1276" s="35">
        <v>0</v>
      </c>
      <c r="M1276" s="110" t="s">
        <v>67</v>
      </c>
      <c r="N1276" s="35" t="s">
        <v>68</v>
      </c>
      <c r="O1276" s="31" t="s">
        <v>322</v>
      </c>
      <c r="P1276" s="35" t="s">
        <v>68</v>
      </c>
      <c r="Q1276" s="35" t="s">
        <v>70</v>
      </c>
      <c r="R1276" s="22" t="s">
        <v>3666</v>
      </c>
      <c r="S1276" s="35" t="s">
        <v>92</v>
      </c>
      <c r="T1276" s="35">
        <v>839</v>
      </c>
      <c r="U1276" s="35" t="s">
        <v>1626</v>
      </c>
      <c r="V1276" s="125">
        <v>1</v>
      </c>
      <c r="W1276" s="125">
        <v>5357</v>
      </c>
      <c r="X1276" s="23">
        <f t="shared" si="54"/>
        <v>5357.142857142857</v>
      </c>
      <c r="Y1276" s="23">
        <v>6000</v>
      </c>
      <c r="Z1276" s="35"/>
      <c r="AA1276" s="35" t="s">
        <v>76</v>
      </c>
      <c r="AB1276" s="14"/>
      <c r="AC1276" s="114" t="s">
        <v>1759</v>
      </c>
    </row>
    <row r="1277" spans="1:29" s="1" customFormat="1" ht="160.5" customHeight="1">
      <c r="A1277" s="18" t="s">
        <v>3709</v>
      </c>
      <c r="B1277" s="19" t="s">
        <v>61</v>
      </c>
      <c r="C1277" s="19" t="s">
        <v>62</v>
      </c>
      <c r="D1277" s="18" t="s">
        <v>3710</v>
      </c>
      <c r="E1277" s="18" t="s">
        <v>1904</v>
      </c>
      <c r="F1277" s="18"/>
      <c r="G1277" s="18" t="s">
        <v>3711</v>
      </c>
      <c r="H1277" s="18"/>
      <c r="I1277" s="18" t="s">
        <v>3712</v>
      </c>
      <c r="J1277" s="18"/>
      <c r="K1277" s="19" t="s">
        <v>66</v>
      </c>
      <c r="L1277" s="35">
        <v>0</v>
      </c>
      <c r="M1277" s="110" t="s">
        <v>67</v>
      </c>
      <c r="N1277" s="35" t="s">
        <v>68</v>
      </c>
      <c r="O1277" s="31" t="s">
        <v>322</v>
      </c>
      <c r="P1277" s="35" t="s">
        <v>68</v>
      </c>
      <c r="Q1277" s="35" t="s">
        <v>70</v>
      </c>
      <c r="R1277" s="22" t="s">
        <v>3666</v>
      </c>
      <c r="S1277" s="35" t="s">
        <v>92</v>
      </c>
      <c r="T1277" s="35">
        <v>796</v>
      </c>
      <c r="U1277" s="35" t="s">
        <v>133</v>
      </c>
      <c r="V1277" s="125">
        <v>1</v>
      </c>
      <c r="W1277" s="125">
        <v>16518</v>
      </c>
      <c r="X1277" s="23">
        <f t="shared" si="54"/>
        <v>16517.85714285714</v>
      </c>
      <c r="Y1277" s="23">
        <v>18500</v>
      </c>
      <c r="Z1277" s="35"/>
      <c r="AA1277" s="35" t="s">
        <v>76</v>
      </c>
      <c r="AB1277" s="14"/>
      <c r="AC1277" s="114" t="s">
        <v>1759</v>
      </c>
    </row>
    <row r="1278" spans="1:29" s="1" customFormat="1" ht="114.75">
      <c r="A1278" s="18" t="s">
        <v>3713</v>
      </c>
      <c r="B1278" s="19" t="s">
        <v>61</v>
      </c>
      <c r="C1278" s="19" t="s">
        <v>62</v>
      </c>
      <c r="D1278" s="18" t="s">
        <v>1844</v>
      </c>
      <c r="E1278" s="18" t="s">
        <v>1840</v>
      </c>
      <c r="F1278" s="18"/>
      <c r="G1278" s="18" t="s">
        <v>1845</v>
      </c>
      <c r="H1278" s="18"/>
      <c r="I1278" s="18" t="s">
        <v>3714</v>
      </c>
      <c r="J1278" s="18"/>
      <c r="K1278" s="19" t="s">
        <v>66</v>
      </c>
      <c r="L1278" s="35">
        <v>0</v>
      </c>
      <c r="M1278" s="110" t="s">
        <v>67</v>
      </c>
      <c r="N1278" s="35" t="s">
        <v>68</v>
      </c>
      <c r="O1278" s="31" t="s">
        <v>322</v>
      </c>
      <c r="P1278" s="35" t="s">
        <v>68</v>
      </c>
      <c r="Q1278" s="35" t="s">
        <v>70</v>
      </c>
      <c r="R1278" s="22" t="s">
        <v>3666</v>
      </c>
      <c r="S1278" s="35" t="s">
        <v>92</v>
      </c>
      <c r="T1278" s="35">
        <v>796</v>
      </c>
      <c r="U1278" s="35" t="s">
        <v>133</v>
      </c>
      <c r="V1278" s="125">
        <v>1</v>
      </c>
      <c r="W1278" s="125">
        <v>152527</v>
      </c>
      <c r="X1278" s="23">
        <f t="shared" si="54"/>
        <v>152526.7857142857</v>
      </c>
      <c r="Y1278" s="23">
        <v>170830</v>
      </c>
      <c r="Z1278" s="35"/>
      <c r="AA1278" s="35" t="s">
        <v>76</v>
      </c>
      <c r="AB1278" s="14"/>
      <c r="AC1278" s="114" t="s">
        <v>1759</v>
      </c>
    </row>
    <row r="1279" spans="1:29" s="1" customFormat="1" ht="161.25" customHeight="1">
      <c r="A1279" s="18" t="s">
        <v>3715</v>
      </c>
      <c r="B1279" s="19" t="s">
        <v>61</v>
      </c>
      <c r="C1279" s="19" t="s">
        <v>62</v>
      </c>
      <c r="D1279" s="123" t="s">
        <v>3716</v>
      </c>
      <c r="E1279" s="123" t="s">
        <v>3717</v>
      </c>
      <c r="F1279" s="123"/>
      <c r="G1279" s="123" t="s">
        <v>3718</v>
      </c>
      <c r="H1279" s="18"/>
      <c r="I1279" s="18" t="s">
        <v>3719</v>
      </c>
      <c r="J1279" s="18"/>
      <c r="K1279" s="19" t="s">
        <v>66</v>
      </c>
      <c r="L1279" s="35">
        <v>0</v>
      </c>
      <c r="M1279" s="110" t="s">
        <v>67</v>
      </c>
      <c r="N1279" s="35" t="s">
        <v>68</v>
      </c>
      <c r="O1279" s="31" t="s">
        <v>322</v>
      </c>
      <c r="P1279" s="35" t="s">
        <v>68</v>
      </c>
      <c r="Q1279" s="35" t="s">
        <v>70</v>
      </c>
      <c r="R1279" s="22" t="s">
        <v>3666</v>
      </c>
      <c r="S1279" s="35" t="s">
        <v>92</v>
      </c>
      <c r="T1279" s="35">
        <v>796</v>
      </c>
      <c r="U1279" s="35" t="s">
        <v>133</v>
      </c>
      <c r="V1279" s="125">
        <v>1</v>
      </c>
      <c r="W1279" s="125">
        <v>211429</v>
      </c>
      <c r="X1279" s="23">
        <f t="shared" si="54"/>
        <v>211428.57142857142</v>
      </c>
      <c r="Y1279" s="23">
        <v>236800</v>
      </c>
      <c r="Z1279" s="35"/>
      <c r="AA1279" s="35" t="s">
        <v>76</v>
      </c>
      <c r="AB1279" s="14"/>
      <c r="AC1279" s="114" t="s">
        <v>1759</v>
      </c>
    </row>
    <row r="1280" spans="1:29" s="1" customFormat="1" ht="163.5" customHeight="1">
      <c r="A1280" s="18" t="s">
        <v>3720</v>
      </c>
      <c r="B1280" s="19" t="s">
        <v>61</v>
      </c>
      <c r="C1280" s="19" t="s">
        <v>62</v>
      </c>
      <c r="D1280" s="19" t="s">
        <v>3721</v>
      </c>
      <c r="E1280" s="19" t="s">
        <v>3722</v>
      </c>
      <c r="F1280" s="19"/>
      <c r="G1280" s="19" t="s">
        <v>2132</v>
      </c>
      <c r="H1280" s="116"/>
      <c r="I1280" s="18" t="s">
        <v>3723</v>
      </c>
      <c r="J1280" s="18"/>
      <c r="K1280" s="19" t="s">
        <v>66</v>
      </c>
      <c r="L1280" s="35">
        <v>0</v>
      </c>
      <c r="M1280" s="110" t="s">
        <v>67</v>
      </c>
      <c r="N1280" s="35" t="s">
        <v>68</v>
      </c>
      <c r="O1280" s="31" t="s">
        <v>322</v>
      </c>
      <c r="P1280" s="35" t="s">
        <v>68</v>
      </c>
      <c r="Q1280" s="35" t="s">
        <v>70</v>
      </c>
      <c r="R1280" s="22" t="s">
        <v>3666</v>
      </c>
      <c r="S1280" s="35" t="s">
        <v>92</v>
      </c>
      <c r="T1280" s="35">
        <v>796</v>
      </c>
      <c r="U1280" s="35" t="s">
        <v>133</v>
      </c>
      <c r="V1280" s="125">
        <v>1</v>
      </c>
      <c r="W1280" s="125">
        <v>75179</v>
      </c>
      <c r="X1280" s="23">
        <f t="shared" si="54"/>
        <v>75178.57142857142</v>
      </c>
      <c r="Y1280" s="23">
        <v>84200</v>
      </c>
      <c r="Z1280" s="35"/>
      <c r="AA1280" s="35" t="s">
        <v>76</v>
      </c>
      <c r="AB1280" s="14"/>
      <c r="AC1280" s="114" t="s">
        <v>1759</v>
      </c>
    </row>
    <row r="1281" spans="1:29" s="1" customFormat="1" ht="161.25" customHeight="1">
      <c r="A1281" s="18" t="s">
        <v>3724</v>
      </c>
      <c r="B1281" s="19" t="s">
        <v>61</v>
      </c>
      <c r="C1281" s="19" t="s">
        <v>62</v>
      </c>
      <c r="D1281" s="123" t="s">
        <v>1820</v>
      </c>
      <c r="E1281" s="123" t="s">
        <v>1821</v>
      </c>
      <c r="F1281" s="123"/>
      <c r="G1281" s="123" t="s">
        <v>1822</v>
      </c>
      <c r="H1281" s="123"/>
      <c r="I1281" s="124" t="s">
        <v>3725</v>
      </c>
      <c r="J1281" s="18"/>
      <c r="K1281" s="19" t="s">
        <v>66</v>
      </c>
      <c r="L1281" s="35">
        <v>0</v>
      </c>
      <c r="M1281" s="110" t="s">
        <v>67</v>
      </c>
      <c r="N1281" s="35" t="s">
        <v>68</v>
      </c>
      <c r="O1281" s="31" t="s">
        <v>322</v>
      </c>
      <c r="P1281" s="35" t="s">
        <v>68</v>
      </c>
      <c r="Q1281" s="35" t="s">
        <v>70</v>
      </c>
      <c r="R1281" s="22" t="s">
        <v>3666</v>
      </c>
      <c r="S1281" s="35" t="s">
        <v>92</v>
      </c>
      <c r="T1281" s="35">
        <v>796</v>
      </c>
      <c r="U1281" s="35" t="s">
        <v>133</v>
      </c>
      <c r="V1281" s="125">
        <v>1</v>
      </c>
      <c r="W1281" s="125">
        <v>41518</v>
      </c>
      <c r="X1281" s="23">
        <f t="shared" si="54"/>
        <v>41517.85714285714</v>
      </c>
      <c r="Y1281" s="23">
        <v>46500</v>
      </c>
      <c r="Z1281" s="35"/>
      <c r="AA1281" s="35" t="s">
        <v>76</v>
      </c>
      <c r="AB1281" s="14"/>
      <c r="AC1281" s="114" t="s">
        <v>1759</v>
      </c>
    </row>
    <row r="1282" spans="1:29" s="1" customFormat="1" ht="168" customHeight="1">
      <c r="A1282" s="18" t="s">
        <v>3726</v>
      </c>
      <c r="B1282" s="19" t="s">
        <v>61</v>
      </c>
      <c r="C1282" s="19" t="s">
        <v>62</v>
      </c>
      <c r="D1282" s="19" t="s">
        <v>3727</v>
      </c>
      <c r="E1282" s="19" t="s">
        <v>3728</v>
      </c>
      <c r="F1282" s="19"/>
      <c r="G1282" s="19" t="s">
        <v>2132</v>
      </c>
      <c r="H1282" s="116"/>
      <c r="I1282" s="18" t="s">
        <v>3729</v>
      </c>
      <c r="J1282" s="18"/>
      <c r="K1282" s="19" t="s">
        <v>66</v>
      </c>
      <c r="L1282" s="35">
        <v>0</v>
      </c>
      <c r="M1282" s="110" t="s">
        <v>67</v>
      </c>
      <c r="N1282" s="35" t="s">
        <v>68</v>
      </c>
      <c r="O1282" s="31" t="s">
        <v>322</v>
      </c>
      <c r="P1282" s="35" t="s">
        <v>68</v>
      </c>
      <c r="Q1282" s="35" t="s">
        <v>70</v>
      </c>
      <c r="R1282" s="22" t="s">
        <v>3666</v>
      </c>
      <c r="S1282" s="35" t="s">
        <v>92</v>
      </c>
      <c r="T1282" s="35">
        <v>796</v>
      </c>
      <c r="U1282" s="35" t="s">
        <v>133</v>
      </c>
      <c r="V1282" s="125">
        <v>1</v>
      </c>
      <c r="W1282" s="125">
        <v>115982</v>
      </c>
      <c r="X1282" s="23">
        <f t="shared" si="54"/>
        <v>115982.14285714284</v>
      </c>
      <c r="Y1282" s="23">
        <v>129900</v>
      </c>
      <c r="Z1282" s="35"/>
      <c r="AA1282" s="35" t="s">
        <v>76</v>
      </c>
      <c r="AB1282" s="14"/>
      <c r="AC1282" s="114" t="s">
        <v>1759</v>
      </c>
    </row>
    <row r="1283" spans="1:29" s="1" customFormat="1" ht="160.5" customHeight="1">
      <c r="A1283" s="18" t="s">
        <v>3730</v>
      </c>
      <c r="B1283" s="19" t="s">
        <v>61</v>
      </c>
      <c r="C1283" s="19" t="s">
        <v>62</v>
      </c>
      <c r="D1283" s="123" t="s">
        <v>1808</v>
      </c>
      <c r="E1283" s="123" t="s">
        <v>1809</v>
      </c>
      <c r="F1283" s="123"/>
      <c r="G1283" s="123" t="s">
        <v>1810</v>
      </c>
      <c r="H1283" s="123"/>
      <c r="I1283" s="124" t="s">
        <v>3731</v>
      </c>
      <c r="J1283" s="18"/>
      <c r="K1283" s="19" t="s">
        <v>66</v>
      </c>
      <c r="L1283" s="35">
        <v>0</v>
      </c>
      <c r="M1283" s="110" t="s">
        <v>67</v>
      </c>
      <c r="N1283" s="35" t="s">
        <v>68</v>
      </c>
      <c r="O1283" s="31" t="s">
        <v>322</v>
      </c>
      <c r="P1283" s="35" t="s">
        <v>68</v>
      </c>
      <c r="Q1283" s="35" t="s">
        <v>70</v>
      </c>
      <c r="R1283" s="22" t="s">
        <v>3666</v>
      </c>
      <c r="S1283" s="35" t="s">
        <v>92</v>
      </c>
      <c r="T1283" s="35">
        <v>796</v>
      </c>
      <c r="U1283" s="35" t="s">
        <v>133</v>
      </c>
      <c r="V1283" s="125">
        <v>1</v>
      </c>
      <c r="W1283" s="125">
        <v>10714</v>
      </c>
      <c r="X1283" s="23">
        <f t="shared" si="54"/>
        <v>10714.285714285714</v>
      </c>
      <c r="Y1283" s="23">
        <v>12000</v>
      </c>
      <c r="Z1283" s="35"/>
      <c r="AA1283" s="35" t="s">
        <v>76</v>
      </c>
      <c r="AB1283" s="14"/>
      <c r="AC1283" s="114" t="s">
        <v>1759</v>
      </c>
    </row>
    <row r="1284" spans="1:29" s="1" customFormat="1" ht="160.5" customHeight="1">
      <c r="A1284" s="18" t="s">
        <v>3732</v>
      </c>
      <c r="B1284" s="19" t="s">
        <v>61</v>
      </c>
      <c r="C1284" s="19" t="s">
        <v>62</v>
      </c>
      <c r="D1284" s="18" t="s">
        <v>3733</v>
      </c>
      <c r="E1284" s="18" t="s">
        <v>3734</v>
      </c>
      <c r="F1284" s="18"/>
      <c r="G1284" s="18" t="s">
        <v>3735</v>
      </c>
      <c r="H1284" s="123"/>
      <c r="I1284" s="124" t="s">
        <v>3736</v>
      </c>
      <c r="J1284" s="18"/>
      <c r="K1284" s="19" t="s">
        <v>66</v>
      </c>
      <c r="L1284" s="35">
        <v>0</v>
      </c>
      <c r="M1284" s="110" t="s">
        <v>67</v>
      </c>
      <c r="N1284" s="35" t="s">
        <v>68</v>
      </c>
      <c r="O1284" s="31" t="s">
        <v>322</v>
      </c>
      <c r="P1284" s="35" t="s">
        <v>68</v>
      </c>
      <c r="Q1284" s="35" t="s">
        <v>70</v>
      </c>
      <c r="R1284" s="22" t="s">
        <v>3666</v>
      </c>
      <c r="S1284" s="35" t="s">
        <v>92</v>
      </c>
      <c r="T1284" s="35">
        <v>839</v>
      </c>
      <c r="U1284" s="35" t="s">
        <v>1626</v>
      </c>
      <c r="V1284" s="125">
        <v>1</v>
      </c>
      <c r="W1284" s="125">
        <v>3571.428</v>
      </c>
      <c r="X1284" s="23">
        <f t="shared" si="54"/>
        <v>3571.428571428571</v>
      </c>
      <c r="Y1284" s="23">
        <v>4000</v>
      </c>
      <c r="Z1284" s="35"/>
      <c r="AA1284" s="35" t="s">
        <v>76</v>
      </c>
      <c r="AB1284" s="14"/>
      <c r="AC1284" s="114" t="s">
        <v>1759</v>
      </c>
    </row>
    <row r="1285" spans="1:29" s="1" customFormat="1" ht="409.5">
      <c r="A1285" s="18" t="s">
        <v>3737</v>
      </c>
      <c r="B1285" s="19" t="s">
        <v>61</v>
      </c>
      <c r="C1285" s="19" t="s">
        <v>62</v>
      </c>
      <c r="D1285" s="19" t="s">
        <v>3705</v>
      </c>
      <c r="E1285" s="19" t="s">
        <v>3706</v>
      </c>
      <c r="F1285" s="19"/>
      <c r="G1285" s="19" t="s">
        <v>3707</v>
      </c>
      <c r="H1285" s="116"/>
      <c r="I1285" s="18" t="s">
        <v>3738</v>
      </c>
      <c r="J1285" s="18"/>
      <c r="K1285" s="19" t="s">
        <v>66</v>
      </c>
      <c r="L1285" s="35">
        <v>0</v>
      </c>
      <c r="M1285" s="110" t="s">
        <v>67</v>
      </c>
      <c r="N1285" s="35" t="s">
        <v>68</v>
      </c>
      <c r="O1285" s="31" t="s">
        <v>322</v>
      </c>
      <c r="P1285" s="35" t="s">
        <v>68</v>
      </c>
      <c r="Q1285" s="35" t="s">
        <v>70</v>
      </c>
      <c r="R1285" s="22" t="s">
        <v>3666</v>
      </c>
      <c r="S1285" s="35" t="s">
        <v>92</v>
      </c>
      <c r="T1285" s="35">
        <v>839</v>
      </c>
      <c r="U1285" s="35" t="s">
        <v>1626</v>
      </c>
      <c r="V1285" s="125">
        <v>1</v>
      </c>
      <c r="W1285" s="125">
        <v>5357</v>
      </c>
      <c r="X1285" s="23">
        <f t="shared" si="54"/>
        <v>5357.142857142857</v>
      </c>
      <c r="Y1285" s="23">
        <v>6000</v>
      </c>
      <c r="Z1285" s="35"/>
      <c r="AA1285" s="35" t="s">
        <v>76</v>
      </c>
      <c r="AB1285" s="14"/>
      <c r="AC1285" s="114" t="s">
        <v>1759</v>
      </c>
    </row>
    <row r="1286" spans="1:29" s="1" customFormat="1" ht="102">
      <c r="A1286" s="18" t="s">
        <v>3739</v>
      </c>
      <c r="B1286" s="19" t="s">
        <v>61</v>
      </c>
      <c r="C1286" s="19" t="s">
        <v>62</v>
      </c>
      <c r="D1286" s="19" t="s">
        <v>3740</v>
      </c>
      <c r="E1286" s="19" t="s">
        <v>2295</v>
      </c>
      <c r="F1286" s="19"/>
      <c r="G1286" s="19" t="s">
        <v>3741</v>
      </c>
      <c r="H1286" s="116"/>
      <c r="I1286" s="18" t="s">
        <v>3742</v>
      </c>
      <c r="J1286" s="18"/>
      <c r="K1286" s="19" t="s">
        <v>66</v>
      </c>
      <c r="L1286" s="18"/>
      <c r="M1286" s="18">
        <v>231010000</v>
      </c>
      <c r="N1286" s="19" t="s">
        <v>68</v>
      </c>
      <c r="O1286" s="18" t="s">
        <v>322</v>
      </c>
      <c r="P1286" s="19" t="s">
        <v>68</v>
      </c>
      <c r="Q1286" s="19" t="s">
        <v>70</v>
      </c>
      <c r="R1286" s="22" t="s">
        <v>3666</v>
      </c>
      <c r="S1286" s="19" t="s">
        <v>72</v>
      </c>
      <c r="T1286" s="21" t="s">
        <v>157</v>
      </c>
      <c r="U1286" s="29" t="s">
        <v>133</v>
      </c>
      <c r="V1286" s="23">
        <v>1</v>
      </c>
      <c r="W1286" s="46">
        <v>2679</v>
      </c>
      <c r="X1286" s="23">
        <f t="shared" si="54"/>
        <v>2678.5714285714284</v>
      </c>
      <c r="Y1286" s="23">
        <v>3000</v>
      </c>
      <c r="Z1286" s="35"/>
      <c r="AA1286" s="35" t="s">
        <v>76</v>
      </c>
      <c r="AB1286" s="14"/>
      <c r="AC1286" s="114" t="s">
        <v>1759</v>
      </c>
    </row>
    <row r="1287" spans="1:29" s="1" customFormat="1" ht="168" customHeight="1">
      <c r="A1287" s="18" t="s">
        <v>3743</v>
      </c>
      <c r="B1287" s="19" t="s">
        <v>61</v>
      </c>
      <c r="C1287" s="19" t="s">
        <v>62</v>
      </c>
      <c r="D1287" s="18" t="s">
        <v>2584</v>
      </c>
      <c r="E1287" s="18" t="s">
        <v>2511</v>
      </c>
      <c r="F1287" s="144"/>
      <c r="G1287" s="18" t="s">
        <v>2585</v>
      </c>
      <c r="H1287" s="144"/>
      <c r="I1287" s="18" t="s">
        <v>3744</v>
      </c>
      <c r="J1287" s="18"/>
      <c r="K1287" s="19" t="s">
        <v>66</v>
      </c>
      <c r="L1287" s="18"/>
      <c r="M1287" s="18">
        <v>231010000</v>
      </c>
      <c r="N1287" s="19" t="s">
        <v>68</v>
      </c>
      <c r="O1287" s="18" t="s">
        <v>322</v>
      </c>
      <c r="P1287" s="19" t="s">
        <v>68</v>
      </c>
      <c r="Q1287" s="19" t="s">
        <v>70</v>
      </c>
      <c r="R1287" s="22" t="s">
        <v>3666</v>
      </c>
      <c r="S1287" s="19" t="s">
        <v>72</v>
      </c>
      <c r="T1287" s="21" t="s">
        <v>157</v>
      </c>
      <c r="U1287" s="29" t="s">
        <v>133</v>
      </c>
      <c r="V1287" s="23">
        <v>1</v>
      </c>
      <c r="W1287" s="46">
        <v>5804</v>
      </c>
      <c r="X1287" s="23">
        <f t="shared" si="54"/>
        <v>5803.571428571428</v>
      </c>
      <c r="Y1287" s="23">
        <v>6500</v>
      </c>
      <c r="Z1287" s="35"/>
      <c r="AA1287" s="35" t="s">
        <v>76</v>
      </c>
      <c r="AB1287" s="14"/>
      <c r="AC1287" s="114" t="s">
        <v>1759</v>
      </c>
    </row>
    <row r="1288" spans="1:29" s="1" customFormat="1" ht="157.5" customHeight="1">
      <c r="A1288" s="18" t="s">
        <v>3745</v>
      </c>
      <c r="B1288" s="19" t="s">
        <v>61</v>
      </c>
      <c r="C1288" s="19" t="s">
        <v>62</v>
      </c>
      <c r="D1288" s="18" t="s">
        <v>1798</v>
      </c>
      <c r="E1288" s="18" t="s">
        <v>1799</v>
      </c>
      <c r="F1288" s="18"/>
      <c r="G1288" s="18" t="s">
        <v>1800</v>
      </c>
      <c r="H1288" s="19"/>
      <c r="I1288" s="18" t="s">
        <v>3746</v>
      </c>
      <c r="J1288" s="18"/>
      <c r="K1288" s="19" t="s">
        <v>66</v>
      </c>
      <c r="L1288" s="18"/>
      <c r="M1288" s="18">
        <v>231010000</v>
      </c>
      <c r="N1288" s="19" t="s">
        <v>68</v>
      </c>
      <c r="O1288" s="18" t="s">
        <v>322</v>
      </c>
      <c r="P1288" s="19" t="s">
        <v>68</v>
      </c>
      <c r="Q1288" s="19" t="s">
        <v>70</v>
      </c>
      <c r="R1288" s="22" t="s">
        <v>3666</v>
      </c>
      <c r="S1288" s="19" t="s">
        <v>72</v>
      </c>
      <c r="T1288" s="21" t="s">
        <v>308</v>
      </c>
      <c r="U1288" s="29" t="s">
        <v>1626</v>
      </c>
      <c r="V1288" s="23">
        <v>1</v>
      </c>
      <c r="W1288" s="46">
        <v>6250</v>
      </c>
      <c r="X1288" s="23">
        <f t="shared" si="54"/>
        <v>6249.999999999999</v>
      </c>
      <c r="Y1288" s="23">
        <v>7000</v>
      </c>
      <c r="Z1288" s="35"/>
      <c r="AA1288" s="35" t="s">
        <v>76</v>
      </c>
      <c r="AB1288" s="14"/>
      <c r="AC1288" s="114" t="s">
        <v>1759</v>
      </c>
    </row>
    <row r="1289" spans="1:29" s="1" customFormat="1" ht="158.25" customHeight="1">
      <c r="A1289" s="18" t="s">
        <v>3747</v>
      </c>
      <c r="B1289" s="19" t="s">
        <v>61</v>
      </c>
      <c r="C1289" s="19" t="s">
        <v>62</v>
      </c>
      <c r="D1289" s="18" t="s">
        <v>3748</v>
      </c>
      <c r="E1289" s="18" t="s">
        <v>3749</v>
      </c>
      <c r="F1289" s="144"/>
      <c r="G1289" s="181" t="s">
        <v>3750</v>
      </c>
      <c r="H1289" s="144"/>
      <c r="I1289" s="18" t="s">
        <v>3751</v>
      </c>
      <c r="J1289" s="18"/>
      <c r="K1289" s="19" t="s">
        <v>66</v>
      </c>
      <c r="L1289" s="18"/>
      <c r="M1289" s="18">
        <v>231010000</v>
      </c>
      <c r="N1289" s="19" t="s">
        <v>68</v>
      </c>
      <c r="O1289" s="18" t="s">
        <v>322</v>
      </c>
      <c r="P1289" s="19" t="s">
        <v>68</v>
      </c>
      <c r="Q1289" s="19" t="s">
        <v>70</v>
      </c>
      <c r="R1289" s="22" t="s">
        <v>3666</v>
      </c>
      <c r="S1289" s="19" t="s">
        <v>72</v>
      </c>
      <c r="T1289" s="21" t="s">
        <v>157</v>
      </c>
      <c r="U1289" s="29" t="s">
        <v>133</v>
      </c>
      <c r="V1289" s="23">
        <v>1</v>
      </c>
      <c r="W1289" s="46">
        <v>3571</v>
      </c>
      <c r="X1289" s="23">
        <f t="shared" si="54"/>
        <v>3571.428571428571</v>
      </c>
      <c r="Y1289" s="23">
        <v>4000</v>
      </c>
      <c r="Z1289" s="35"/>
      <c r="AA1289" s="35" t="s">
        <v>76</v>
      </c>
      <c r="AB1289" s="14"/>
      <c r="AC1289" s="114" t="s">
        <v>1759</v>
      </c>
    </row>
    <row r="1290" spans="1:29" s="1" customFormat="1" ht="162.75" customHeight="1">
      <c r="A1290" s="18" t="s">
        <v>3752</v>
      </c>
      <c r="B1290" s="19" t="s">
        <v>61</v>
      </c>
      <c r="C1290" s="19" t="s">
        <v>62</v>
      </c>
      <c r="D1290" s="19" t="s">
        <v>3695</v>
      </c>
      <c r="E1290" s="19" t="s">
        <v>1915</v>
      </c>
      <c r="F1290" s="19"/>
      <c r="G1290" s="19" t="s">
        <v>3696</v>
      </c>
      <c r="H1290" s="144"/>
      <c r="I1290" s="18" t="s">
        <v>3753</v>
      </c>
      <c r="J1290" s="18"/>
      <c r="K1290" s="19" t="s">
        <v>66</v>
      </c>
      <c r="L1290" s="18"/>
      <c r="M1290" s="18">
        <v>231010000</v>
      </c>
      <c r="N1290" s="19" t="s">
        <v>68</v>
      </c>
      <c r="O1290" s="18" t="s">
        <v>322</v>
      </c>
      <c r="P1290" s="19" t="s">
        <v>68</v>
      </c>
      <c r="Q1290" s="19" t="s">
        <v>70</v>
      </c>
      <c r="R1290" s="22" t="s">
        <v>3666</v>
      </c>
      <c r="S1290" s="19" t="s">
        <v>72</v>
      </c>
      <c r="T1290" s="21" t="s">
        <v>157</v>
      </c>
      <c r="U1290" s="29" t="s">
        <v>133</v>
      </c>
      <c r="V1290" s="23">
        <v>1</v>
      </c>
      <c r="W1290" s="46">
        <v>4464</v>
      </c>
      <c r="X1290" s="23">
        <f t="shared" si="54"/>
        <v>4464.285714285714</v>
      </c>
      <c r="Y1290" s="23">
        <v>5000</v>
      </c>
      <c r="Z1290" s="35"/>
      <c r="AA1290" s="35" t="s">
        <v>76</v>
      </c>
      <c r="AB1290" s="14"/>
      <c r="AC1290" s="114" t="s">
        <v>1759</v>
      </c>
    </row>
    <row r="1291" spans="1:29" s="1" customFormat="1" ht="168" customHeight="1">
      <c r="A1291" s="18" t="s">
        <v>3754</v>
      </c>
      <c r="B1291" s="19" t="s">
        <v>61</v>
      </c>
      <c r="C1291" s="19" t="s">
        <v>62</v>
      </c>
      <c r="D1291" s="18" t="s">
        <v>3699</v>
      </c>
      <c r="E1291" s="18" t="s">
        <v>1821</v>
      </c>
      <c r="F1291" s="18"/>
      <c r="G1291" s="18" t="s">
        <v>3700</v>
      </c>
      <c r="H1291" s="18"/>
      <c r="I1291" s="18" t="s">
        <v>3755</v>
      </c>
      <c r="J1291" s="18"/>
      <c r="K1291" s="19" t="s">
        <v>66</v>
      </c>
      <c r="L1291" s="35">
        <v>0</v>
      </c>
      <c r="M1291" s="110" t="s">
        <v>67</v>
      </c>
      <c r="N1291" s="35" t="s">
        <v>68</v>
      </c>
      <c r="O1291" s="31" t="s">
        <v>322</v>
      </c>
      <c r="P1291" s="35" t="s">
        <v>68</v>
      </c>
      <c r="Q1291" s="35" t="s">
        <v>70</v>
      </c>
      <c r="R1291" s="22" t="s">
        <v>3666</v>
      </c>
      <c r="S1291" s="35" t="s">
        <v>92</v>
      </c>
      <c r="T1291" s="35">
        <v>796</v>
      </c>
      <c r="U1291" s="35" t="s">
        <v>133</v>
      </c>
      <c r="V1291" s="125">
        <v>1</v>
      </c>
      <c r="W1291" s="125">
        <v>4911</v>
      </c>
      <c r="X1291" s="23">
        <f t="shared" si="54"/>
        <v>4910.714285714285</v>
      </c>
      <c r="Y1291" s="23">
        <v>5500</v>
      </c>
      <c r="Z1291" s="35"/>
      <c r="AA1291" s="35" t="s">
        <v>76</v>
      </c>
      <c r="AB1291" s="35"/>
      <c r="AC1291" s="114" t="s">
        <v>1759</v>
      </c>
    </row>
    <row r="1292" spans="1:29" s="1" customFormat="1" ht="158.25" customHeight="1">
      <c r="A1292" s="18" t="s">
        <v>3756</v>
      </c>
      <c r="B1292" s="19" t="s">
        <v>61</v>
      </c>
      <c r="C1292" s="19" t="s">
        <v>62</v>
      </c>
      <c r="D1292" s="18" t="s">
        <v>3757</v>
      </c>
      <c r="E1292" s="18" t="s">
        <v>3758</v>
      </c>
      <c r="F1292" s="144"/>
      <c r="G1292" s="18" t="s">
        <v>3759</v>
      </c>
      <c r="H1292" s="144"/>
      <c r="I1292" s="18" t="s">
        <v>3760</v>
      </c>
      <c r="J1292" s="18"/>
      <c r="K1292" s="19" t="s">
        <v>66</v>
      </c>
      <c r="L1292" s="35">
        <v>0</v>
      </c>
      <c r="M1292" s="110" t="s">
        <v>67</v>
      </c>
      <c r="N1292" s="35" t="s">
        <v>68</v>
      </c>
      <c r="O1292" s="31" t="s">
        <v>322</v>
      </c>
      <c r="P1292" s="35" t="s">
        <v>68</v>
      </c>
      <c r="Q1292" s="35" t="s">
        <v>70</v>
      </c>
      <c r="R1292" s="22" t="s">
        <v>3666</v>
      </c>
      <c r="S1292" s="35" t="s">
        <v>92</v>
      </c>
      <c r="T1292" s="35">
        <v>796</v>
      </c>
      <c r="U1292" s="35" t="s">
        <v>133</v>
      </c>
      <c r="V1292" s="125">
        <v>1</v>
      </c>
      <c r="W1292" s="125">
        <v>714</v>
      </c>
      <c r="X1292" s="23">
        <f t="shared" si="54"/>
        <v>714.2857142857142</v>
      </c>
      <c r="Y1292" s="23">
        <v>800</v>
      </c>
      <c r="Z1292" s="35"/>
      <c r="AA1292" s="35" t="s">
        <v>76</v>
      </c>
      <c r="AB1292" s="35"/>
      <c r="AC1292" s="114" t="s">
        <v>1759</v>
      </c>
    </row>
    <row r="1293" spans="1:29" s="1" customFormat="1" ht="163.5" customHeight="1">
      <c r="A1293" s="19" t="s">
        <v>3761</v>
      </c>
      <c r="B1293" s="19" t="s">
        <v>61</v>
      </c>
      <c r="C1293" s="19" t="s">
        <v>62</v>
      </c>
      <c r="D1293" s="41" t="s">
        <v>1865</v>
      </c>
      <c r="E1293" s="41" t="s">
        <v>471</v>
      </c>
      <c r="F1293" s="41"/>
      <c r="G1293" s="41" t="s">
        <v>1866</v>
      </c>
      <c r="H1293" s="144"/>
      <c r="I1293" s="18" t="s">
        <v>3762</v>
      </c>
      <c r="J1293" s="18"/>
      <c r="K1293" s="19" t="s">
        <v>66</v>
      </c>
      <c r="L1293" s="35">
        <v>0</v>
      </c>
      <c r="M1293" s="110" t="s">
        <v>67</v>
      </c>
      <c r="N1293" s="35" t="s">
        <v>68</v>
      </c>
      <c r="O1293" s="31" t="s">
        <v>322</v>
      </c>
      <c r="P1293" s="35" t="s">
        <v>68</v>
      </c>
      <c r="Q1293" s="35" t="s">
        <v>70</v>
      </c>
      <c r="R1293" s="22" t="s">
        <v>3666</v>
      </c>
      <c r="S1293" s="35" t="s">
        <v>92</v>
      </c>
      <c r="T1293" s="35">
        <v>796</v>
      </c>
      <c r="U1293" s="35" t="s">
        <v>133</v>
      </c>
      <c r="V1293" s="125">
        <v>1</v>
      </c>
      <c r="W1293" s="125">
        <v>232143</v>
      </c>
      <c r="X1293" s="23">
        <f>SUM(Y1293)/1.12</f>
        <v>232142.85714285713</v>
      </c>
      <c r="Y1293" s="23">
        <v>260000</v>
      </c>
      <c r="Z1293" s="35"/>
      <c r="AA1293" s="35" t="s">
        <v>76</v>
      </c>
      <c r="AB1293" s="35"/>
      <c r="AC1293" s="114" t="s">
        <v>1759</v>
      </c>
    </row>
    <row r="1294" spans="1:29" s="25" customFormat="1" ht="161.25" customHeight="1">
      <c r="A1294" s="18" t="s">
        <v>3763</v>
      </c>
      <c r="B1294" s="19" t="s">
        <v>61</v>
      </c>
      <c r="C1294" s="19" t="s">
        <v>62</v>
      </c>
      <c r="D1294" s="27" t="s">
        <v>155</v>
      </c>
      <c r="E1294" s="27" t="s">
        <v>143</v>
      </c>
      <c r="F1294" s="27"/>
      <c r="G1294" s="27" t="s">
        <v>156</v>
      </c>
      <c r="H1294" s="18"/>
      <c r="I1294" s="19"/>
      <c r="J1294" s="19"/>
      <c r="K1294" s="19" t="s">
        <v>66</v>
      </c>
      <c r="L1294" s="18">
        <v>0</v>
      </c>
      <c r="M1294" s="21" t="s">
        <v>67</v>
      </c>
      <c r="N1294" s="19" t="s">
        <v>68</v>
      </c>
      <c r="O1294" s="18" t="s">
        <v>322</v>
      </c>
      <c r="P1294" s="19" t="s">
        <v>68</v>
      </c>
      <c r="Q1294" s="19" t="s">
        <v>70</v>
      </c>
      <c r="R1294" s="22" t="s">
        <v>3666</v>
      </c>
      <c r="S1294" s="19" t="s">
        <v>72</v>
      </c>
      <c r="T1294" s="21" t="s">
        <v>157</v>
      </c>
      <c r="U1294" s="19" t="s">
        <v>133</v>
      </c>
      <c r="V1294" s="23">
        <v>40</v>
      </c>
      <c r="W1294" s="24">
        <v>2300</v>
      </c>
      <c r="X1294" s="23">
        <v>92000</v>
      </c>
      <c r="Y1294" s="23">
        <f>X1294*1.12</f>
        <v>103040.00000000001</v>
      </c>
      <c r="Z1294" s="19"/>
      <c r="AA1294" s="19" t="s">
        <v>76</v>
      </c>
      <c r="AB1294" s="19"/>
      <c r="AC1294" s="182" t="s">
        <v>77</v>
      </c>
    </row>
    <row r="1295" spans="1:246" s="1" customFormat="1" ht="358.5" customHeight="1">
      <c r="A1295" s="18" t="s">
        <v>3764</v>
      </c>
      <c r="B1295" s="40" t="s">
        <v>195</v>
      </c>
      <c r="C1295" s="40" t="s">
        <v>235</v>
      </c>
      <c r="D1295" s="41" t="s">
        <v>1645</v>
      </c>
      <c r="E1295" s="40" t="s">
        <v>726</v>
      </c>
      <c r="F1295" s="41"/>
      <c r="G1295" s="41" t="s">
        <v>1646</v>
      </c>
      <c r="H1295" s="111"/>
      <c r="I1295" s="41" t="s">
        <v>1647</v>
      </c>
      <c r="J1295" s="41"/>
      <c r="K1295" s="19" t="s">
        <v>66</v>
      </c>
      <c r="L1295" s="31" t="s">
        <v>239</v>
      </c>
      <c r="M1295" s="21" t="s">
        <v>67</v>
      </c>
      <c r="N1295" s="40" t="s">
        <v>68</v>
      </c>
      <c r="O1295" s="18" t="s">
        <v>322</v>
      </c>
      <c r="P1295" s="40" t="s">
        <v>68</v>
      </c>
      <c r="Q1295" s="40" t="s">
        <v>70</v>
      </c>
      <c r="R1295" s="22" t="s">
        <v>3666</v>
      </c>
      <c r="S1295" s="19" t="s">
        <v>92</v>
      </c>
      <c r="T1295" s="31">
        <v>112</v>
      </c>
      <c r="U1295" s="40" t="s">
        <v>1124</v>
      </c>
      <c r="V1295" s="112">
        <v>17000</v>
      </c>
      <c r="W1295" s="113">
        <v>1146.6</v>
      </c>
      <c r="X1295" s="112">
        <f>W1295*V1295</f>
        <v>19492200</v>
      </c>
      <c r="Y1295" s="112">
        <f>X1295*(1+12%)</f>
        <v>21831264.000000004</v>
      </c>
      <c r="Z1295" s="40"/>
      <c r="AA1295" s="19" t="s">
        <v>76</v>
      </c>
      <c r="AB1295" s="41"/>
      <c r="AC1295" s="114" t="s">
        <v>1634</v>
      </c>
      <c r="AD1295" s="114"/>
      <c r="AE1295" s="114"/>
      <c r="AF1295" s="114"/>
      <c r="AG1295" s="114"/>
      <c r="AH1295" s="114"/>
      <c r="AI1295" s="114"/>
      <c r="AJ1295" s="114"/>
      <c r="AK1295" s="114"/>
      <c r="AL1295" s="114"/>
      <c r="AM1295" s="114"/>
      <c r="AN1295" s="114"/>
      <c r="AO1295" s="114"/>
      <c r="AP1295" s="114"/>
      <c r="AQ1295" s="114"/>
      <c r="AR1295" s="114"/>
      <c r="AS1295" s="114"/>
      <c r="AT1295" s="114"/>
      <c r="AU1295" s="114"/>
      <c r="AV1295" s="114"/>
      <c r="AW1295" s="114"/>
      <c r="AX1295" s="114"/>
      <c r="AY1295" s="114"/>
      <c r="AZ1295" s="114"/>
      <c r="BA1295" s="114"/>
      <c r="BB1295" s="114"/>
      <c r="BC1295" s="114"/>
      <c r="BD1295" s="114"/>
      <c r="BE1295" s="114"/>
      <c r="BF1295" s="114"/>
      <c r="BG1295" s="114"/>
      <c r="BH1295" s="114"/>
      <c r="BI1295" s="114"/>
      <c r="BJ1295" s="114"/>
      <c r="BK1295" s="114"/>
      <c r="BL1295" s="114"/>
      <c r="BM1295" s="114"/>
      <c r="BN1295" s="114"/>
      <c r="BO1295" s="114"/>
      <c r="BP1295" s="114"/>
      <c r="BQ1295" s="114"/>
      <c r="BR1295" s="114"/>
      <c r="BS1295" s="114"/>
      <c r="BT1295" s="114"/>
      <c r="BU1295" s="114"/>
      <c r="BV1295" s="114"/>
      <c r="BW1295" s="114"/>
      <c r="BX1295" s="114"/>
      <c r="BY1295" s="114"/>
      <c r="BZ1295" s="114"/>
      <c r="CA1295" s="114"/>
      <c r="CB1295" s="114"/>
      <c r="CC1295" s="114"/>
      <c r="CD1295" s="114"/>
      <c r="CE1295" s="114"/>
      <c r="CF1295" s="114"/>
      <c r="CG1295" s="114"/>
      <c r="CH1295" s="114"/>
      <c r="CI1295" s="114"/>
      <c r="CJ1295" s="114"/>
      <c r="CK1295" s="114"/>
      <c r="CL1295" s="114"/>
      <c r="CM1295" s="114"/>
      <c r="CN1295" s="114"/>
      <c r="CO1295" s="114"/>
      <c r="CP1295" s="114"/>
      <c r="CQ1295" s="114"/>
      <c r="CR1295" s="114"/>
      <c r="CS1295" s="114"/>
      <c r="CT1295" s="114"/>
      <c r="CU1295" s="114"/>
      <c r="CV1295" s="114"/>
      <c r="CW1295" s="114"/>
      <c r="CX1295" s="114"/>
      <c r="CY1295" s="114"/>
      <c r="CZ1295" s="114"/>
      <c r="DA1295" s="114"/>
      <c r="DB1295" s="114"/>
      <c r="DC1295" s="114"/>
      <c r="DD1295" s="114"/>
      <c r="DE1295" s="114"/>
      <c r="DF1295" s="114"/>
      <c r="DG1295" s="114"/>
      <c r="DH1295" s="114"/>
      <c r="DI1295" s="114"/>
      <c r="DJ1295" s="114"/>
      <c r="DK1295" s="114"/>
      <c r="DL1295" s="114"/>
      <c r="DM1295" s="114"/>
      <c r="DN1295" s="114"/>
      <c r="DO1295" s="114"/>
      <c r="DP1295" s="114"/>
      <c r="DQ1295" s="114"/>
      <c r="DR1295" s="114"/>
      <c r="DS1295" s="114"/>
      <c r="DT1295" s="114"/>
      <c r="DU1295" s="114"/>
      <c r="DV1295" s="114"/>
      <c r="DW1295" s="114"/>
      <c r="DX1295" s="114"/>
      <c r="DY1295" s="114"/>
      <c r="DZ1295" s="114"/>
      <c r="EA1295" s="114"/>
      <c r="EB1295" s="114"/>
      <c r="EC1295" s="114"/>
      <c r="ED1295" s="114"/>
      <c r="EE1295" s="114"/>
      <c r="EF1295" s="114"/>
      <c r="EG1295" s="114"/>
      <c r="EH1295" s="114"/>
      <c r="EI1295" s="114"/>
      <c r="EJ1295" s="114"/>
      <c r="EK1295" s="114"/>
      <c r="EL1295" s="114"/>
      <c r="EM1295" s="114"/>
      <c r="EN1295" s="114"/>
      <c r="EO1295" s="114"/>
      <c r="EP1295" s="114"/>
      <c r="EQ1295" s="114"/>
      <c r="ER1295" s="114"/>
      <c r="ES1295" s="114"/>
      <c r="ET1295" s="114"/>
      <c r="EU1295" s="114"/>
      <c r="EV1295" s="114"/>
      <c r="EW1295" s="114"/>
      <c r="EX1295" s="114"/>
      <c r="EY1295" s="114"/>
      <c r="EZ1295" s="114"/>
      <c r="FA1295" s="114"/>
      <c r="FB1295" s="114"/>
      <c r="FC1295" s="114"/>
      <c r="FD1295" s="114"/>
      <c r="FE1295" s="114"/>
      <c r="FF1295" s="114"/>
      <c r="FG1295" s="114"/>
      <c r="FH1295" s="114"/>
      <c r="FI1295" s="114"/>
      <c r="FJ1295" s="114"/>
      <c r="FK1295" s="114"/>
      <c r="FL1295" s="114"/>
      <c r="FM1295" s="114"/>
      <c r="FN1295" s="114"/>
      <c r="FO1295" s="114"/>
      <c r="FP1295" s="114"/>
      <c r="FQ1295" s="114"/>
      <c r="FR1295" s="114"/>
      <c r="FS1295" s="114"/>
      <c r="FT1295" s="114"/>
      <c r="FU1295" s="114"/>
      <c r="FV1295" s="114"/>
      <c r="FW1295" s="114"/>
      <c r="FX1295" s="114"/>
      <c r="FY1295" s="114"/>
      <c r="FZ1295" s="114"/>
      <c r="GA1295" s="114"/>
      <c r="GB1295" s="114"/>
      <c r="GC1295" s="114"/>
      <c r="GD1295" s="114"/>
      <c r="GE1295" s="114"/>
      <c r="GF1295" s="114"/>
      <c r="GG1295" s="114"/>
      <c r="GH1295" s="114"/>
      <c r="GI1295" s="114"/>
      <c r="GJ1295" s="114"/>
      <c r="GK1295" s="114"/>
      <c r="GL1295" s="114"/>
      <c r="GM1295" s="114"/>
      <c r="GN1295" s="114"/>
      <c r="GO1295" s="114"/>
      <c r="GP1295" s="114"/>
      <c r="GQ1295" s="114"/>
      <c r="GR1295" s="114"/>
      <c r="GS1295" s="114"/>
      <c r="GT1295" s="114"/>
      <c r="GU1295" s="114"/>
      <c r="GV1295" s="114"/>
      <c r="GW1295" s="114"/>
      <c r="GX1295" s="114"/>
      <c r="GY1295" s="114"/>
      <c r="GZ1295" s="114"/>
      <c r="HA1295" s="114"/>
      <c r="HB1295" s="114"/>
      <c r="HC1295" s="114"/>
      <c r="HD1295" s="114"/>
      <c r="HE1295" s="114"/>
      <c r="HF1295" s="114"/>
      <c r="HG1295" s="114"/>
      <c r="HH1295" s="114"/>
      <c r="HI1295" s="114"/>
      <c r="HJ1295" s="114"/>
      <c r="HK1295" s="114"/>
      <c r="HL1295" s="114"/>
      <c r="HM1295" s="114"/>
      <c r="HN1295" s="114"/>
      <c r="HO1295" s="114"/>
      <c r="HP1295" s="114"/>
      <c r="HQ1295" s="114"/>
      <c r="HR1295" s="114"/>
      <c r="HS1295" s="114"/>
      <c r="HT1295" s="114"/>
      <c r="HU1295" s="114"/>
      <c r="HV1295" s="114"/>
      <c r="HW1295" s="114"/>
      <c r="HX1295" s="114"/>
      <c r="HY1295" s="114"/>
      <c r="HZ1295" s="114"/>
      <c r="IA1295" s="114"/>
      <c r="IB1295" s="114"/>
      <c r="IC1295" s="114"/>
      <c r="ID1295" s="114"/>
      <c r="IE1295" s="114"/>
      <c r="IF1295" s="114"/>
      <c r="IG1295" s="114"/>
      <c r="IH1295" s="114"/>
      <c r="II1295" s="114"/>
      <c r="IJ1295" s="114"/>
      <c r="IK1295" s="114"/>
      <c r="IL1295" s="114"/>
    </row>
    <row r="1296" spans="1:246" s="1" customFormat="1" ht="409.5" customHeight="1">
      <c r="A1296" s="18" t="s">
        <v>3765</v>
      </c>
      <c r="B1296" s="40" t="s">
        <v>195</v>
      </c>
      <c r="C1296" s="40" t="s">
        <v>235</v>
      </c>
      <c r="D1296" s="41" t="s">
        <v>1653</v>
      </c>
      <c r="E1296" s="40" t="s">
        <v>726</v>
      </c>
      <c r="F1296" s="41"/>
      <c r="G1296" s="41" t="s">
        <v>1654</v>
      </c>
      <c r="H1296" s="111"/>
      <c r="I1296" s="41" t="s">
        <v>1655</v>
      </c>
      <c r="J1296" s="41"/>
      <c r="K1296" s="40" t="s">
        <v>66</v>
      </c>
      <c r="L1296" s="31" t="s">
        <v>239</v>
      </c>
      <c r="M1296" s="21" t="s">
        <v>67</v>
      </c>
      <c r="N1296" s="40" t="s">
        <v>68</v>
      </c>
      <c r="O1296" s="31" t="s">
        <v>322</v>
      </c>
      <c r="P1296" s="40" t="s">
        <v>68</v>
      </c>
      <c r="Q1296" s="40" t="s">
        <v>70</v>
      </c>
      <c r="R1296" s="19" t="s">
        <v>1350</v>
      </c>
      <c r="S1296" s="19" t="s">
        <v>92</v>
      </c>
      <c r="T1296" s="31">
        <v>112</v>
      </c>
      <c r="U1296" s="40" t="s">
        <v>1124</v>
      </c>
      <c r="V1296" s="112">
        <v>17000</v>
      </c>
      <c r="W1296" s="113">
        <v>1255.8</v>
      </c>
      <c r="X1296" s="112">
        <f>W1296*V1296</f>
        <v>21348600</v>
      </c>
      <c r="Y1296" s="112">
        <f>X1296*(1+12%)</f>
        <v>23910432.000000004</v>
      </c>
      <c r="Z1296" s="40"/>
      <c r="AA1296" s="19" t="s">
        <v>76</v>
      </c>
      <c r="AB1296" s="41"/>
      <c r="AC1296" s="114" t="s">
        <v>1634</v>
      </c>
      <c r="AD1296" s="114"/>
      <c r="AE1296" s="114"/>
      <c r="AF1296" s="114"/>
      <c r="AG1296" s="114"/>
      <c r="AH1296" s="114"/>
      <c r="AI1296" s="114"/>
      <c r="AJ1296" s="114"/>
      <c r="AK1296" s="114"/>
      <c r="AL1296" s="114"/>
      <c r="AM1296" s="114"/>
      <c r="AN1296" s="114"/>
      <c r="AO1296" s="114"/>
      <c r="AP1296" s="114"/>
      <c r="AQ1296" s="114"/>
      <c r="AR1296" s="114"/>
      <c r="AS1296" s="114"/>
      <c r="AT1296" s="114"/>
      <c r="AU1296" s="114"/>
      <c r="AV1296" s="114"/>
      <c r="AW1296" s="114"/>
      <c r="AX1296" s="114"/>
      <c r="AY1296" s="114"/>
      <c r="AZ1296" s="114"/>
      <c r="BA1296" s="114"/>
      <c r="BB1296" s="114"/>
      <c r="BC1296" s="114"/>
      <c r="BD1296" s="114"/>
      <c r="BE1296" s="114"/>
      <c r="BF1296" s="114"/>
      <c r="BG1296" s="114"/>
      <c r="BH1296" s="114"/>
      <c r="BI1296" s="114"/>
      <c r="BJ1296" s="114"/>
      <c r="BK1296" s="114"/>
      <c r="BL1296" s="114"/>
      <c r="BM1296" s="114"/>
      <c r="BN1296" s="114"/>
      <c r="BO1296" s="114"/>
      <c r="BP1296" s="114"/>
      <c r="BQ1296" s="114"/>
      <c r="BR1296" s="114"/>
      <c r="BS1296" s="114"/>
      <c r="BT1296" s="114"/>
      <c r="BU1296" s="114"/>
      <c r="BV1296" s="114"/>
      <c r="BW1296" s="114"/>
      <c r="BX1296" s="114"/>
      <c r="BY1296" s="114"/>
      <c r="BZ1296" s="114"/>
      <c r="CA1296" s="114"/>
      <c r="CB1296" s="114"/>
      <c r="CC1296" s="114"/>
      <c r="CD1296" s="114"/>
      <c r="CE1296" s="114"/>
      <c r="CF1296" s="114"/>
      <c r="CG1296" s="114"/>
      <c r="CH1296" s="114"/>
      <c r="CI1296" s="114"/>
      <c r="CJ1296" s="114"/>
      <c r="CK1296" s="114"/>
      <c r="CL1296" s="114"/>
      <c r="CM1296" s="114"/>
      <c r="CN1296" s="114"/>
      <c r="CO1296" s="114"/>
      <c r="CP1296" s="114"/>
      <c r="CQ1296" s="114"/>
      <c r="CR1296" s="114"/>
      <c r="CS1296" s="114"/>
      <c r="CT1296" s="114"/>
      <c r="CU1296" s="114"/>
      <c r="CV1296" s="114"/>
      <c r="CW1296" s="114"/>
      <c r="CX1296" s="114"/>
      <c r="CY1296" s="114"/>
      <c r="CZ1296" s="114"/>
      <c r="DA1296" s="114"/>
      <c r="DB1296" s="114"/>
      <c r="DC1296" s="114"/>
      <c r="DD1296" s="114"/>
      <c r="DE1296" s="114"/>
      <c r="DF1296" s="114"/>
      <c r="DG1296" s="114"/>
      <c r="DH1296" s="114"/>
      <c r="DI1296" s="114"/>
      <c r="DJ1296" s="114"/>
      <c r="DK1296" s="114"/>
      <c r="DL1296" s="114"/>
      <c r="DM1296" s="114"/>
      <c r="DN1296" s="114"/>
      <c r="DO1296" s="114"/>
      <c r="DP1296" s="114"/>
      <c r="DQ1296" s="114"/>
      <c r="DR1296" s="114"/>
      <c r="DS1296" s="114"/>
      <c r="DT1296" s="114"/>
      <c r="DU1296" s="114"/>
      <c r="DV1296" s="114"/>
      <c r="DW1296" s="114"/>
      <c r="DX1296" s="114"/>
      <c r="DY1296" s="114"/>
      <c r="DZ1296" s="114"/>
      <c r="EA1296" s="114"/>
      <c r="EB1296" s="114"/>
      <c r="EC1296" s="114"/>
      <c r="ED1296" s="114"/>
      <c r="EE1296" s="114"/>
      <c r="EF1296" s="114"/>
      <c r="EG1296" s="114"/>
      <c r="EH1296" s="114"/>
      <c r="EI1296" s="114"/>
      <c r="EJ1296" s="114"/>
      <c r="EK1296" s="114"/>
      <c r="EL1296" s="114"/>
      <c r="EM1296" s="114"/>
      <c r="EN1296" s="114"/>
      <c r="EO1296" s="114"/>
      <c r="EP1296" s="114"/>
      <c r="EQ1296" s="114"/>
      <c r="ER1296" s="114"/>
      <c r="ES1296" s="114"/>
      <c r="ET1296" s="114"/>
      <c r="EU1296" s="114"/>
      <c r="EV1296" s="114"/>
      <c r="EW1296" s="114"/>
      <c r="EX1296" s="114"/>
      <c r="EY1296" s="114"/>
      <c r="EZ1296" s="114"/>
      <c r="FA1296" s="114"/>
      <c r="FB1296" s="114"/>
      <c r="FC1296" s="114"/>
      <c r="FD1296" s="114"/>
      <c r="FE1296" s="114"/>
      <c r="FF1296" s="114"/>
      <c r="FG1296" s="114"/>
      <c r="FH1296" s="114"/>
      <c r="FI1296" s="114"/>
      <c r="FJ1296" s="114"/>
      <c r="FK1296" s="114"/>
      <c r="FL1296" s="114"/>
      <c r="FM1296" s="114"/>
      <c r="FN1296" s="114"/>
      <c r="FO1296" s="114"/>
      <c r="FP1296" s="114"/>
      <c r="FQ1296" s="114"/>
      <c r="FR1296" s="114"/>
      <c r="FS1296" s="114"/>
      <c r="FT1296" s="114"/>
      <c r="FU1296" s="114"/>
      <c r="FV1296" s="114"/>
      <c r="FW1296" s="114"/>
      <c r="FX1296" s="114"/>
      <c r="FY1296" s="114"/>
      <c r="FZ1296" s="114"/>
      <c r="GA1296" s="114"/>
      <c r="GB1296" s="114"/>
      <c r="GC1296" s="114"/>
      <c r="GD1296" s="114"/>
      <c r="GE1296" s="114"/>
      <c r="GF1296" s="114"/>
      <c r="GG1296" s="114"/>
      <c r="GH1296" s="114"/>
      <c r="GI1296" s="114"/>
      <c r="GJ1296" s="114"/>
      <c r="GK1296" s="114"/>
      <c r="GL1296" s="114"/>
      <c r="GM1296" s="114"/>
      <c r="GN1296" s="114"/>
      <c r="GO1296" s="114"/>
      <c r="GP1296" s="114"/>
      <c r="GQ1296" s="114"/>
      <c r="GR1296" s="114"/>
      <c r="GS1296" s="114"/>
      <c r="GT1296" s="114"/>
      <c r="GU1296" s="114"/>
      <c r="GV1296" s="114"/>
      <c r="GW1296" s="114"/>
      <c r="GX1296" s="114"/>
      <c r="GY1296" s="114"/>
      <c r="GZ1296" s="114"/>
      <c r="HA1296" s="114"/>
      <c r="HB1296" s="114"/>
      <c r="HC1296" s="114"/>
      <c r="HD1296" s="114"/>
      <c r="HE1296" s="114"/>
      <c r="HF1296" s="114"/>
      <c r="HG1296" s="114"/>
      <c r="HH1296" s="114"/>
      <c r="HI1296" s="114"/>
      <c r="HJ1296" s="114"/>
      <c r="HK1296" s="114"/>
      <c r="HL1296" s="114"/>
      <c r="HM1296" s="114"/>
      <c r="HN1296" s="114"/>
      <c r="HO1296" s="114"/>
      <c r="HP1296" s="114"/>
      <c r="HQ1296" s="114"/>
      <c r="HR1296" s="114"/>
      <c r="HS1296" s="114"/>
      <c r="HT1296" s="114"/>
      <c r="HU1296" s="114"/>
      <c r="HV1296" s="114"/>
      <c r="HW1296" s="114"/>
      <c r="HX1296" s="114"/>
      <c r="HY1296" s="114"/>
      <c r="HZ1296" s="114"/>
      <c r="IA1296" s="114"/>
      <c r="IB1296" s="114"/>
      <c r="IC1296" s="114"/>
      <c r="ID1296" s="114"/>
      <c r="IE1296" s="114"/>
      <c r="IF1296" s="114"/>
      <c r="IG1296" s="114"/>
      <c r="IH1296" s="114"/>
      <c r="II1296" s="114"/>
      <c r="IJ1296" s="114"/>
      <c r="IK1296" s="114"/>
      <c r="IL1296" s="114"/>
    </row>
    <row r="1297" spans="1:246" s="1" customFormat="1" ht="168.75" customHeight="1">
      <c r="A1297" s="18" t="s">
        <v>3766</v>
      </c>
      <c r="B1297" s="40" t="s">
        <v>195</v>
      </c>
      <c r="C1297" s="40" t="s">
        <v>235</v>
      </c>
      <c r="D1297" s="41" t="s">
        <v>2299</v>
      </c>
      <c r="E1297" s="40" t="s">
        <v>1492</v>
      </c>
      <c r="F1297" s="41"/>
      <c r="G1297" s="41" t="s">
        <v>2300</v>
      </c>
      <c r="H1297" s="111"/>
      <c r="I1297" s="41" t="s">
        <v>3767</v>
      </c>
      <c r="J1297" s="41"/>
      <c r="K1297" s="40" t="s">
        <v>66</v>
      </c>
      <c r="L1297" s="31" t="s">
        <v>239</v>
      </c>
      <c r="M1297" s="21" t="s">
        <v>67</v>
      </c>
      <c r="N1297" s="40" t="s">
        <v>68</v>
      </c>
      <c r="O1297" s="31" t="s">
        <v>322</v>
      </c>
      <c r="P1297" s="40" t="s">
        <v>68</v>
      </c>
      <c r="Q1297" s="40" t="s">
        <v>70</v>
      </c>
      <c r="R1297" s="22" t="s">
        <v>3666</v>
      </c>
      <c r="S1297" s="19" t="s">
        <v>92</v>
      </c>
      <c r="T1297" s="31" t="s">
        <v>157</v>
      </c>
      <c r="U1297" s="40" t="s">
        <v>133</v>
      </c>
      <c r="V1297" s="112">
        <v>1</v>
      </c>
      <c r="W1297" s="113">
        <v>44642.857</v>
      </c>
      <c r="X1297" s="112">
        <f>W1297*V1297</f>
        <v>44642.857</v>
      </c>
      <c r="Y1297" s="112">
        <f>X1297*(1+12%)</f>
        <v>49999.99984000001</v>
      </c>
      <c r="Z1297" s="40"/>
      <c r="AA1297" s="19" t="s">
        <v>76</v>
      </c>
      <c r="AB1297" s="41"/>
      <c r="AC1297" s="114" t="s">
        <v>2578</v>
      </c>
      <c r="AD1297" s="114"/>
      <c r="AE1297" s="114"/>
      <c r="AF1297" s="114"/>
      <c r="AG1297" s="114"/>
      <c r="AH1297" s="114"/>
      <c r="AI1297" s="114"/>
      <c r="AJ1297" s="114"/>
      <c r="AK1297" s="114"/>
      <c r="AL1297" s="114"/>
      <c r="AM1297" s="114"/>
      <c r="AN1297" s="114"/>
      <c r="AO1297" s="114"/>
      <c r="AP1297" s="114"/>
      <c r="AQ1297" s="114"/>
      <c r="AR1297" s="114"/>
      <c r="AS1297" s="114"/>
      <c r="AT1297" s="114"/>
      <c r="AU1297" s="114"/>
      <c r="AV1297" s="114"/>
      <c r="AW1297" s="114"/>
      <c r="AX1297" s="114"/>
      <c r="AY1297" s="114"/>
      <c r="AZ1297" s="114"/>
      <c r="BA1297" s="114"/>
      <c r="BB1297" s="114"/>
      <c r="BC1297" s="114"/>
      <c r="BD1297" s="114"/>
      <c r="BE1297" s="114"/>
      <c r="BF1297" s="114"/>
      <c r="BG1297" s="114"/>
      <c r="BH1297" s="114"/>
      <c r="BI1297" s="114"/>
      <c r="BJ1297" s="114"/>
      <c r="BK1297" s="114"/>
      <c r="BL1297" s="114"/>
      <c r="BM1297" s="114"/>
      <c r="BN1297" s="114"/>
      <c r="BO1297" s="114"/>
      <c r="BP1297" s="114"/>
      <c r="BQ1297" s="114"/>
      <c r="BR1297" s="114"/>
      <c r="BS1297" s="114"/>
      <c r="BT1297" s="114"/>
      <c r="BU1297" s="114"/>
      <c r="BV1297" s="114"/>
      <c r="BW1297" s="114"/>
      <c r="BX1297" s="114"/>
      <c r="BY1297" s="114"/>
      <c r="BZ1297" s="114"/>
      <c r="CA1297" s="114"/>
      <c r="CB1297" s="114"/>
      <c r="CC1297" s="114"/>
      <c r="CD1297" s="114"/>
      <c r="CE1297" s="114"/>
      <c r="CF1297" s="114"/>
      <c r="CG1297" s="114"/>
      <c r="CH1297" s="114"/>
      <c r="CI1297" s="114"/>
      <c r="CJ1297" s="114"/>
      <c r="CK1297" s="114"/>
      <c r="CL1297" s="114"/>
      <c r="CM1297" s="114"/>
      <c r="CN1297" s="114"/>
      <c r="CO1297" s="114"/>
      <c r="CP1297" s="114"/>
      <c r="CQ1297" s="114"/>
      <c r="CR1297" s="114"/>
      <c r="CS1297" s="114"/>
      <c r="CT1297" s="114"/>
      <c r="CU1297" s="114"/>
      <c r="CV1297" s="114"/>
      <c r="CW1297" s="114"/>
      <c r="CX1297" s="114"/>
      <c r="CY1297" s="114"/>
      <c r="CZ1297" s="114"/>
      <c r="DA1297" s="114"/>
      <c r="DB1297" s="114"/>
      <c r="DC1297" s="114"/>
      <c r="DD1297" s="114"/>
      <c r="DE1297" s="114"/>
      <c r="DF1297" s="114"/>
      <c r="DG1297" s="114"/>
      <c r="DH1297" s="114"/>
      <c r="DI1297" s="114"/>
      <c r="DJ1297" s="114"/>
      <c r="DK1297" s="114"/>
      <c r="DL1297" s="114"/>
      <c r="DM1297" s="114"/>
      <c r="DN1297" s="114"/>
      <c r="DO1297" s="114"/>
      <c r="DP1297" s="114"/>
      <c r="DQ1297" s="114"/>
      <c r="DR1297" s="114"/>
      <c r="DS1297" s="114"/>
      <c r="DT1297" s="114"/>
      <c r="DU1297" s="114"/>
      <c r="DV1297" s="114"/>
      <c r="DW1297" s="114"/>
      <c r="DX1297" s="114"/>
      <c r="DY1297" s="114"/>
      <c r="DZ1297" s="114"/>
      <c r="EA1297" s="114"/>
      <c r="EB1297" s="114"/>
      <c r="EC1297" s="114"/>
      <c r="ED1297" s="114"/>
      <c r="EE1297" s="114"/>
      <c r="EF1297" s="114"/>
      <c r="EG1297" s="114"/>
      <c r="EH1297" s="114"/>
      <c r="EI1297" s="114"/>
      <c r="EJ1297" s="114"/>
      <c r="EK1297" s="114"/>
      <c r="EL1297" s="114"/>
      <c r="EM1297" s="114"/>
      <c r="EN1297" s="114"/>
      <c r="EO1297" s="114"/>
      <c r="EP1297" s="114"/>
      <c r="EQ1297" s="114"/>
      <c r="ER1297" s="114"/>
      <c r="ES1297" s="114"/>
      <c r="ET1297" s="114"/>
      <c r="EU1297" s="114"/>
      <c r="EV1297" s="114"/>
      <c r="EW1297" s="114"/>
      <c r="EX1297" s="114"/>
      <c r="EY1297" s="114"/>
      <c r="EZ1297" s="114"/>
      <c r="FA1297" s="114"/>
      <c r="FB1297" s="114"/>
      <c r="FC1297" s="114"/>
      <c r="FD1297" s="114"/>
      <c r="FE1297" s="114"/>
      <c r="FF1297" s="114"/>
      <c r="FG1297" s="114"/>
      <c r="FH1297" s="114"/>
      <c r="FI1297" s="114"/>
      <c r="FJ1297" s="114"/>
      <c r="FK1297" s="114"/>
      <c r="FL1297" s="114"/>
      <c r="FM1297" s="114"/>
      <c r="FN1297" s="114"/>
      <c r="FO1297" s="114"/>
      <c r="FP1297" s="114"/>
      <c r="FQ1297" s="114"/>
      <c r="FR1297" s="114"/>
      <c r="FS1297" s="114"/>
      <c r="FT1297" s="114"/>
      <c r="FU1297" s="114"/>
      <c r="FV1297" s="114"/>
      <c r="FW1297" s="114"/>
      <c r="FX1297" s="114"/>
      <c r="FY1297" s="114"/>
      <c r="FZ1297" s="114"/>
      <c r="GA1297" s="114"/>
      <c r="GB1297" s="114"/>
      <c r="GC1297" s="114"/>
      <c r="GD1297" s="114"/>
      <c r="GE1297" s="114"/>
      <c r="GF1297" s="114"/>
      <c r="GG1297" s="114"/>
      <c r="GH1297" s="114"/>
      <c r="GI1297" s="114"/>
      <c r="GJ1297" s="114"/>
      <c r="GK1297" s="114"/>
      <c r="GL1297" s="114"/>
      <c r="GM1297" s="114"/>
      <c r="GN1297" s="114"/>
      <c r="GO1297" s="114"/>
      <c r="GP1297" s="114"/>
      <c r="GQ1297" s="114"/>
      <c r="GR1297" s="114"/>
      <c r="GS1297" s="114"/>
      <c r="GT1297" s="114"/>
      <c r="GU1297" s="114"/>
      <c r="GV1297" s="114"/>
      <c r="GW1297" s="114"/>
      <c r="GX1297" s="114"/>
      <c r="GY1297" s="114"/>
      <c r="GZ1297" s="114"/>
      <c r="HA1297" s="114"/>
      <c r="HB1297" s="114"/>
      <c r="HC1297" s="114"/>
      <c r="HD1297" s="114"/>
      <c r="HE1297" s="114"/>
      <c r="HF1297" s="114"/>
      <c r="HG1297" s="114"/>
      <c r="HH1297" s="114"/>
      <c r="HI1297" s="114"/>
      <c r="HJ1297" s="114"/>
      <c r="HK1297" s="114"/>
      <c r="HL1297" s="114"/>
      <c r="HM1297" s="114"/>
      <c r="HN1297" s="114"/>
      <c r="HO1297" s="114"/>
      <c r="HP1297" s="114"/>
      <c r="HQ1297" s="114"/>
      <c r="HR1297" s="114"/>
      <c r="HS1297" s="114"/>
      <c r="HT1297" s="114"/>
      <c r="HU1297" s="114"/>
      <c r="HV1297" s="114"/>
      <c r="HW1297" s="114"/>
      <c r="HX1297" s="114"/>
      <c r="HY1297" s="114"/>
      <c r="HZ1297" s="114"/>
      <c r="IA1297" s="114"/>
      <c r="IB1297" s="114"/>
      <c r="IC1297" s="114"/>
      <c r="ID1297" s="114"/>
      <c r="IE1297" s="114"/>
      <c r="IF1297" s="114"/>
      <c r="IG1297" s="114"/>
      <c r="IH1297" s="114"/>
      <c r="II1297" s="114"/>
      <c r="IJ1297" s="114"/>
      <c r="IK1297" s="114"/>
      <c r="IL1297" s="114"/>
    </row>
    <row r="1298" spans="1:246" s="1" customFormat="1" ht="168.75" customHeight="1">
      <c r="A1298" s="18" t="s">
        <v>3768</v>
      </c>
      <c r="B1298" s="40" t="s">
        <v>195</v>
      </c>
      <c r="C1298" s="40" t="s">
        <v>235</v>
      </c>
      <c r="D1298" s="41" t="s">
        <v>2299</v>
      </c>
      <c r="E1298" s="40" t="s">
        <v>1492</v>
      </c>
      <c r="F1298" s="41"/>
      <c r="G1298" s="41" t="s">
        <v>2300</v>
      </c>
      <c r="H1298" s="111"/>
      <c r="I1298" s="41" t="s">
        <v>3769</v>
      </c>
      <c r="J1298" s="41"/>
      <c r="K1298" s="40" t="s">
        <v>66</v>
      </c>
      <c r="L1298" s="31" t="s">
        <v>239</v>
      </c>
      <c r="M1298" s="21" t="s">
        <v>67</v>
      </c>
      <c r="N1298" s="40" t="s">
        <v>68</v>
      </c>
      <c r="O1298" s="31" t="s">
        <v>322</v>
      </c>
      <c r="P1298" s="40" t="s">
        <v>68</v>
      </c>
      <c r="Q1298" s="40" t="s">
        <v>70</v>
      </c>
      <c r="R1298" s="22" t="s">
        <v>3666</v>
      </c>
      <c r="S1298" s="19" t="s">
        <v>92</v>
      </c>
      <c r="T1298" s="31" t="s">
        <v>157</v>
      </c>
      <c r="U1298" s="40" t="s">
        <v>133</v>
      </c>
      <c r="V1298" s="112">
        <v>2</v>
      </c>
      <c r="W1298" s="113">
        <v>156250</v>
      </c>
      <c r="X1298" s="112">
        <f>W1298*V1298</f>
        <v>312500</v>
      </c>
      <c r="Y1298" s="112">
        <f>X1298*(1+12%)</f>
        <v>350000.00000000006</v>
      </c>
      <c r="Z1298" s="40"/>
      <c r="AA1298" s="19" t="s">
        <v>76</v>
      </c>
      <c r="AB1298" s="41"/>
      <c r="AC1298" s="114" t="s">
        <v>2578</v>
      </c>
      <c r="AD1298" s="114"/>
      <c r="AE1298" s="114"/>
      <c r="AF1298" s="114"/>
      <c r="AG1298" s="114"/>
      <c r="AH1298" s="114"/>
      <c r="AI1298" s="114"/>
      <c r="AJ1298" s="114"/>
      <c r="AK1298" s="114"/>
      <c r="AL1298" s="114"/>
      <c r="AM1298" s="114"/>
      <c r="AN1298" s="114"/>
      <c r="AO1298" s="114"/>
      <c r="AP1298" s="114"/>
      <c r="AQ1298" s="114"/>
      <c r="AR1298" s="114"/>
      <c r="AS1298" s="114"/>
      <c r="AT1298" s="114"/>
      <c r="AU1298" s="114"/>
      <c r="AV1298" s="114"/>
      <c r="AW1298" s="114"/>
      <c r="AX1298" s="114"/>
      <c r="AY1298" s="114"/>
      <c r="AZ1298" s="114"/>
      <c r="BA1298" s="114"/>
      <c r="BB1298" s="114"/>
      <c r="BC1298" s="114"/>
      <c r="BD1298" s="114"/>
      <c r="BE1298" s="114"/>
      <c r="BF1298" s="114"/>
      <c r="BG1298" s="114"/>
      <c r="BH1298" s="114"/>
      <c r="BI1298" s="114"/>
      <c r="BJ1298" s="114"/>
      <c r="BK1298" s="114"/>
      <c r="BL1298" s="114"/>
      <c r="BM1298" s="114"/>
      <c r="BN1298" s="114"/>
      <c r="BO1298" s="114"/>
      <c r="BP1298" s="114"/>
      <c r="BQ1298" s="114"/>
      <c r="BR1298" s="114"/>
      <c r="BS1298" s="114"/>
      <c r="BT1298" s="114"/>
      <c r="BU1298" s="114"/>
      <c r="BV1298" s="114"/>
      <c r="BW1298" s="114"/>
      <c r="BX1298" s="114"/>
      <c r="BY1298" s="114"/>
      <c r="BZ1298" s="114"/>
      <c r="CA1298" s="114"/>
      <c r="CB1298" s="114"/>
      <c r="CC1298" s="114"/>
      <c r="CD1298" s="114"/>
      <c r="CE1298" s="114"/>
      <c r="CF1298" s="114"/>
      <c r="CG1298" s="114"/>
      <c r="CH1298" s="114"/>
      <c r="CI1298" s="114"/>
      <c r="CJ1298" s="114"/>
      <c r="CK1298" s="114"/>
      <c r="CL1298" s="114"/>
      <c r="CM1298" s="114"/>
      <c r="CN1298" s="114"/>
      <c r="CO1298" s="114"/>
      <c r="CP1298" s="114"/>
      <c r="CQ1298" s="114"/>
      <c r="CR1298" s="114"/>
      <c r="CS1298" s="114"/>
      <c r="CT1298" s="114"/>
      <c r="CU1298" s="114"/>
      <c r="CV1298" s="114"/>
      <c r="CW1298" s="114"/>
      <c r="CX1298" s="114"/>
      <c r="CY1298" s="114"/>
      <c r="CZ1298" s="114"/>
      <c r="DA1298" s="114"/>
      <c r="DB1298" s="114"/>
      <c r="DC1298" s="114"/>
      <c r="DD1298" s="114"/>
      <c r="DE1298" s="114"/>
      <c r="DF1298" s="114"/>
      <c r="DG1298" s="114"/>
      <c r="DH1298" s="114"/>
      <c r="DI1298" s="114"/>
      <c r="DJ1298" s="114"/>
      <c r="DK1298" s="114"/>
      <c r="DL1298" s="114"/>
      <c r="DM1298" s="114"/>
      <c r="DN1298" s="114"/>
      <c r="DO1298" s="114"/>
      <c r="DP1298" s="114"/>
      <c r="DQ1298" s="114"/>
      <c r="DR1298" s="114"/>
      <c r="DS1298" s="114"/>
      <c r="DT1298" s="114"/>
      <c r="DU1298" s="114"/>
      <c r="DV1298" s="114"/>
      <c r="DW1298" s="114"/>
      <c r="DX1298" s="114"/>
      <c r="DY1298" s="114"/>
      <c r="DZ1298" s="114"/>
      <c r="EA1298" s="114"/>
      <c r="EB1298" s="114"/>
      <c r="EC1298" s="114"/>
      <c r="ED1298" s="114"/>
      <c r="EE1298" s="114"/>
      <c r="EF1298" s="114"/>
      <c r="EG1298" s="114"/>
      <c r="EH1298" s="114"/>
      <c r="EI1298" s="114"/>
      <c r="EJ1298" s="114"/>
      <c r="EK1298" s="114"/>
      <c r="EL1298" s="114"/>
      <c r="EM1298" s="114"/>
      <c r="EN1298" s="114"/>
      <c r="EO1298" s="114"/>
      <c r="EP1298" s="114"/>
      <c r="EQ1298" s="114"/>
      <c r="ER1298" s="114"/>
      <c r="ES1298" s="114"/>
      <c r="ET1298" s="114"/>
      <c r="EU1298" s="114"/>
      <c r="EV1298" s="114"/>
      <c r="EW1298" s="114"/>
      <c r="EX1298" s="114"/>
      <c r="EY1298" s="114"/>
      <c r="EZ1298" s="114"/>
      <c r="FA1298" s="114"/>
      <c r="FB1298" s="114"/>
      <c r="FC1298" s="114"/>
      <c r="FD1298" s="114"/>
      <c r="FE1298" s="114"/>
      <c r="FF1298" s="114"/>
      <c r="FG1298" s="114"/>
      <c r="FH1298" s="114"/>
      <c r="FI1298" s="114"/>
      <c r="FJ1298" s="114"/>
      <c r="FK1298" s="114"/>
      <c r="FL1298" s="114"/>
      <c r="FM1298" s="114"/>
      <c r="FN1298" s="114"/>
      <c r="FO1298" s="114"/>
      <c r="FP1298" s="114"/>
      <c r="FQ1298" s="114"/>
      <c r="FR1298" s="114"/>
      <c r="FS1298" s="114"/>
      <c r="FT1298" s="114"/>
      <c r="FU1298" s="114"/>
      <c r="FV1298" s="114"/>
      <c r="FW1298" s="114"/>
      <c r="FX1298" s="114"/>
      <c r="FY1298" s="114"/>
      <c r="FZ1298" s="114"/>
      <c r="GA1298" s="114"/>
      <c r="GB1298" s="114"/>
      <c r="GC1298" s="114"/>
      <c r="GD1298" s="114"/>
      <c r="GE1298" s="114"/>
      <c r="GF1298" s="114"/>
      <c r="GG1298" s="114"/>
      <c r="GH1298" s="114"/>
      <c r="GI1298" s="114"/>
      <c r="GJ1298" s="114"/>
      <c r="GK1298" s="114"/>
      <c r="GL1298" s="114"/>
      <c r="GM1298" s="114"/>
      <c r="GN1298" s="114"/>
      <c r="GO1298" s="114"/>
      <c r="GP1298" s="114"/>
      <c r="GQ1298" s="114"/>
      <c r="GR1298" s="114"/>
      <c r="GS1298" s="114"/>
      <c r="GT1298" s="114"/>
      <c r="GU1298" s="114"/>
      <c r="GV1298" s="114"/>
      <c r="GW1298" s="114"/>
      <c r="GX1298" s="114"/>
      <c r="GY1298" s="114"/>
      <c r="GZ1298" s="114"/>
      <c r="HA1298" s="114"/>
      <c r="HB1298" s="114"/>
      <c r="HC1298" s="114"/>
      <c r="HD1298" s="114"/>
      <c r="HE1298" s="114"/>
      <c r="HF1298" s="114"/>
      <c r="HG1298" s="114"/>
      <c r="HH1298" s="114"/>
      <c r="HI1298" s="114"/>
      <c r="HJ1298" s="114"/>
      <c r="HK1298" s="114"/>
      <c r="HL1298" s="114"/>
      <c r="HM1298" s="114"/>
      <c r="HN1298" s="114"/>
      <c r="HO1298" s="114"/>
      <c r="HP1298" s="114"/>
      <c r="HQ1298" s="114"/>
      <c r="HR1298" s="114"/>
      <c r="HS1298" s="114"/>
      <c r="HT1298" s="114"/>
      <c r="HU1298" s="114"/>
      <c r="HV1298" s="114"/>
      <c r="HW1298" s="114"/>
      <c r="HX1298" s="114"/>
      <c r="HY1298" s="114"/>
      <c r="HZ1298" s="114"/>
      <c r="IA1298" s="114"/>
      <c r="IB1298" s="114"/>
      <c r="IC1298" s="114"/>
      <c r="ID1298" s="114"/>
      <c r="IE1298" s="114"/>
      <c r="IF1298" s="114"/>
      <c r="IG1298" s="114"/>
      <c r="IH1298" s="114"/>
      <c r="II1298" s="114"/>
      <c r="IJ1298" s="114"/>
      <c r="IK1298" s="114"/>
      <c r="IL1298" s="114"/>
    </row>
    <row r="1299" spans="1:246" s="1" customFormat="1" ht="168.75" customHeight="1">
      <c r="A1299" s="18" t="s">
        <v>3770</v>
      </c>
      <c r="B1299" s="40" t="s">
        <v>195</v>
      </c>
      <c r="C1299" s="40" t="s">
        <v>235</v>
      </c>
      <c r="D1299" s="41" t="s">
        <v>2299</v>
      </c>
      <c r="E1299" s="40" t="s">
        <v>1492</v>
      </c>
      <c r="F1299" s="41"/>
      <c r="G1299" s="41" t="s">
        <v>2300</v>
      </c>
      <c r="H1299" s="111"/>
      <c r="I1299" s="41" t="s">
        <v>3771</v>
      </c>
      <c r="J1299" s="41"/>
      <c r="K1299" s="40" t="s">
        <v>66</v>
      </c>
      <c r="L1299" s="31" t="s">
        <v>239</v>
      </c>
      <c r="M1299" s="21" t="s">
        <v>67</v>
      </c>
      <c r="N1299" s="40" t="s">
        <v>68</v>
      </c>
      <c r="O1299" s="31" t="s">
        <v>322</v>
      </c>
      <c r="P1299" s="40" t="s">
        <v>68</v>
      </c>
      <c r="Q1299" s="40" t="s">
        <v>70</v>
      </c>
      <c r="R1299" s="22" t="s">
        <v>3666</v>
      </c>
      <c r="S1299" s="19" t="s">
        <v>92</v>
      </c>
      <c r="T1299" s="31" t="s">
        <v>157</v>
      </c>
      <c r="U1299" s="40" t="s">
        <v>133</v>
      </c>
      <c r="V1299" s="112">
        <v>2</v>
      </c>
      <c r="W1299" s="113">
        <v>236607.143</v>
      </c>
      <c r="X1299" s="112">
        <f>W1299*V1299</f>
        <v>473214.286</v>
      </c>
      <c r="Y1299" s="112">
        <f>X1299*(1+12%)</f>
        <v>530000.0003200001</v>
      </c>
      <c r="Z1299" s="40"/>
      <c r="AA1299" s="19" t="s">
        <v>76</v>
      </c>
      <c r="AB1299" s="41"/>
      <c r="AC1299" s="114" t="s">
        <v>2578</v>
      </c>
      <c r="AD1299" s="114"/>
      <c r="AE1299" s="114"/>
      <c r="AF1299" s="114"/>
      <c r="AG1299" s="114"/>
      <c r="AH1299" s="114"/>
      <c r="AI1299" s="114"/>
      <c r="AJ1299" s="114"/>
      <c r="AK1299" s="114"/>
      <c r="AL1299" s="114"/>
      <c r="AM1299" s="114"/>
      <c r="AN1299" s="114"/>
      <c r="AO1299" s="114"/>
      <c r="AP1299" s="114"/>
      <c r="AQ1299" s="114"/>
      <c r="AR1299" s="114"/>
      <c r="AS1299" s="114"/>
      <c r="AT1299" s="114"/>
      <c r="AU1299" s="114"/>
      <c r="AV1299" s="114"/>
      <c r="AW1299" s="114"/>
      <c r="AX1299" s="114"/>
      <c r="AY1299" s="114"/>
      <c r="AZ1299" s="114"/>
      <c r="BA1299" s="114"/>
      <c r="BB1299" s="114"/>
      <c r="BC1299" s="114"/>
      <c r="BD1299" s="114"/>
      <c r="BE1299" s="114"/>
      <c r="BF1299" s="114"/>
      <c r="BG1299" s="114"/>
      <c r="BH1299" s="114"/>
      <c r="BI1299" s="114"/>
      <c r="BJ1299" s="114"/>
      <c r="BK1299" s="114"/>
      <c r="BL1299" s="114"/>
      <c r="BM1299" s="114"/>
      <c r="BN1299" s="114"/>
      <c r="BO1299" s="114"/>
      <c r="BP1299" s="114"/>
      <c r="BQ1299" s="114"/>
      <c r="BR1299" s="114"/>
      <c r="BS1299" s="114"/>
      <c r="BT1299" s="114"/>
      <c r="BU1299" s="114"/>
      <c r="BV1299" s="114"/>
      <c r="BW1299" s="114"/>
      <c r="BX1299" s="114"/>
      <c r="BY1299" s="114"/>
      <c r="BZ1299" s="114"/>
      <c r="CA1299" s="114"/>
      <c r="CB1299" s="114"/>
      <c r="CC1299" s="114"/>
      <c r="CD1299" s="114"/>
      <c r="CE1299" s="114"/>
      <c r="CF1299" s="114"/>
      <c r="CG1299" s="114"/>
      <c r="CH1299" s="114"/>
      <c r="CI1299" s="114"/>
      <c r="CJ1299" s="114"/>
      <c r="CK1299" s="114"/>
      <c r="CL1299" s="114"/>
      <c r="CM1299" s="114"/>
      <c r="CN1299" s="114"/>
      <c r="CO1299" s="114"/>
      <c r="CP1299" s="114"/>
      <c r="CQ1299" s="114"/>
      <c r="CR1299" s="114"/>
      <c r="CS1299" s="114"/>
      <c r="CT1299" s="114"/>
      <c r="CU1299" s="114"/>
      <c r="CV1299" s="114"/>
      <c r="CW1299" s="114"/>
      <c r="CX1299" s="114"/>
      <c r="CY1299" s="114"/>
      <c r="CZ1299" s="114"/>
      <c r="DA1299" s="114"/>
      <c r="DB1299" s="114"/>
      <c r="DC1299" s="114"/>
      <c r="DD1299" s="114"/>
      <c r="DE1299" s="114"/>
      <c r="DF1299" s="114"/>
      <c r="DG1299" s="114"/>
      <c r="DH1299" s="114"/>
      <c r="DI1299" s="114"/>
      <c r="DJ1299" s="114"/>
      <c r="DK1299" s="114"/>
      <c r="DL1299" s="114"/>
      <c r="DM1299" s="114"/>
      <c r="DN1299" s="114"/>
      <c r="DO1299" s="114"/>
      <c r="DP1299" s="114"/>
      <c r="DQ1299" s="114"/>
      <c r="DR1299" s="114"/>
      <c r="DS1299" s="114"/>
      <c r="DT1299" s="114"/>
      <c r="DU1299" s="114"/>
      <c r="DV1299" s="114"/>
      <c r="DW1299" s="114"/>
      <c r="DX1299" s="114"/>
      <c r="DY1299" s="114"/>
      <c r="DZ1299" s="114"/>
      <c r="EA1299" s="114"/>
      <c r="EB1299" s="114"/>
      <c r="EC1299" s="114"/>
      <c r="ED1299" s="114"/>
      <c r="EE1299" s="114"/>
      <c r="EF1299" s="114"/>
      <c r="EG1299" s="114"/>
      <c r="EH1299" s="114"/>
      <c r="EI1299" s="114"/>
      <c r="EJ1299" s="114"/>
      <c r="EK1299" s="114"/>
      <c r="EL1299" s="114"/>
      <c r="EM1299" s="114"/>
      <c r="EN1299" s="114"/>
      <c r="EO1299" s="114"/>
      <c r="EP1299" s="114"/>
      <c r="EQ1299" s="114"/>
      <c r="ER1299" s="114"/>
      <c r="ES1299" s="114"/>
      <c r="ET1299" s="114"/>
      <c r="EU1299" s="114"/>
      <c r="EV1299" s="114"/>
      <c r="EW1299" s="114"/>
      <c r="EX1299" s="114"/>
      <c r="EY1299" s="114"/>
      <c r="EZ1299" s="114"/>
      <c r="FA1299" s="114"/>
      <c r="FB1299" s="114"/>
      <c r="FC1299" s="114"/>
      <c r="FD1299" s="114"/>
      <c r="FE1299" s="114"/>
      <c r="FF1299" s="114"/>
      <c r="FG1299" s="114"/>
      <c r="FH1299" s="114"/>
      <c r="FI1299" s="114"/>
      <c r="FJ1299" s="114"/>
      <c r="FK1299" s="114"/>
      <c r="FL1299" s="114"/>
      <c r="FM1299" s="114"/>
      <c r="FN1299" s="114"/>
      <c r="FO1299" s="114"/>
      <c r="FP1299" s="114"/>
      <c r="FQ1299" s="114"/>
      <c r="FR1299" s="114"/>
      <c r="FS1299" s="114"/>
      <c r="FT1299" s="114"/>
      <c r="FU1299" s="114"/>
      <c r="FV1299" s="114"/>
      <c r="FW1299" s="114"/>
      <c r="FX1299" s="114"/>
      <c r="FY1299" s="114"/>
      <c r="FZ1299" s="114"/>
      <c r="GA1299" s="114"/>
      <c r="GB1299" s="114"/>
      <c r="GC1299" s="114"/>
      <c r="GD1299" s="114"/>
      <c r="GE1299" s="114"/>
      <c r="GF1299" s="114"/>
      <c r="GG1299" s="114"/>
      <c r="GH1299" s="114"/>
      <c r="GI1299" s="114"/>
      <c r="GJ1299" s="114"/>
      <c r="GK1299" s="114"/>
      <c r="GL1299" s="114"/>
      <c r="GM1299" s="114"/>
      <c r="GN1299" s="114"/>
      <c r="GO1299" s="114"/>
      <c r="GP1299" s="114"/>
      <c r="GQ1299" s="114"/>
      <c r="GR1299" s="114"/>
      <c r="GS1299" s="114"/>
      <c r="GT1299" s="114"/>
      <c r="GU1299" s="114"/>
      <c r="GV1299" s="114"/>
      <c r="GW1299" s="114"/>
      <c r="GX1299" s="114"/>
      <c r="GY1299" s="114"/>
      <c r="GZ1299" s="114"/>
      <c r="HA1299" s="114"/>
      <c r="HB1299" s="114"/>
      <c r="HC1299" s="114"/>
      <c r="HD1299" s="114"/>
      <c r="HE1299" s="114"/>
      <c r="HF1299" s="114"/>
      <c r="HG1299" s="114"/>
      <c r="HH1299" s="114"/>
      <c r="HI1299" s="114"/>
      <c r="HJ1299" s="114"/>
      <c r="HK1299" s="114"/>
      <c r="HL1299" s="114"/>
      <c r="HM1299" s="114"/>
      <c r="HN1299" s="114"/>
      <c r="HO1299" s="114"/>
      <c r="HP1299" s="114"/>
      <c r="HQ1299" s="114"/>
      <c r="HR1299" s="114"/>
      <c r="HS1299" s="114"/>
      <c r="HT1299" s="114"/>
      <c r="HU1299" s="114"/>
      <c r="HV1299" s="114"/>
      <c r="HW1299" s="114"/>
      <c r="HX1299" s="114"/>
      <c r="HY1299" s="114"/>
      <c r="HZ1299" s="114"/>
      <c r="IA1299" s="114"/>
      <c r="IB1299" s="114"/>
      <c r="IC1299" s="114"/>
      <c r="ID1299" s="114"/>
      <c r="IE1299" s="114"/>
      <c r="IF1299" s="114"/>
      <c r="IG1299" s="114"/>
      <c r="IH1299" s="114"/>
      <c r="II1299" s="114"/>
      <c r="IJ1299" s="114"/>
      <c r="IK1299" s="114"/>
      <c r="IL1299" s="114"/>
    </row>
    <row r="1300" spans="1:246" s="1" customFormat="1" ht="171" customHeight="1">
      <c r="A1300" s="18" t="s">
        <v>3772</v>
      </c>
      <c r="B1300" s="40" t="s">
        <v>195</v>
      </c>
      <c r="C1300" s="40" t="s">
        <v>235</v>
      </c>
      <c r="D1300" s="19" t="s">
        <v>3773</v>
      </c>
      <c r="E1300" s="183" t="s">
        <v>625</v>
      </c>
      <c r="F1300" s="41"/>
      <c r="G1300" s="19" t="s">
        <v>3774</v>
      </c>
      <c r="H1300" s="111"/>
      <c r="I1300" s="41" t="s">
        <v>3775</v>
      </c>
      <c r="J1300" s="41"/>
      <c r="K1300" s="40" t="s">
        <v>66</v>
      </c>
      <c r="L1300" s="31" t="s">
        <v>239</v>
      </c>
      <c r="M1300" s="21" t="s">
        <v>67</v>
      </c>
      <c r="N1300" s="40" t="s">
        <v>68</v>
      </c>
      <c r="O1300" s="31" t="s">
        <v>322</v>
      </c>
      <c r="P1300" s="40" t="s">
        <v>68</v>
      </c>
      <c r="Q1300" s="40" t="s">
        <v>70</v>
      </c>
      <c r="R1300" s="22" t="s">
        <v>3666</v>
      </c>
      <c r="S1300" s="19" t="s">
        <v>92</v>
      </c>
      <c r="T1300" s="31" t="s">
        <v>157</v>
      </c>
      <c r="U1300" s="40" t="s">
        <v>133</v>
      </c>
      <c r="V1300" s="112">
        <v>2</v>
      </c>
      <c r="W1300" s="113">
        <v>62500</v>
      </c>
      <c r="X1300" s="112">
        <f>W1300*V1300</f>
        <v>125000</v>
      </c>
      <c r="Y1300" s="112">
        <f>X1300*(1+12%)</f>
        <v>140000</v>
      </c>
      <c r="Z1300" s="40"/>
      <c r="AA1300" s="19" t="s">
        <v>76</v>
      </c>
      <c r="AB1300" s="41"/>
      <c r="AC1300" s="114" t="s">
        <v>965</v>
      </c>
      <c r="AD1300" s="114"/>
      <c r="AE1300" s="114"/>
      <c r="AF1300" s="114"/>
      <c r="AG1300" s="114"/>
      <c r="AH1300" s="114"/>
      <c r="AI1300" s="114"/>
      <c r="AJ1300" s="114"/>
      <c r="AK1300" s="114"/>
      <c r="AL1300" s="114"/>
      <c r="AM1300" s="114"/>
      <c r="AN1300" s="114"/>
      <c r="AO1300" s="114"/>
      <c r="AP1300" s="114"/>
      <c r="AQ1300" s="114"/>
      <c r="AR1300" s="114"/>
      <c r="AS1300" s="114"/>
      <c r="AT1300" s="114"/>
      <c r="AU1300" s="114"/>
      <c r="AV1300" s="114"/>
      <c r="AW1300" s="114"/>
      <c r="AX1300" s="114"/>
      <c r="AY1300" s="114"/>
      <c r="AZ1300" s="114"/>
      <c r="BA1300" s="114"/>
      <c r="BB1300" s="114"/>
      <c r="BC1300" s="114"/>
      <c r="BD1300" s="114"/>
      <c r="BE1300" s="114"/>
      <c r="BF1300" s="114"/>
      <c r="BG1300" s="114"/>
      <c r="BH1300" s="114"/>
      <c r="BI1300" s="114"/>
      <c r="BJ1300" s="114"/>
      <c r="BK1300" s="114"/>
      <c r="BL1300" s="114"/>
      <c r="BM1300" s="114"/>
      <c r="BN1300" s="114"/>
      <c r="BO1300" s="114"/>
      <c r="BP1300" s="114"/>
      <c r="BQ1300" s="114"/>
      <c r="BR1300" s="114"/>
      <c r="BS1300" s="114"/>
      <c r="BT1300" s="114"/>
      <c r="BU1300" s="114"/>
      <c r="BV1300" s="114"/>
      <c r="BW1300" s="114"/>
      <c r="BX1300" s="114"/>
      <c r="BY1300" s="114"/>
      <c r="BZ1300" s="114"/>
      <c r="CA1300" s="114"/>
      <c r="CB1300" s="114"/>
      <c r="CC1300" s="114"/>
      <c r="CD1300" s="114"/>
      <c r="CE1300" s="114"/>
      <c r="CF1300" s="114"/>
      <c r="CG1300" s="114"/>
      <c r="CH1300" s="114"/>
      <c r="CI1300" s="114"/>
      <c r="CJ1300" s="114"/>
      <c r="CK1300" s="114"/>
      <c r="CL1300" s="114"/>
      <c r="CM1300" s="114"/>
      <c r="CN1300" s="114"/>
      <c r="CO1300" s="114"/>
      <c r="CP1300" s="114"/>
      <c r="CQ1300" s="114"/>
      <c r="CR1300" s="114"/>
      <c r="CS1300" s="114"/>
      <c r="CT1300" s="114"/>
      <c r="CU1300" s="114"/>
      <c r="CV1300" s="114"/>
      <c r="CW1300" s="114"/>
      <c r="CX1300" s="114"/>
      <c r="CY1300" s="114"/>
      <c r="CZ1300" s="114"/>
      <c r="DA1300" s="114"/>
      <c r="DB1300" s="114"/>
      <c r="DC1300" s="114"/>
      <c r="DD1300" s="114"/>
      <c r="DE1300" s="114"/>
      <c r="DF1300" s="114"/>
      <c r="DG1300" s="114"/>
      <c r="DH1300" s="114"/>
      <c r="DI1300" s="114"/>
      <c r="DJ1300" s="114"/>
      <c r="DK1300" s="114"/>
      <c r="DL1300" s="114"/>
      <c r="DM1300" s="114"/>
      <c r="DN1300" s="114"/>
      <c r="DO1300" s="114"/>
      <c r="DP1300" s="114"/>
      <c r="DQ1300" s="114"/>
      <c r="DR1300" s="114"/>
      <c r="DS1300" s="114"/>
      <c r="DT1300" s="114"/>
      <c r="DU1300" s="114"/>
      <c r="DV1300" s="114"/>
      <c r="DW1300" s="114"/>
      <c r="DX1300" s="114"/>
      <c r="DY1300" s="114"/>
      <c r="DZ1300" s="114"/>
      <c r="EA1300" s="114"/>
      <c r="EB1300" s="114"/>
      <c r="EC1300" s="114"/>
      <c r="ED1300" s="114"/>
      <c r="EE1300" s="114"/>
      <c r="EF1300" s="114"/>
      <c r="EG1300" s="114"/>
      <c r="EH1300" s="114"/>
      <c r="EI1300" s="114"/>
      <c r="EJ1300" s="114"/>
      <c r="EK1300" s="114"/>
      <c r="EL1300" s="114"/>
      <c r="EM1300" s="114"/>
      <c r="EN1300" s="114"/>
      <c r="EO1300" s="114"/>
      <c r="EP1300" s="114"/>
      <c r="EQ1300" s="114"/>
      <c r="ER1300" s="114"/>
      <c r="ES1300" s="114"/>
      <c r="ET1300" s="114"/>
      <c r="EU1300" s="114"/>
      <c r="EV1300" s="114"/>
      <c r="EW1300" s="114"/>
      <c r="EX1300" s="114"/>
      <c r="EY1300" s="114"/>
      <c r="EZ1300" s="114"/>
      <c r="FA1300" s="114"/>
      <c r="FB1300" s="114"/>
      <c r="FC1300" s="114"/>
      <c r="FD1300" s="114"/>
      <c r="FE1300" s="114"/>
      <c r="FF1300" s="114"/>
      <c r="FG1300" s="114"/>
      <c r="FH1300" s="114"/>
      <c r="FI1300" s="114"/>
      <c r="FJ1300" s="114"/>
      <c r="FK1300" s="114"/>
      <c r="FL1300" s="114"/>
      <c r="FM1300" s="114"/>
      <c r="FN1300" s="114"/>
      <c r="FO1300" s="114"/>
      <c r="FP1300" s="114"/>
      <c r="FQ1300" s="114"/>
      <c r="FR1300" s="114"/>
      <c r="FS1300" s="114"/>
      <c r="FT1300" s="114"/>
      <c r="FU1300" s="114"/>
      <c r="FV1300" s="114"/>
      <c r="FW1300" s="114"/>
      <c r="FX1300" s="114"/>
      <c r="FY1300" s="114"/>
      <c r="FZ1300" s="114"/>
      <c r="GA1300" s="114"/>
      <c r="GB1300" s="114"/>
      <c r="GC1300" s="114"/>
      <c r="GD1300" s="114"/>
      <c r="GE1300" s="114"/>
      <c r="GF1300" s="114"/>
      <c r="GG1300" s="114"/>
      <c r="GH1300" s="114"/>
      <c r="GI1300" s="114"/>
      <c r="GJ1300" s="114"/>
      <c r="GK1300" s="114"/>
      <c r="GL1300" s="114"/>
      <c r="GM1300" s="114"/>
      <c r="GN1300" s="114"/>
      <c r="GO1300" s="114"/>
      <c r="GP1300" s="114"/>
      <c r="GQ1300" s="114"/>
      <c r="GR1300" s="114"/>
      <c r="GS1300" s="114"/>
      <c r="GT1300" s="114"/>
      <c r="GU1300" s="114"/>
      <c r="GV1300" s="114"/>
      <c r="GW1300" s="114"/>
      <c r="GX1300" s="114"/>
      <c r="GY1300" s="114"/>
      <c r="GZ1300" s="114"/>
      <c r="HA1300" s="114"/>
      <c r="HB1300" s="114"/>
      <c r="HC1300" s="114"/>
      <c r="HD1300" s="114"/>
      <c r="HE1300" s="114"/>
      <c r="HF1300" s="114"/>
      <c r="HG1300" s="114"/>
      <c r="HH1300" s="114"/>
      <c r="HI1300" s="114"/>
      <c r="HJ1300" s="114"/>
      <c r="HK1300" s="114"/>
      <c r="HL1300" s="114"/>
      <c r="HM1300" s="114"/>
      <c r="HN1300" s="114"/>
      <c r="HO1300" s="114"/>
      <c r="HP1300" s="114"/>
      <c r="HQ1300" s="114"/>
      <c r="HR1300" s="114"/>
      <c r="HS1300" s="114"/>
      <c r="HT1300" s="114"/>
      <c r="HU1300" s="114"/>
      <c r="HV1300" s="114"/>
      <c r="HW1300" s="114"/>
      <c r="HX1300" s="114"/>
      <c r="HY1300" s="114"/>
      <c r="HZ1300" s="114"/>
      <c r="IA1300" s="114"/>
      <c r="IB1300" s="114"/>
      <c r="IC1300" s="114"/>
      <c r="ID1300" s="114"/>
      <c r="IE1300" s="114"/>
      <c r="IF1300" s="114"/>
      <c r="IG1300" s="114"/>
      <c r="IH1300" s="114"/>
      <c r="II1300" s="114"/>
      <c r="IJ1300" s="114"/>
      <c r="IK1300" s="114"/>
      <c r="IL1300" s="114"/>
    </row>
    <row r="1301" spans="1:29" s="122" customFormat="1" ht="168" customHeight="1">
      <c r="A1301" s="18" t="s">
        <v>3776</v>
      </c>
      <c r="B1301" s="19" t="s">
        <v>195</v>
      </c>
      <c r="C1301" s="19" t="s">
        <v>62</v>
      </c>
      <c r="D1301" s="19" t="s">
        <v>3601</v>
      </c>
      <c r="E1301" s="19" t="s">
        <v>3597</v>
      </c>
      <c r="F1301" s="19"/>
      <c r="G1301" s="19" t="s">
        <v>3602</v>
      </c>
      <c r="H1301" s="33"/>
      <c r="I1301" s="33" t="s">
        <v>3777</v>
      </c>
      <c r="J1301" s="18"/>
      <c r="K1301" s="19" t="s">
        <v>66</v>
      </c>
      <c r="L1301" s="19">
        <v>0</v>
      </c>
      <c r="M1301" s="19">
        <v>231010000</v>
      </c>
      <c r="N1301" s="19" t="s">
        <v>68</v>
      </c>
      <c r="O1301" s="18" t="s">
        <v>322</v>
      </c>
      <c r="P1301" s="19" t="s">
        <v>68</v>
      </c>
      <c r="Q1301" s="19" t="s">
        <v>70</v>
      </c>
      <c r="R1301" s="22" t="s">
        <v>3666</v>
      </c>
      <c r="S1301" s="19" t="s">
        <v>92</v>
      </c>
      <c r="T1301" s="21" t="s">
        <v>157</v>
      </c>
      <c r="U1301" s="19" t="s">
        <v>205</v>
      </c>
      <c r="V1301" s="23">
        <v>3</v>
      </c>
      <c r="W1301" s="178">
        <v>17857.143</v>
      </c>
      <c r="X1301" s="23">
        <f>V1301*W1301</f>
        <v>53571.429000000004</v>
      </c>
      <c r="Y1301" s="23">
        <f>X1301*1.12</f>
        <v>60000.00048000001</v>
      </c>
      <c r="Z1301" s="19"/>
      <c r="AA1301" s="19" t="s">
        <v>76</v>
      </c>
      <c r="AB1301" s="35"/>
      <c r="AC1301" s="184" t="s">
        <v>965</v>
      </c>
    </row>
    <row r="1302" spans="1:29" s="122" customFormat="1" ht="169.5" customHeight="1">
      <c r="A1302" s="18" t="s">
        <v>3778</v>
      </c>
      <c r="B1302" s="19" t="s">
        <v>195</v>
      </c>
      <c r="C1302" s="19" t="s">
        <v>62</v>
      </c>
      <c r="D1302" s="19" t="s">
        <v>3779</v>
      </c>
      <c r="E1302" s="19" t="s">
        <v>3780</v>
      </c>
      <c r="F1302" s="19"/>
      <c r="G1302" s="19" t="s">
        <v>3781</v>
      </c>
      <c r="H1302" s="33"/>
      <c r="I1302" s="33" t="s">
        <v>3782</v>
      </c>
      <c r="J1302" s="18"/>
      <c r="K1302" s="19" t="s">
        <v>66</v>
      </c>
      <c r="L1302" s="19">
        <v>0</v>
      </c>
      <c r="M1302" s="19">
        <v>231010000</v>
      </c>
      <c r="N1302" s="19" t="s">
        <v>68</v>
      </c>
      <c r="O1302" s="18" t="s">
        <v>322</v>
      </c>
      <c r="P1302" s="19" t="s">
        <v>68</v>
      </c>
      <c r="Q1302" s="19" t="s">
        <v>70</v>
      </c>
      <c r="R1302" s="22" t="s">
        <v>3666</v>
      </c>
      <c r="S1302" s="19" t="s">
        <v>72</v>
      </c>
      <c r="T1302" s="21" t="s">
        <v>157</v>
      </c>
      <c r="U1302" s="19" t="s">
        <v>205</v>
      </c>
      <c r="V1302" s="23">
        <v>1</v>
      </c>
      <c r="W1302" s="178">
        <v>26339.286</v>
      </c>
      <c r="X1302" s="23">
        <f>V1302*W1302</f>
        <v>26339.286</v>
      </c>
      <c r="Y1302" s="23">
        <f>X1302*1.12</f>
        <v>29500.000320000003</v>
      </c>
      <c r="Z1302" s="19"/>
      <c r="AA1302" s="19" t="s">
        <v>76</v>
      </c>
      <c r="AB1302" s="35"/>
      <c r="AC1302" s="184" t="s">
        <v>77</v>
      </c>
    </row>
    <row r="1303" spans="1:29" s="122" customFormat="1" ht="162.75" customHeight="1">
      <c r="A1303" s="18" t="s">
        <v>3783</v>
      </c>
      <c r="B1303" s="19" t="s">
        <v>195</v>
      </c>
      <c r="C1303" s="19" t="s">
        <v>62</v>
      </c>
      <c r="D1303" s="19" t="s">
        <v>3408</v>
      </c>
      <c r="E1303" s="19" t="s">
        <v>1878</v>
      </c>
      <c r="F1303" s="19"/>
      <c r="G1303" s="19" t="s">
        <v>3409</v>
      </c>
      <c r="H1303" s="33"/>
      <c r="I1303" s="33" t="s">
        <v>3784</v>
      </c>
      <c r="J1303" s="18"/>
      <c r="K1303" s="19" t="s">
        <v>66</v>
      </c>
      <c r="L1303" s="19">
        <v>0</v>
      </c>
      <c r="M1303" s="19">
        <v>231010000</v>
      </c>
      <c r="N1303" s="19" t="s">
        <v>68</v>
      </c>
      <c r="O1303" s="18" t="s">
        <v>322</v>
      </c>
      <c r="P1303" s="19" t="s">
        <v>68</v>
      </c>
      <c r="Q1303" s="19" t="s">
        <v>70</v>
      </c>
      <c r="R1303" s="22" t="s">
        <v>3666</v>
      </c>
      <c r="S1303" s="19" t="s">
        <v>72</v>
      </c>
      <c r="T1303" s="21" t="s">
        <v>157</v>
      </c>
      <c r="U1303" s="19" t="s">
        <v>205</v>
      </c>
      <c r="V1303" s="23">
        <v>1</v>
      </c>
      <c r="W1303" s="178">
        <v>12589.286</v>
      </c>
      <c r="X1303" s="23">
        <f>V1303*W1303</f>
        <v>12589.286</v>
      </c>
      <c r="Y1303" s="23">
        <f>X1303*1.12</f>
        <v>14100.000320000001</v>
      </c>
      <c r="Z1303" s="19"/>
      <c r="AA1303" s="19" t="s">
        <v>76</v>
      </c>
      <c r="AB1303" s="35"/>
      <c r="AC1303" s="184" t="s">
        <v>77</v>
      </c>
    </row>
    <row r="1304" spans="1:29" s="186" customFormat="1" ht="96.75" customHeight="1">
      <c r="A1304" s="18" t="s">
        <v>3785</v>
      </c>
      <c r="B1304" s="19" t="s">
        <v>195</v>
      </c>
      <c r="C1304" s="19" t="s">
        <v>62</v>
      </c>
      <c r="D1304" s="19" t="s">
        <v>3485</v>
      </c>
      <c r="E1304" s="19" t="s">
        <v>3486</v>
      </c>
      <c r="F1304" s="19"/>
      <c r="G1304" s="19" t="s">
        <v>3487</v>
      </c>
      <c r="H1304" s="33"/>
      <c r="I1304" s="33" t="s">
        <v>3786</v>
      </c>
      <c r="J1304" s="18"/>
      <c r="K1304" s="19" t="s">
        <v>66</v>
      </c>
      <c r="L1304" s="19">
        <v>0</v>
      </c>
      <c r="M1304" s="19">
        <v>231010000</v>
      </c>
      <c r="N1304" s="19" t="s">
        <v>68</v>
      </c>
      <c r="O1304" s="18" t="s">
        <v>322</v>
      </c>
      <c r="P1304" s="19" t="s">
        <v>68</v>
      </c>
      <c r="Q1304" s="19" t="s">
        <v>70</v>
      </c>
      <c r="R1304" s="22" t="s">
        <v>3666</v>
      </c>
      <c r="S1304" s="19" t="s">
        <v>72</v>
      </c>
      <c r="T1304" s="21" t="s">
        <v>157</v>
      </c>
      <c r="U1304" s="19" t="s">
        <v>205</v>
      </c>
      <c r="V1304" s="23">
        <v>1</v>
      </c>
      <c r="W1304" s="185">
        <v>7232.143</v>
      </c>
      <c r="X1304" s="23">
        <f>V1304*W1304</f>
        <v>7232.143</v>
      </c>
      <c r="Y1304" s="23">
        <f>X1304*1.12</f>
        <v>8100.0001600000005</v>
      </c>
      <c r="Z1304" s="19"/>
      <c r="AA1304" s="19" t="s">
        <v>76</v>
      </c>
      <c r="AB1304" s="35"/>
      <c r="AC1304" s="184" t="s">
        <v>77</v>
      </c>
    </row>
    <row r="1305" spans="1:29" s="186" customFormat="1" ht="99" customHeight="1">
      <c r="A1305" s="18" t="s">
        <v>3787</v>
      </c>
      <c r="B1305" s="19" t="s">
        <v>195</v>
      </c>
      <c r="C1305" s="19" t="s">
        <v>62</v>
      </c>
      <c r="D1305" s="19" t="s">
        <v>3408</v>
      </c>
      <c r="E1305" s="19" t="s">
        <v>1878</v>
      </c>
      <c r="F1305" s="19"/>
      <c r="G1305" s="19" t="s">
        <v>3409</v>
      </c>
      <c r="H1305" s="33"/>
      <c r="I1305" s="33" t="s">
        <v>3788</v>
      </c>
      <c r="J1305" s="18"/>
      <c r="K1305" s="19" t="s">
        <v>66</v>
      </c>
      <c r="L1305" s="19">
        <v>0</v>
      </c>
      <c r="M1305" s="19">
        <v>231010000</v>
      </c>
      <c r="N1305" s="19" t="s">
        <v>68</v>
      </c>
      <c r="O1305" s="18" t="s">
        <v>322</v>
      </c>
      <c r="P1305" s="19" t="s">
        <v>68</v>
      </c>
      <c r="Q1305" s="19" t="s">
        <v>70</v>
      </c>
      <c r="R1305" s="22" t="s">
        <v>3666</v>
      </c>
      <c r="S1305" s="19" t="s">
        <v>72</v>
      </c>
      <c r="T1305" s="21" t="s">
        <v>157</v>
      </c>
      <c r="U1305" s="19" t="s">
        <v>205</v>
      </c>
      <c r="V1305" s="23">
        <v>1</v>
      </c>
      <c r="W1305" s="23">
        <v>13303.571</v>
      </c>
      <c r="X1305" s="23">
        <v>13303.571</v>
      </c>
      <c r="Y1305" s="23">
        <f>X1305*1.12</f>
        <v>14899.999520000001</v>
      </c>
      <c r="Z1305" s="19"/>
      <c r="AA1305" s="19" t="s">
        <v>76</v>
      </c>
      <c r="AB1305" s="35"/>
      <c r="AC1305" s="184" t="s">
        <v>77</v>
      </c>
    </row>
    <row r="1306" spans="1:30" s="122" customFormat="1" ht="87" customHeight="1">
      <c r="A1306" s="18" t="s">
        <v>3789</v>
      </c>
      <c r="B1306" s="19" t="s">
        <v>195</v>
      </c>
      <c r="C1306" s="19" t="s">
        <v>62</v>
      </c>
      <c r="D1306" s="19" t="s">
        <v>3790</v>
      </c>
      <c r="E1306" s="19" t="s">
        <v>3791</v>
      </c>
      <c r="F1306" s="19"/>
      <c r="G1306" s="19" t="s">
        <v>3792</v>
      </c>
      <c r="H1306" s="33"/>
      <c r="I1306" s="33" t="s">
        <v>3793</v>
      </c>
      <c r="J1306" s="18"/>
      <c r="K1306" s="19" t="s">
        <v>66</v>
      </c>
      <c r="L1306" s="19">
        <v>0</v>
      </c>
      <c r="M1306" s="19">
        <v>231010000</v>
      </c>
      <c r="N1306" s="19" t="s">
        <v>68</v>
      </c>
      <c r="O1306" s="18" t="s">
        <v>322</v>
      </c>
      <c r="P1306" s="19" t="s">
        <v>68</v>
      </c>
      <c r="Q1306" s="19" t="s">
        <v>70</v>
      </c>
      <c r="R1306" s="22" t="s">
        <v>3666</v>
      </c>
      <c r="S1306" s="19" t="s">
        <v>72</v>
      </c>
      <c r="T1306" s="21" t="s">
        <v>157</v>
      </c>
      <c r="U1306" s="19" t="s">
        <v>205</v>
      </c>
      <c r="V1306" s="23">
        <v>2</v>
      </c>
      <c r="W1306" s="185">
        <v>553.571</v>
      </c>
      <c r="X1306" s="23">
        <v>1107.42</v>
      </c>
      <c r="Y1306" s="23">
        <v>1240</v>
      </c>
      <c r="Z1306" s="19"/>
      <c r="AA1306" s="19" t="s">
        <v>76</v>
      </c>
      <c r="AB1306" s="35"/>
      <c r="AC1306" s="184" t="s">
        <v>77</v>
      </c>
      <c r="AD1306" s="186"/>
    </row>
    <row r="1307" spans="1:30" s="122" customFormat="1" ht="86.25" customHeight="1">
      <c r="A1307" s="18" t="s">
        <v>3794</v>
      </c>
      <c r="B1307" s="19" t="s">
        <v>195</v>
      </c>
      <c r="C1307" s="19" t="s">
        <v>62</v>
      </c>
      <c r="D1307" s="19" t="s">
        <v>3790</v>
      </c>
      <c r="E1307" s="19" t="s">
        <v>3791</v>
      </c>
      <c r="F1307" s="19"/>
      <c r="G1307" s="19" t="s">
        <v>3792</v>
      </c>
      <c r="H1307" s="33"/>
      <c r="I1307" s="33" t="s">
        <v>3795</v>
      </c>
      <c r="J1307" s="18"/>
      <c r="K1307" s="19" t="s">
        <v>66</v>
      </c>
      <c r="L1307" s="19">
        <v>0</v>
      </c>
      <c r="M1307" s="19">
        <v>231010000</v>
      </c>
      <c r="N1307" s="19" t="s">
        <v>68</v>
      </c>
      <c r="O1307" s="18" t="s">
        <v>322</v>
      </c>
      <c r="P1307" s="19" t="s">
        <v>68</v>
      </c>
      <c r="Q1307" s="19" t="s">
        <v>70</v>
      </c>
      <c r="R1307" s="22" t="s">
        <v>3666</v>
      </c>
      <c r="S1307" s="19" t="s">
        <v>72</v>
      </c>
      <c r="T1307" s="21" t="s">
        <v>157</v>
      </c>
      <c r="U1307" s="19" t="s">
        <v>205</v>
      </c>
      <c r="V1307" s="23">
        <v>1</v>
      </c>
      <c r="W1307" s="185">
        <v>1767.857</v>
      </c>
      <c r="X1307" s="23">
        <v>1980</v>
      </c>
      <c r="Y1307" s="23">
        <v>1980</v>
      </c>
      <c r="Z1307" s="19"/>
      <c r="AA1307" s="19" t="s">
        <v>76</v>
      </c>
      <c r="AB1307" s="35"/>
      <c r="AC1307" s="184" t="s">
        <v>77</v>
      </c>
      <c r="AD1307" s="186"/>
    </row>
    <row r="1308" spans="1:28" s="1" customFormat="1" ht="12.75" customHeight="1">
      <c r="A1308" s="226" t="s">
        <v>3796</v>
      </c>
      <c r="B1308" s="227"/>
      <c r="C1308" s="227"/>
      <c r="D1308" s="227"/>
      <c r="E1308" s="227"/>
      <c r="F1308" s="228"/>
      <c r="G1308" s="40"/>
      <c r="H1308" s="40"/>
      <c r="I1308" s="40"/>
      <c r="J1308" s="40"/>
      <c r="K1308" s="19"/>
      <c r="L1308" s="19"/>
      <c r="M1308" s="21"/>
      <c r="N1308" s="19"/>
      <c r="O1308" s="22"/>
      <c r="P1308" s="19"/>
      <c r="Q1308" s="19"/>
      <c r="R1308" s="19"/>
      <c r="S1308" s="19"/>
      <c r="T1308" s="19"/>
      <c r="U1308" s="19"/>
      <c r="V1308" s="24"/>
      <c r="W1308" s="24"/>
      <c r="X1308" s="187">
        <f>SUM(X35:X1307)</f>
        <v>1113134538.3292854</v>
      </c>
      <c r="Y1308" s="187">
        <f>SUM(Y35:Y1307)</f>
        <v>1246641998.73728</v>
      </c>
      <c r="Z1308" s="19"/>
      <c r="AA1308" s="19"/>
      <c r="AB1308" s="19"/>
    </row>
    <row r="1309" spans="1:29" s="1" customFormat="1" ht="133.5" customHeight="1">
      <c r="A1309" s="18" t="s">
        <v>3797</v>
      </c>
      <c r="B1309" s="18" t="s">
        <v>61</v>
      </c>
      <c r="C1309" s="18" t="s">
        <v>62</v>
      </c>
      <c r="D1309" s="29" t="s">
        <v>3798</v>
      </c>
      <c r="E1309" s="69" t="s">
        <v>3799</v>
      </c>
      <c r="F1309" s="69"/>
      <c r="G1309" s="69" t="s">
        <v>3799</v>
      </c>
      <c r="H1309" s="19"/>
      <c r="I1309" s="18" t="s">
        <v>3800</v>
      </c>
      <c r="J1309" s="18"/>
      <c r="K1309" s="19" t="s">
        <v>729</v>
      </c>
      <c r="L1309" s="18">
        <v>70</v>
      </c>
      <c r="M1309" s="19">
        <v>231010000</v>
      </c>
      <c r="N1309" s="19" t="s">
        <v>2798</v>
      </c>
      <c r="O1309" s="18" t="s">
        <v>378</v>
      </c>
      <c r="P1309" s="19" t="s">
        <v>2798</v>
      </c>
      <c r="Q1309" s="19"/>
      <c r="R1309" s="19" t="s">
        <v>3801</v>
      </c>
      <c r="S1309" s="66" t="s">
        <v>3802</v>
      </c>
      <c r="T1309" s="21"/>
      <c r="U1309" s="18" t="s">
        <v>3803</v>
      </c>
      <c r="V1309" s="23"/>
      <c r="W1309" s="24"/>
      <c r="X1309" s="23">
        <v>0</v>
      </c>
      <c r="Y1309" s="23">
        <f aca="true" t="shared" si="55" ref="Y1309:Y1326">X1309*1.12</f>
        <v>0</v>
      </c>
      <c r="Z1309" s="19"/>
      <c r="AA1309" s="19" t="s">
        <v>76</v>
      </c>
      <c r="AB1309" s="19" t="s">
        <v>3804</v>
      </c>
      <c r="AC1309" s="3" t="s">
        <v>732</v>
      </c>
    </row>
    <row r="1310" spans="1:29" s="1" customFormat="1" ht="93" customHeight="1">
      <c r="A1310" s="18" t="s">
        <v>3805</v>
      </c>
      <c r="B1310" s="18" t="s">
        <v>61</v>
      </c>
      <c r="C1310" s="18" t="s">
        <v>62</v>
      </c>
      <c r="D1310" s="29" t="s">
        <v>3798</v>
      </c>
      <c r="E1310" s="69" t="s">
        <v>3799</v>
      </c>
      <c r="F1310" s="69"/>
      <c r="G1310" s="69" t="s">
        <v>3799</v>
      </c>
      <c r="H1310" s="19"/>
      <c r="I1310" s="18" t="s">
        <v>3800</v>
      </c>
      <c r="J1310" s="18"/>
      <c r="K1310" s="19" t="s">
        <v>82</v>
      </c>
      <c r="L1310" s="18">
        <v>70</v>
      </c>
      <c r="M1310" s="19">
        <v>231010000</v>
      </c>
      <c r="N1310" s="19" t="s">
        <v>2798</v>
      </c>
      <c r="O1310" s="18" t="s">
        <v>383</v>
      </c>
      <c r="P1310" s="19" t="s">
        <v>2798</v>
      </c>
      <c r="Q1310" s="19"/>
      <c r="R1310" s="19" t="s">
        <v>3801</v>
      </c>
      <c r="S1310" s="66" t="s">
        <v>3802</v>
      </c>
      <c r="T1310" s="21"/>
      <c r="U1310" s="18" t="s">
        <v>3803</v>
      </c>
      <c r="V1310" s="23"/>
      <c r="W1310" s="24"/>
      <c r="X1310" s="23">
        <v>0</v>
      </c>
      <c r="Y1310" s="23">
        <f t="shared" si="55"/>
        <v>0</v>
      </c>
      <c r="Z1310" s="19"/>
      <c r="AA1310" s="19" t="s">
        <v>76</v>
      </c>
      <c r="AB1310" s="22">
        <v>20.21</v>
      </c>
      <c r="AC1310" s="3" t="s">
        <v>732</v>
      </c>
    </row>
    <row r="1311" spans="1:29" s="1" customFormat="1" ht="93" customHeight="1">
      <c r="A1311" s="18" t="s">
        <v>3806</v>
      </c>
      <c r="B1311" s="18" t="s">
        <v>61</v>
      </c>
      <c r="C1311" s="18" t="s">
        <v>62</v>
      </c>
      <c r="D1311" s="29" t="s">
        <v>3798</v>
      </c>
      <c r="E1311" s="69" t="s">
        <v>3799</v>
      </c>
      <c r="F1311" s="69"/>
      <c r="G1311" s="69" t="s">
        <v>3799</v>
      </c>
      <c r="H1311" s="19"/>
      <c r="I1311" s="18" t="s">
        <v>3800</v>
      </c>
      <c r="J1311" s="18"/>
      <c r="K1311" s="19" t="s">
        <v>82</v>
      </c>
      <c r="L1311" s="18">
        <v>70</v>
      </c>
      <c r="M1311" s="19">
        <v>231010000</v>
      </c>
      <c r="N1311" s="19" t="s">
        <v>2798</v>
      </c>
      <c r="O1311" s="18" t="s">
        <v>383</v>
      </c>
      <c r="P1311" s="19" t="s">
        <v>2798</v>
      </c>
      <c r="Q1311" s="19"/>
      <c r="R1311" s="19" t="s">
        <v>3801</v>
      </c>
      <c r="S1311" s="66" t="s">
        <v>3802</v>
      </c>
      <c r="T1311" s="21"/>
      <c r="U1311" s="18" t="s">
        <v>3803</v>
      </c>
      <c r="V1311" s="23"/>
      <c r="W1311" s="24"/>
      <c r="X1311" s="23">
        <v>7575000</v>
      </c>
      <c r="Y1311" s="23">
        <f t="shared" si="55"/>
        <v>8484000</v>
      </c>
      <c r="Z1311" s="19"/>
      <c r="AA1311" s="19" t="s">
        <v>76</v>
      </c>
      <c r="AB1311" s="19"/>
      <c r="AC1311" s="3" t="s">
        <v>732</v>
      </c>
    </row>
    <row r="1312" spans="1:29" s="1" customFormat="1" ht="85.5" customHeight="1">
      <c r="A1312" s="18" t="s">
        <v>3807</v>
      </c>
      <c r="B1312" s="18" t="s">
        <v>61</v>
      </c>
      <c r="C1312" s="18" t="s">
        <v>62</v>
      </c>
      <c r="D1312" s="29" t="s">
        <v>3808</v>
      </c>
      <c r="E1312" s="69" t="s">
        <v>3809</v>
      </c>
      <c r="F1312" s="69"/>
      <c r="G1312" s="69" t="s">
        <v>3809</v>
      </c>
      <c r="H1312" s="18"/>
      <c r="I1312" s="18" t="s">
        <v>3810</v>
      </c>
      <c r="J1312" s="18"/>
      <c r="K1312" s="19" t="s">
        <v>729</v>
      </c>
      <c r="L1312" s="18">
        <v>70</v>
      </c>
      <c r="M1312" s="19">
        <v>231010000</v>
      </c>
      <c r="N1312" s="19" t="s">
        <v>2798</v>
      </c>
      <c r="O1312" s="18" t="s">
        <v>378</v>
      </c>
      <c r="P1312" s="19" t="s">
        <v>2798</v>
      </c>
      <c r="Q1312" s="19"/>
      <c r="R1312" s="19" t="s">
        <v>3801</v>
      </c>
      <c r="S1312" s="66" t="s">
        <v>3802</v>
      </c>
      <c r="T1312" s="21"/>
      <c r="U1312" s="18" t="s">
        <v>3803</v>
      </c>
      <c r="V1312" s="23"/>
      <c r="W1312" s="24"/>
      <c r="X1312" s="23">
        <v>0</v>
      </c>
      <c r="Y1312" s="23">
        <f t="shared" si="55"/>
        <v>0</v>
      </c>
      <c r="Z1312" s="19"/>
      <c r="AA1312" s="19" t="s">
        <v>76</v>
      </c>
      <c r="AB1312" s="28">
        <v>20.21</v>
      </c>
      <c r="AC1312" s="3" t="s">
        <v>732</v>
      </c>
    </row>
    <row r="1313" spans="1:29" s="1" customFormat="1" ht="85.5" customHeight="1">
      <c r="A1313" s="18" t="s">
        <v>3811</v>
      </c>
      <c r="B1313" s="18" t="s">
        <v>61</v>
      </c>
      <c r="C1313" s="18" t="s">
        <v>62</v>
      </c>
      <c r="D1313" s="29" t="s">
        <v>3808</v>
      </c>
      <c r="E1313" s="69" t="s">
        <v>3809</v>
      </c>
      <c r="F1313" s="69"/>
      <c r="G1313" s="69" t="s">
        <v>3809</v>
      </c>
      <c r="H1313" s="18"/>
      <c r="I1313" s="18" t="s">
        <v>3810</v>
      </c>
      <c r="J1313" s="18"/>
      <c r="K1313" s="19" t="s">
        <v>729</v>
      </c>
      <c r="L1313" s="18">
        <v>70</v>
      </c>
      <c r="M1313" s="19">
        <v>231010000</v>
      </c>
      <c r="N1313" s="19" t="s">
        <v>2798</v>
      </c>
      <c r="O1313" s="18" t="s">
        <v>378</v>
      </c>
      <c r="P1313" s="19" t="s">
        <v>2798</v>
      </c>
      <c r="Q1313" s="19"/>
      <c r="R1313" s="19" t="s">
        <v>3801</v>
      </c>
      <c r="S1313" s="66" t="s">
        <v>3802</v>
      </c>
      <c r="T1313" s="21"/>
      <c r="U1313" s="18" t="s">
        <v>3803</v>
      </c>
      <c r="V1313" s="23"/>
      <c r="W1313" s="23"/>
      <c r="X1313" s="23">
        <v>10428572</v>
      </c>
      <c r="Y1313" s="23">
        <f t="shared" si="55"/>
        <v>11680000.64</v>
      </c>
      <c r="Z1313" s="19"/>
      <c r="AA1313" s="19" t="s">
        <v>76</v>
      </c>
      <c r="AB1313" s="26"/>
      <c r="AC1313" s="3" t="s">
        <v>732</v>
      </c>
    </row>
    <row r="1314" spans="1:29" s="1" customFormat="1" ht="97.5" customHeight="1">
      <c r="A1314" s="18" t="s">
        <v>3812</v>
      </c>
      <c r="B1314" s="19" t="s">
        <v>61</v>
      </c>
      <c r="C1314" s="19" t="s">
        <v>62</v>
      </c>
      <c r="D1314" s="78" t="s">
        <v>3813</v>
      </c>
      <c r="E1314" s="19" t="s">
        <v>3814</v>
      </c>
      <c r="F1314" s="19"/>
      <c r="G1314" s="19" t="s">
        <v>3815</v>
      </c>
      <c r="H1314" s="18"/>
      <c r="I1314" s="18" t="s">
        <v>3816</v>
      </c>
      <c r="J1314" s="18"/>
      <c r="K1314" s="19" t="s">
        <v>66</v>
      </c>
      <c r="L1314" s="19">
        <v>100</v>
      </c>
      <c r="M1314" s="21" t="s">
        <v>67</v>
      </c>
      <c r="N1314" s="19" t="s">
        <v>2798</v>
      </c>
      <c r="O1314" s="22" t="s">
        <v>69</v>
      </c>
      <c r="P1314" s="19" t="s">
        <v>2798</v>
      </c>
      <c r="Q1314" s="19"/>
      <c r="R1314" s="19" t="s">
        <v>3817</v>
      </c>
      <c r="S1314" s="19" t="s">
        <v>72</v>
      </c>
      <c r="T1314" s="19"/>
      <c r="U1314" s="18"/>
      <c r="V1314" s="46"/>
      <c r="W1314" s="84"/>
      <c r="X1314" s="23">
        <v>0</v>
      </c>
      <c r="Y1314" s="74">
        <f t="shared" si="55"/>
        <v>0</v>
      </c>
      <c r="Z1314" s="19"/>
      <c r="AA1314" s="19" t="s">
        <v>76</v>
      </c>
      <c r="AB1314" s="28">
        <v>20.21</v>
      </c>
      <c r="AC1314" s="1" t="s">
        <v>2709</v>
      </c>
    </row>
    <row r="1315" spans="1:29" s="1" customFormat="1" ht="78" customHeight="1">
      <c r="A1315" s="18" t="s">
        <v>3818</v>
      </c>
      <c r="B1315" s="19" t="s">
        <v>61</v>
      </c>
      <c r="C1315" s="19" t="s">
        <v>62</v>
      </c>
      <c r="D1315" s="78" t="s">
        <v>3813</v>
      </c>
      <c r="E1315" s="19" t="s">
        <v>3814</v>
      </c>
      <c r="F1315" s="19"/>
      <c r="G1315" s="19" t="s">
        <v>3815</v>
      </c>
      <c r="H1315" s="18"/>
      <c r="I1315" s="18" t="s">
        <v>3816</v>
      </c>
      <c r="J1315" s="18"/>
      <c r="K1315" s="19" t="s">
        <v>66</v>
      </c>
      <c r="L1315" s="19">
        <v>100</v>
      </c>
      <c r="M1315" s="21" t="s">
        <v>67</v>
      </c>
      <c r="N1315" s="19" t="s">
        <v>2798</v>
      </c>
      <c r="O1315" s="22" t="s">
        <v>69</v>
      </c>
      <c r="P1315" s="19" t="s">
        <v>2798</v>
      </c>
      <c r="Q1315" s="19"/>
      <c r="R1315" s="19" t="s">
        <v>3817</v>
      </c>
      <c r="S1315" s="19" t="s">
        <v>72</v>
      </c>
      <c r="T1315" s="19"/>
      <c r="U1315" s="18"/>
      <c r="V1315" s="46"/>
      <c r="W1315" s="84"/>
      <c r="X1315" s="23">
        <v>741072</v>
      </c>
      <c r="Y1315" s="74">
        <f t="shared" si="55"/>
        <v>830000.6400000001</v>
      </c>
      <c r="Z1315" s="19"/>
      <c r="AA1315" s="19" t="s">
        <v>76</v>
      </c>
      <c r="AB1315" s="26"/>
      <c r="AC1315" s="1" t="s">
        <v>2709</v>
      </c>
    </row>
    <row r="1316" spans="1:29" s="83" customFormat="1" ht="117.75" customHeight="1">
      <c r="A1316" s="18" t="s">
        <v>3819</v>
      </c>
      <c r="B1316" s="19" t="s">
        <v>61</v>
      </c>
      <c r="C1316" s="19" t="s">
        <v>62</v>
      </c>
      <c r="D1316" s="18" t="s">
        <v>3820</v>
      </c>
      <c r="E1316" s="18" t="s">
        <v>3821</v>
      </c>
      <c r="F1316" s="18"/>
      <c r="G1316" s="18" t="s">
        <v>3821</v>
      </c>
      <c r="H1316" s="18"/>
      <c r="I1316" s="19" t="s">
        <v>3822</v>
      </c>
      <c r="J1316" s="48"/>
      <c r="K1316" s="48" t="s">
        <v>66</v>
      </c>
      <c r="L1316" s="48">
        <v>100</v>
      </c>
      <c r="M1316" s="18">
        <v>231010000</v>
      </c>
      <c r="N1316" s="19" t="s">
        <v>68</v>
      </c>
      <c r="O1316" s="22" t="s">
        <v>69</v>
      </c>
      <c r="P1316" s="19" t="s">
        <v>68</v>
      </c>
      <c r="Q1316" s="19"/>
      <c r="R1316" s="21" t="s">
        <v>3823</v>
      </c>
      <c r="S1316" s="19" t="s">
        <v>3824</v>
      </c>
      <c r="T1316" s="31"/>
      <c r="U1316" s="31"/>
      <c r="V1316" s="23"/>
      <c r="W1316" s="46"/>
      <c r="X1316" s="47">
        <v>1071430</v>
      </c>
      <c r="Y1316" s="46">
        <f t="shared" si="55"/>
        <v>1200001.6</v>
      </c>
      <c r="Z1316" s="18"/>
      <c r="AA1316" s="19" t="s">
        <v>76</v>
      </c>
      <c r="AB1316" s="82"/>
      <c r="AC1316" s="83" t="s">
        <v>965</v>
      </c>
    </row>
    <row r="1317" spans="1:29" s="1" customFormat="1" ht="142.5" customHeight="1">
      <c r="A1317" s="18" t="s">
        <v>3825</v>
      </c>
      <c r="B1317" s="19" t="s">
        <v>61</v>
      </c>
      <c r="C1317" s="19" t="s">
        <v>62</v>
      </c>
      <c r="D1317" s="18" t="s">
        <v>3826</v>
      </c>
      <c r="E1317" s="40" t="s">
        <v>3827</v>
      </c>
      <c r="F1317" s="18"/>
      <c r="G1317" s="18" t="s">
        <v>3827</v>
      </c>
      <c r="H1317" s="38"/>
      <c r="I1317" s="18" t="s">
        <v>3828</v>
      </c>
      <c r="J1317" s="19"/>
      <c r="K1317" s="19" t="s">
        <v>82</v>
      </c>
      <c r="L1317" s="18">
        <v>100</v>
      </c>
      <c r="M1317" s="18" t="s">
        <v>67</v>
      </c>
      <c r="N1317" s="19" t="s">
        <v>2798</v>
      </c>
      <c r="O1317" s="18" t="s">
        <v>83</v>
      </c>
      <c r="P1317" s="19" t="s">
        <v>2798</v>
      </c>
      <c r="Q1317" s="19"/>
      <c r="R1317" s="21" t="s">
        <v>3823</v>
      </c>
      <c r="S1317" s="19" t="s">
        <v>3824</v>
      </c>
      <c r="T1317" s="21"/>
      <c r="U1317" s="28" t="s">
        <v>3803</v>
      </c>
      <c r="V1317" s="23"/>
      <c r="W1317" s="24"/>
      <c r="X1317" s="23">
        <v>500000</v>
      </c>
      <c r="Y1317" s="23">
        <f t="shared" si="55"/>
        <v>560000</v>
      </c>
      <c r="Z1317" s="19"/>
      <c r="AA1317" s="19" t="s">
        <v>76</v>
      </c>
      <c r="AB1317" s="19"/>
      <c r="AC1317" s="3" t="s">
        <v>1091</v>
      </c>
    </row>
    <row r="1318" spans="1:29" s="8" customFormat="1" ht="104.25" customHeight="1">
      <c r="A1318" s="18" t="s">
        <v>3829</v>
      </c>
      <c r="B1318" s="40" t="s">
        <v>61</v>
      </c>
      <c r="C1318" s="40" t="s">
        <v>62</v>
      </c>
      <c r="D1318" s="40" t="s">
        <v>3830</v>
      </c>
      <c r="E1318" s="40" t="s">
        <v>3831</v>
      </c>
      <c r="F1318" s="41"/>
      <c r="G1318" s="40" t="s">
        <v>3831</v>
      </c>
      <c r="H1318" s="40"/>
      <c r="I1318" s="40" t="s">
        <v>3832</v>
      </c>
      <c r="J1318" s="40"/>
      <c r="K1318" s="41" t="s">
        <v>66</v>
      </c>
      <c r="L1318" s="41">
        <v>90</v>
      </c>
      <c r="M1318" s="41">
        <v>231010000</v>
      </c>
      <c r="N1318" s="40" t="s">
        <v>3833</v>
      </c>
      <c r="O1318" s="41" t="s">
        <v>69</v>
      </c>
      <c r="P1318" s="40" t="s">
        <v>68</v>
      </c>
      <c r="Q1318" s="40"/>
      <c r="R1318" s="40" t="s">
        <v>3834</v>
      </c>
      <c r="S1318" s="40" t="s">
        <v>3835</v>
      </c>
      <c r="T1318" s="132"/>
      <c r="U1318" s="54"/>
      <c r="V1318" s="49"/>
      <c r="W1318" s="133"/>
      <c r="X1318" s="188">
        <v>0</v>
      </c>
      <c r="Y1318" s="112">
        <f t="shared" si="55"/>
        <v>0</v>
      </c>
      <c r="Z1318" s="134"/>
      <c r="AA1318" s="54" t="s">
        <v>76</v>
      </c>
      <c r="AB1318" s="35">
        <v>11</v>
      </c>
      <c r="AC1318" s="8" t="s">
        <v>1759</v>
      </c>
    </row>
    <row r="1319" spans="1:29" s="8" customFormat="1" ht="57.75" customHeight="1">
      <c r="A1319" s="18" t="s">
        <v>3836</v>
      </c>
      <c r="B1319" s="40" t="s">
        <v>61</v>
      </c>
      <c r="C1319" s="40" t="s">
        <v>62</v>
      </c>
      <c r="D1319" s="40" t="s">
        <v>3830</v>
      </c>
      <c r="E1319" s="40" t="s">
        <v>3831</v>
      </c>
      <c r="F1319" s="41"/>
      <c r="G1319" s="40" t="s">
        <v>3831</v>
      </c>
      <c r="H1319" s="40"/>
      <c r="I1319" s="40" t="s">
        <v>3832</v>
      </c>
      <c r="J1319" s="40"/>
      <c r="K1319" s="41" t="s">
        <v>66</v>
      </c>
      <c r="L1319" s="41">
        <v>90</v>
      </c>
      <c r="M1319" s="41">
        <v>231010000</v>
      </c>
      <c r="N1319" s="40" t="s">
        <v>3833</v>
      </c>
      <c r="O1319" s="41" t="s">
        <v>83</v>
      </c>
      <c r="P1319" s="40" t="s">
        <v>68</v>
      </c>
      <c r="Q1319" s="40"/>
      <c r="R1319" s="40" t="s">
        <v>3834</v>
      </c>
      <c r="S1319" s="40" t="s">
        <v>3835</v>
      </c>
      <c r="T1319" s="132"/>
      <c r="U1319" s="54"/>
      <c r="V1319" s="49"/>
      <c r="W1319" s="133"/>
      <c r="X1319" s="188">
        <v>0</v>
      </c>
      <c r="Y1319" s="112">
        <f t="shared" si="55"/>
        <v>0</v>
      </c>
      <c r="Z1319" s="134"/>
      <c r="AA1319" s="54" t="s">
        <v>76</v>
      </c>
      <c r="AB1319" s="35" t="s">
        <v>3837</v>
      </c>
      <c r="AC1319" s="8" t="s">
        <v>1759</v>
      </c>
    </row>
    <row r="1320" spans="1:29" s="8" customFormat="1" ht="57.75" customHeight="1">
      <c r="A1320" s="18" t="s">
        <v>3838</v>
      </c>
      <c r="B1320" s="40" t="s">
        <v>61</v>
      </c>
      <c r="C1320" s="40" t="s">
        <v>62</v>
      </c>
      <c r="D1320" s="40" t="s">
        <v>3830</v>
      </c>
      <c r="E1320" s="40" t="s">
        <v>3831</v>
      </c>
      <c r="F1320" s="41"/>
      <c r="G1320" s="40" t="s">
        <v>3831</v>
      </c>
      <c r="H1320" s="40"/>
      <c r="I1320" s="40" t="s">
        <v>3832</v>
      </c>
      <c r="J1320" s="40"/>
      <c r="K1320" s="41" t="s">
        <v>66</v>
      </c>
      <c r="L1320" s="41">
        <v>90</v>
      </c>
      <c r="M1320" s="41">
        <v>231010000</v>
      </c>
      <c r="N1320" s="40" t="s">
        <v>3833</v>
      </c>
      <c r="O1320" s="41" t="s">
        <v>112</v>
      </c>
      <c r="P1320" s="40" t="s">
        <v>68</v>
      </c>
      <c r="Q1320" s="40"/>
      <c r="R1320" s="40" t="s">
        <v>3834</v>
      </c>
      <c r="S1320" s="40" t="s">
        <v>3835</v>
      </c>
      <c r="T1320" s="132"/>
      <c r="U1320" s="54"/>
      <c r="V1320" s="49"/>
      <c r="W1320" s="133"/>
      <c r="X1320" s="188">
        <v>537500</v>
      </c>
      <c r="Y1320" s="112">
        <f t="shared" si="55"/>
        <v>602000</v>
      </c>
      <c r="Z1320" s="134"/>
      <c r="AA1320" s="54" t="s">
        <v>76</v>
      </c>
      <c r="AB1320" s="35"/>
      <c r="AC1320" s="8" t="s">
        <v>1759</v>
      </c>
    </row>
    <row r="1321" spans="1:29" s="8" customFormat="1" ht="57.75" customHeight="1">
      <c r="A1321" s="18" t="s">
        <v>3839</v>
      </c>
      <c r="B1321" s="40" t="s">
        <v>61</v>
      </c>
      <c r="C1321" s="40" t="s">
        <v>62</v>
      </c>
      <c r="D1321" s="40" t="s">
        <v>3830</v>
      </c>
      <c r="E1321" s="40" t="s">
        <v>3831</v>
      </c>
      <c r="F1321" s="41"/>
      <c r="G1321" s="40" t="s">
        <v>3831</v>
      </c>
      <c r="H1321" s="40"/>
      <c r="I1321" s="40" t="s">
        <v>3840</v>
      </c>
      <c r="J1321" s="40"/>
      <c r="K1321" s="41" t="s">
        <v>82</v>
      </c>
      <c r="L1321" s="41">
        <v>90</v>
      </c>
      <c r="M1321" s="41">
        <v>231010000</v>
      </c>
      <c r="N1321" s="40" t="s">
        <v>3833</v>
      </c>
      <c r="O1321" s="41" t="s">
        <v>170</v>
      </c>
      <c r="P1321" s="40" t="s">
        <v>68</v>
      </c>
      <c r="Q1321" s="40"/>
      <c r="R1321" s="40" t="s">
        <v>3834</v>
      </c>
      <c r="S1321" s="40" t="s">
        <v>3835</v>
      </c>
      <c r="T1321" s="132"/>
      <c r="U1321" s="54"/>
      <c r="V1321" s="49"/>
      <c r="W1321" s="133"/>
      <c r="X1321" s="188">
        <v>0</v>
      </c>
      <c r="Y1321" s="112">
        <f t="shared" si="55"/>
        <v>0</v>
      </c>
      <c r="Z1321" s="134"/>
      <c r="AA1321" s="54" t="s">
        <v>76</v>
      </c>
      <c r="AB1321" s="189">
        <v>20.21</v>
      </c>
      <c r="AC1321" s="8" t="s">
        <v>1759</v>
      </c>
    </row>
    <row r="1322" spans="1:29" s="8" customFormat="1" ht="57.75" customHeight="1">
      <c r="A1322" s="18" t="s">
        <v>3841</v>
      </c>
      <c r="B1322" s="40" t="s">
        <v>61</v>
      </c>
      <c r="C1322" s="40" t="s">
        <v>62</v>
      </c>
      <c r="D1322" s="40" t="s">
        <v>3830</v>
      </c>
      <c r="E1322" s="40" t="s">
        <v>3831</v>
      </c>
      <c r="F1322" s="41"/>
      <c r="G1322" s="40" t="s">
        <v>3831</v>
      </c>
      <c r="H1322" s="40"/>
      <c r="I1322" s="40" t="s">
        <v>3840</v>
      </c>
      <c r="J1322" s="40"/>
      <c r="K1322" s="41" t="s">
        <v>82</v>
      </c>
      <c r="L1322" s="41">
        <v>90</v>
      </c>
      <c r="M1322" s="41">
        <v>231010000</v>
      </c>
      <c r="N1322" s="40" t="s">
        <v>3833</v>
      </c>
      <c r="O1322" s="41" t="s">
        <v>170</v>
      </c>
      <c r="P1322" s="40" t="s">
        <v>68</v>
      </c>
      <c r="Q1322" s="40"/>
      <c r="R1322" s="40" t="s">
        <v>3834</v>
      </c>
      <c r="S1322" s="40" t="s">
        <v>3835</v>
      </c>
      <c r="T1322" s="132"/>
      <c r="U1322" s="54"/>
      <c r="V1322" s="49"/>
      <c r="W1322" s="133"/>
      <c r="X1322" s="188">
        <v>0</v>
      </c>
      <c r="Y1322" s="112">
        <f t="shared" si="55"/>
        <v>0</v>
      </c>
      <c r="Z1322" s="134"/>
      <c r="AA1322" s="54" t="s">
        <v>76</v>
      </c>
      <c r="AB1322" s="35" t="s">
        <v>3837</v>
      </c>
      <c r="AC1322" s="8" t="s">
        <v>1759</v>
      </c>
    </row>
    <row r="1323" spans="1:29" s="8" customFormat="1" ht="57.75" customHeight="1">
      <c r="A1323" s="18" t="s">
        <v>3842</v>
      </c>
      <c r="B1323" s="40" t="s">
        <v>61</v>
      </c>
      <c r="C1323" s="40" t="s">
        <v>62</v>
      </c>
      <c r="D1323" s="40" t="s">
        <v>3830</v>
      </c>
      <c r="E1323" s="40" t="s">
        <v>3831</v>
      </c>
      <c r="F1323" s="41"/>
      <c r="G1323" s="40" t="s">
        <v>3831</v>
      </c>
      <c r="H1323" s="40"/>
      <c r="I1323" s="40" t="s">
        <v>3840</v>
      </c>
      <c r="J1323" s="40"/>
      <c r="K1323" s="41" t="s">
        <v>82</v>
      </c>
      <c r="L1323" s="41">
        <v>90</v>
      </c>
      <c r="M1323" s="41">
        <v>231010000</v>
      </c>
      <c r="N1323" s="40" t="s">
        <v>3833</v>
      </c>
      <c r="O1323" s="41" t="s">
        <v>513</v>
      </c>
      <c r="P1323" s="40" t="s">
        <v>68</v>
      </c>
      <c r="Q1323" s="40"/>
      <c r="R1323" s="40" t="s">
        <v>3834</v>
      </c>
      <c r="S1323" s="40" t="s">
        <v>3835</v>
      </c>
      <c r="T1323" s="132"/>
      <c r="U1323" s="54"/>
      <c r="V1323" s="49"/>
      <c r="W1323" s="133"/>
      <c r="X1323" s="188">
        <v>0</v>
      </c>
      <c r="Y1323" s="112">
        <f t="shared" si="55"/>
        <v>0</v>
      </c>
      <c r="Z1323" s="134"/>
      <c r="AA1323" s="54" t="s">
        <v>76</v>
      </c>
      <c r="AB1323" s="35">
        <v>7</v>
      </c>
      <c r="AC1323" s="8" t="s">
        <v>1759</v>
      </c>
    </row>
    <row r="1324" spans="1:29" s="8" customFormat="1" ht="57.75" customHeight="1">
      <c r="A1324" s="18" t="s">
        <v>3843</v>
      </c>
      <c r="B1324" s="40" t="s">
        <v>61</v>
      </c>
      <c r="C1324" s="40" t="s">
        <v>62</v>
      </c>
      <c r="D1324" s="40" t="s">
        <v>3830</v>
      </c>
      <c r="E1324" s="40" t="s">
        <v>3831</v>
      </c>
      <c r="F1324" s="41"/>
      <c r="G1324" s="40" t="s">
        <v>3831</v>
      </c>
      <c r="H1324" s="40"/>
      <c r="I1324" s="40" t="s">
        <v>3840</v>
      </c>
      <c r="J1324" s="40"/>
      <c r="K1324" s="41" t="s">
        <v>66</v>
      </c>
      <c r="L1324" s="41">
        <v>90</v>
      </c>
      <c r="M1324" s="41">
        <v>231010000</v>
      </c>
      <c r="N1324" s="40" t="s">
        <v>3833</v>
      </c>
      <c r="O1324" s="41" t="s">
        <v>513</v>
      </c>
      <c r="P1324" s="40" t="s">
        <v>68</v>
      </c>
      <c r="Q1324" s="40"/>
      <c r="R1324" s="40" t="s">
        <v>3834</v>
      </c>
      <c r="S1324" s="40" t="s">
        <v>3835</v>
      </c>
      <c r="T1324" s="132"/>
      <c r="U1324" s="54"/>
      <c r="V1324" s="49"/>
      <c r="W1324" s="133"/>
      <c r="X1324" s="188">
        <v>569644</v>
      </c>
      <c r="Y1324" s="112">
        <f t="shared" si="55"/>
        <v>638001.28</v>
      </c>
      <c r="Z1324" s="134"/>
      <c r="AA1324" s="54" t="s">
        <v>76</v>
      </c>
      <c r="AB1324" s="35"/>
      <c r="AC1324" s="8" t="s">
        <v>1759</v>
      </c>
    </row>
    <row r="1325" spans="1:245" s="140" customFormat="1" ht="113.25" customHeight="1">
      <c r="A1325" s="18" t="s">
        <v>3844</v>
      </c>
      <c r="B1325" s="19" t="s">
        <v>61</v>
      </c>
      <c r="C1325" s="19" t="s">
        <v>62</v>
      </c>
      <c r="D1325" s="19" t="s">
        <v>3845</v>
      </c>
      <c r="E1325" s="19" t="s">
        <v>3846</v>
      </c>
      <c r="F1325" s="19"/>
      <c r="G1325" s="19" t="s">
        <v>3846</v>
      </c>
      <c r="H1325" s="19"/>
      <c r="I1325" s="19" t="s">
        <v>3847</v>
      </c>
      <c r="J1325" s="137"/>
      <c r="K1325" s="19" t="s">
        <v>66</v>
      </c>
      <c r="L1325" s="66">
        <v>100</v>
      </c>
      <c r="M1325" s="21" t="s">
        <v>67</v>
      </c>
      <c r="N1325" s="19" t="s">
        <v>68</v>
      </c>
      <c r="O1325" s="138" t="s">
        <v>103</v>
      </c>
      <c r="P1325" s="19" t="s">
        <v>68</v>
      </c>
      <c r="Q1325" s="19"/>
      <c r="R1325" s="19" t="s">
        <v>3848</v>
      </c>
      <c r="S1325" s="66" t="s">
        <v>323</v>
      </c>
      <c r="T1325" s="139"/>
      <c r="U1325" s="18"/>
      <c r="V1325" s="84"/>
      <c r="W1325" s="46"/>
      <c r="X1325" s="84">
        <v>312499.99999999994</v>
      </c>
      <c r="Y1325" s="23">
        <f t="shared" si="55"/>
        <v>349999.99999999994</v>
      </c>
      <c r="Z1325" s="48"/>
      <c r="AA1325" s="19" t="s">
        <v>76</v>
      </c>
      <c r="AB1325" s="19"/>
      <c r="AC1325" s="11" t="s">
        <v>3849</v>
      </c>
      <c r="AD1325" s="11"/>
      <c r="AE1325" s="11"/>
      <c r="AF1325" s="11"/>
      <c r="AG1325" s="11"/>
      <c r="AH1325" s="11"/>
      <c r="AI1325" s="11"/>
      <c r="AJ1325" s="11"/>
      <c r="AK1325" s="11"/>
      <c r="AL1325" s="11"/>
      <c r="AM1325" s="11"/>
      <c r="AN1325" s="11"/>
      <c r="AO1325" s="11"/>
      <c r="AP1325" s="11"/>
      <c r="AQ1325" s="11"/>
      <c r="AR1325" s="11"/>
      <c r="AS1325" s="11"/>
      <c r="AT1325" s="11"/>
      <c r="AU1325" s="11"/>
      <c r="AV1325" s="11"/>
      <c r="AW1325" s="11"/>
      <c r="AX1325" s="11"/>
      <c r="AY1325" s="11"/>
      <c r="AZ1325" s="11"/>
      <c r="BA1325" s="11"/>
      <c r="BB1325" s="11"/>
      <c r="BC1325" s="11"/>
      <c r="BD1325" s="11"/>
      <c r="BE1325" s="11"/>
      <c r="BF1325" s="11"/>
      <c r="BG1325" s="11"/>
      <c r="BH1325" s="11"/>
      <c r="BI1325" s="11"/>
      <c r="BJ1325" s="11"/>
      <c r="BK1325" s="11"/>
      <c r="BL1325" s="11"/>
      <c r="BM1325" s="11"/>
      <c r="BN1325" s="11"/>
      <c r="BO1325" s="11"/>
      <c r="BP1325" s="11"/>
      <c r="BQ1325" s="11"/>
      <c r="BR1325" s="11"/>
      <c r="BS1325" s="11"/>
      <c r="BT1325" s="11"/>
      <c r="BU1325" s="11"/>
      <c r="BV1325" s="11"/>
      <c r="BW1325" s="11"/>
      <c r="BX1325" s="11"/>
      <c r="BY1325" s="11"/>
      <c r="BZ1325" s="11"/>
      <c r="CA1325" s="11"/>
      <c r="CB1325" s="11"/>
      <c r="CC1325" s="11"/>
      <c r="CD1325" s="11"/>
      <c r="CE1325" s="11"/>
      <c r="CF1325" s="11"/>
      <c r="CG1325" s="11"/>
      <c r="CH1325" s="11"/>
      <c r="CI1325" s="11"/>
      <c r="CJ1325" s="11"/>
      <c r="CK1325" s="11"/>
      <c r="CL1325" s="11"/>
      <c r="CM1325" s="11"/>
      <c r="CN1325" s="11"/>
      <c r="CO1325" s="11"/>
      <c r="CP1325" s="11"/>
      <c r="CQ1325" s="11"/>
      <c r="CR1325" s="11"/>
      <c r="CS1325" s="11"/>
      <c r="CT1325" s="11"/>
      <c r="CU1325" s="11"/>
      <c r="CV1325" s="11"/>
      <c r="CW1325" s="11"/>
      <c r="CX1325" s="11"/>
      <c r="CY1325" s="11"/>
      <c r="CZ1325" s="11"/>
      <c r="DA1325" s="11"/>
      <c r="DB1325" s="11"/>
      <c r="DC1325" s="11"/>
      <c r="DD1325" s="11"/>
      <c r="DE1325" s="11"/>
      <c r="DF1325" s="11"/>
      <c r="DG1325" s="11"/>
      <c r="DH1325" s="11"/>
      <c r="DI1325" s="11"/>
      <c r="DJ1325" s="11"/>
      <c r="DK1325" s="11"/>
      <c r="DL1325" s="11"/>
      <c r="DM1325" s="11"/>
      <c r="DN1325" s="11"/>
      <c r="DO1325" s="11"/>
      <c r="DP1325" s="11"/>
      <c r="DQ1325" s="11"/>
      <c r="DR1325" s="11"/>
      <c r="DS1325" s="11"/>
      <c r="DT1325" s="11"/>
      <c r="DU1325" s="11"/>
      <c r="DV1325" s="11"/>
      <c r="DW1325" s="11"/>
      <c r="DX1325" s="11"/>
      <c r="DY1325" s="11"/>
      <c r="DZ1325" s="11"/>
      <c r="EA1325" s="11"/>
      <c r="EB1325" s="11"/>
      <c r="EC1325" s="11"/>
      <c r="ED1325" s="11"/>
      <c r="EE1325" s="11"/>
      <c r="EF1325" s="11"/>
      <c r="EG1325" s="11"/>
      <c r="EH1325" s="11"/>
      <c r="EI1325" s="11"/>
      <c r="EJ1325" s="11"/>
      <c r="EK1325" s="11"/>
      <c r="EL1325" s="11"/>
      <c r="EM1325" s="11"/>
      <c r="EN1325" s="11"/>
      <c r="EO1325" s="11"/>
      <c r="EP1325" s="11"/>
      <c r="EQ1325" s="11"/>
      <c r="ER1325" s="11"/>
      <c r="ES1325" s="11"/>
      <c r="ET1325" s="11"/>
      <c r="EU1325" s="11"/>
      <c r="EV1325" s="11"/>
      <c r="EW1325" s="11"/>
      <c r="EX1325" s="11"/>
      <c r="EY1325" s="11"/>
      <c r="EZ1325" s="11"/>
      <c r="FA1325" s="11"/>
      <c r="FB1325" s="11"/>
      <c r="FC1325" s="11"/>
      <c r="FD1325" s="11"/>
      <c r="FE1325" s="11"/>
      <c r="FF1325" s="11"/>
      <c r="FG1325" s="11"/>
      <c r="FH1325" s="11"/>
      <c r="FI1325" s="11"/>
      <c r="FJ1325" s="11"/>
      <c r="FK1325" s="11"/>
      <c r="FL1325" s="11"/>
      <c r="FM1325" s="11"/>
      <c r="FN1325" s="11"/>
      <c r="FO1325" s="11"/>
      <c r="FP1325" s="11"/>
      <c r="FQ1325" s="11"/>
      <c r="FR1325" s="11"/>
      <c r="FS1325" s="11"/>
      <c r="FT1325" s="11"/>
      <c r="FU1325" s="11"/>
      <c r="FV1325" s="11"/>
      <c r="FW1325" s="11"/>
      <c r="FX1325" s="11"/>
      <c r="FY1325" s="11"/>
      <c r="FZ1325" s="11"/>
      <c r="GA1325" s="11"/>
      <c r="GB1325" s="11"/>
      <c r="GC1325" s="11"/>
      <c r="GD1325" s="11"/>
      <c r="GE1325" s="11"/>
      <c r="GF1325" s="11"/>
      <c r="GG1325" s="11"/>
      <c r="GH1325" s="11"/>
      <c r="GI1325" s="11"/>
      <c r="GJ1325" s="11"/>
      <c r="GK1325" s="11"/>
      <c r="GL1325" s="11"/>
      <c r="GM1325" s="11"/>
      <c r="GN1325" s="11"/>
      <c r="GO1325" s="11"/>
      <c r="GP1325" s="11"/>
      <c r="GQ1325" s="11"/>
      <c r="GR1325" s="11"/>
      <c r="GS1325" s="11"/>
      <c r="GT1325" s="11"/>
      <c r="GU1325" s="11"/>
      <c r="GV1325" s="11"/>
      <c r="GW1325" s="11"/>
      <c r="GX1325" s="11"/>
      <c r="GY1325" s="11"/>
      <c r="GZ1325" s="11"/>
      <c r="HA1325" s="11"/>
      <c r="HB1325" s="11"/>
      <c r="HC1325" s="11"/>
      <c r="HD1325" s="11"/>
      <c r="HE1325" s="11"/>
      <c r="HF1325" s="11"/>
      <c r="HG1325" s="11"/>
      <c r="HH1325" s="11"/>
      <c r="HI1325" s="11"/>
      <c r="HJ1325" s="11"/>
      <c r="HK1325" s="11"/>
      <c r="HL1325" s="11"/>
      <c r="HM1325" s="11"/>
      <c r="HN1325" s="11"/>
      <c r="HO1325" s="11"/>
      <c r="HP1325" s="11"/>
      <c r="HQ1325" s="11"/>
      <c r="HR1325" s="11"/>
      <c r="HS1325" s="11"/>
      <c r="HT1325" s="11"/>
      <c r="HU1325" s="11"/>
      <c r="HV1325" s="11"/>
      <c r="HW1325" s="11"/>
      <c r="HX1325" s="11"/>
      <c r="HY1325" s="11"/>
      <c r="HZ1325" s="11"/>
      <c r="IA1325" s="11"/>
      <c r="IB1325" s="11"/>
      <c r="IC1325" s="11"/>
      <c r="ID1325" s="11"/>
      <c r="IE1325" s="11"/>
      <c r="IF1325" s="11"/>
      <c r="IG1325" s="11"/>
      <c r="IH1325" s="11"/>
      <c r="II1325" s="11"/>
      <c r="IJ1325" s="11"/>
      <c r="IK1325" s="11"/>
    </row>
    <row r="1326" spans="1:29" s="1" customFormat="1" ht="76.5" customHeight="1">
      <c r="A1326" s="18" t="s">
        <v>3850</v>
      </c>
      <c r="B1326" s="19" t="s">
        <v>61</v>
      </c>
      <c r="C1326" s="19" t="s">
        <v>62</v>
      </c>
      <c r="D1326" s="19" t="s">
        <v>3851</v>
      </c>
      <c r="E1326" s="19" t="s">
        <v>3852</v>
      </c>
      <c r="F1326" s="19"/>
      <c r="G1326" s="19" t="s">
        <v>3852</v>
      </c>
      <c r="H1326" s="19"/>
      <c r="I1326" s="18" t="s">
        <v>3853</v>
      </c>
      <c r="J1326" s="18"/>
      <c r="K1326" s="19" t="s">
        <v>66</v>
      </c>
      <c r="L1326" s="19">
        <v>100</v>
      </c>
      <c r="M1326" s="21" t="s">
        <v>67</v>
      </c>
      <c r="N1326" s="19" t="s">
        <v>68</v>
      </c>
      <c r="O1326" s="22" t="s">
        <v>69</v>
      </c>
      <c r="P1326" s="19" t="s">
        <v>68</v>
      </c>
      <c r="Q1326" s="19"/>
      <c r="R1326" s="66" t="s">
        <v>3848</v>
      </c>
      <c r="S1326" s="66" t="s">
        <v>3854</v>
      </c>
      <c r="T1326" s="21"/>
      <c r="U1326" s="18" t="s">
        <v>3803</v>
      </c>
      <c r="V1326" s="23"/>
      <c r="W1326" s="24"/>
      <c r="X1326" s="23">
        <v>767654</v>
      </c>
      <c r="Y1326" s="23">
        <f t="shared" si="55"/>
        <v>859772.4800000001</v>
      </c>
      <c r="Z1326" s="19"/>
      <c r="AA1326" s="19" t="s">
        <v>76</v>
      </c>
      <c r="AB1326" s="19"/>
      <c r="AC1326" s="25" t="s">
        <v>77</v>
      </c>
    </row>
    <row r="1327" spans="1:246" s="1" customFormat="1" ht="138.75" customHeight="1">
      <c r="A1327" s="18" t="s">
        <v>3855</v>
      </c>
      <c r="B1327" s="40" t="s">
        <v>195</v>
      </c>
      <c r="C1327" s="40" t="s">
        <v>235</v>
      </c>
      <c r="D1327" s="41" t="s">
        <v>3856</v>
      </c>
      <c r="E1327" s="40" t="s">
        <v>3857</v>
      </c>
      <c r="F1327" s="41"/>
      <c r="G1327" s="41" t="s">
        <v>3857</v>
      </c>
      <c r="H1327" s="111"/>
      <c r="I1327" s="41" t="s">
        <v>3858</v>
      </c>
      <c r="J1327" s="41"/>
      <c r="K1327" s="40" t="s">
        <v>66</v>
      </c>
      <c r="L1327" s="31" t="s">
        <v>1722</v>
      </c>
      <c r="M1327" s="21" t="s">
        <v>67</v>
      </c>
      <c r="N1327" s="35" t="s">
        <v>68</v>
      </c>
      <c r="O1327" s="31" t="s">
        <v>103</v>
      </c>
      <c r="P1327" s="40" t="s">
        <v>2798</v>
      </c>
      <c r="Q1327" s="40"/>
      <c r="R1327" s="19" t="s">
        <v>3859</v>
      </c>
      <c r="S1327" s="40" t="s">
        <v>2517</v>
      </c>
      <c r="T1327" s="31"/>
      <c r="U1327" s="40"/>
      <c r="V1327" s="112"/>
      <c r="W1327" s="113"/>
      <c r="X1327" s="112">
        <v>64350</v>
      </c>
      <c r="Y1327" s="112">
        <f>X1327*(1+12%)</f>
        <v>72072</v>
      </c>
      <c r="Z1327" s="40"/>
      <c r="AA1327" s="19" t="s">
        <v>76</v>
      </c>
      <c r="AB1327" s="41"/>
      <c r="AC1327" s="114" t="s">
        <v>1634</v>
      </c>
      <c r="AD1327" s="114"/>
      <c r="AE1327" s="114"/>
      <c r="AF1327" s="114"/>
      <c r="AG1327" s="114"/>
      <c r="AH1327" s="114"/>
      <c r="AI1327" s="114"/>
      <c r="AJ1327" s="114"/>
      <c r="AK1327" s="114"/>
      <c r="AL1327" s="114"/>
      <c r="AM1327" s="114"/>
      <c r="AN1327" s="114"/>
      <c r="AO1327" s="114"/>
      <c r="AP1327" s="114"/>
      <c r="AQ1327" s="114"/>
      <c r="AR1327" s="114"/>
      <c r="AS1327" s="114"/>
      <c r="AT1327" s="114"/>
      <c r="AU1327" s="114"/>
      <c r="AV1327" s="114"/>
      <c r="AW1327" s="114"/>
      <c r="AX1327" s="114"/>
      <c r="AY1327" s="114"/>
      <c r="AZ1327" s="114"/>
      <c r="BA1327" s="114"/>
      <c r="BB1327" s="114"/>
      <c r="BC1327" s="114"/>
      <c r="BD1327" s="114"/>
      <c r="BE1327" s="114"/>
      <c r="BF1327" s="114"/>
      <c r="BG1327" s="114"/>
      <c r="BH1327" s="114"/>
      <c r="BI1327" s="114"/>
      <c r="BJ1327" s="114"/>
      <c r="BK1327" s="114"/>
      <c r="BL1327" s="114"/>
      <c r="BM1327" s="114"/>
      <c r="BN1327" s="114"/>
      <c r="BO1327" s="114"/>
      <c r="BP1327" s="114"/>
      <c r="BQ1327" s="114"/>
      <c r="BR1327" s="114"/>
      <c r="BS1327" s="114"/>
      <c r="BT1327" s="114"/>
      <c r="BU1327" s="114"/>
      <c r="BV1327" s="114"/>
      <c r="BW1327" s="114"/>
      <c r="BX1327" s="114"/>
      <c r="BY1327" s="114"/>
      <c r="BZ1327" s="114"/>
      <c r="CA1327" s="114"/>
      <c r="CB1327" s="114"/>
      <c r="CC1327" s="114"/>
      <c r="CD1327" s="114"/>
      <c r="CE1327" s="114"/>
      <c r="CF1327" s="114"/>
      <c r="CG1327" s="114"/>
      <c r="CH1327" s="114"/>
      <c r="CI1327" s="114"/>
      <c r="CJ1327" s="114"/>
      <c r="CK1327" s="114"/>
      <c r="CL1327" s="114"/>
      <c r="CM1327" s="114"/>
      <c r="CN1327" s="114"/>
      <c r="CO1327" s="114"/>
      <c r="CP1327" s="114"/>
      <c r="CQ1327" s="114"/>
      <c r="CR1327" s="114"/>
      <c r="CS1327" s="114"/>
      <c r="CT1327" s="114"/>
      <c r="CU1327" s="114"/>
      <c r="CV1327" s="114"/>
      <c r="CW1327" s="114"/>
      <c r="CX1327" s="114"/>
      <c r="CY1327" s="114"/>
      <c r="CZ1327" s="114"/>
      <c r="DA1327" s="114"/>
      <c r="DB1327" s="114"/>
      <c r="DC1327" s="114"/>
      <c r="DD1327" s="114"/>
      <c r="DE1327" s="114"/>
      <c r="DF1327" s="114"/>
      <c r="DG1327" s="114"/>
      <c r="DH1327" s="114"/>
      <c r="DI1327" s="114"/>
      <c r="DJ1327" s="114"/>
      <c r="DK1327" s="114"/>
      <c r="DL1327" s="114"/>
      <c r="DM1327" s="114"/>
      <c r="DN1327" s="114"/>
      <c r="DO1327" s="114"/>
      <c r="DP1327" s="114"/>
      <c r="DQ1327" s="114"/>
      <c r="DR1327" s="114"/>
      <c r="DS1327" s="114"/>
      <c r="DT1327" s="114"/>
      <c r="DU1327" s="114"/>
      <c r="DV1327" s="114"/>
      <c r="DW1327" s="114"/>
      <c r="DX1327" s="114"/>
      <c r="DY1327" s="114"/>
      <c r="DZ1327" s="114"/>
      <c r="EA1327" s="114"/>
      <c r="EB1327" s="114"/>
      <c r="EC1327" s="114"/>
      <c r="ED1327" s="114"/>
      <c r="EE1327" s="114"/>
      <c r="EF1327" s="114"/>
      <c r="EG1327" s="114"/>
      <c r="EH1327" s="114"/>
      <c r="EI1327" s="114"/>
      <c r="EJ1327" s="114"/>
      <c r="EK1327" s="114"/>
      <c r="EL1327" s="114"/>
      <c r="EM1327" s="114"/>
      <c r="EN1327" s="114"/>
      <c r="EO1327" s="114"/>
      <c r="EP1327" s="114"/>
      <c r="EQ1327" s="114"/>
      <c r="ER1327" s="114"/>
      <c r="ES1327" s="114"/>
      <c r="ET1327" s="114"/>
      <c r="EU1327" s="114"/>
      <c r="EV1327" s="114"/>
      <c r="EW1327" s="114"/>
      <c r="EX1327" s="114"/>
      <c r="EY1327" s="114"/>
      <c r="EZ1327" s="114"/>
      <c r="FA1327" s="114"/>
      <c r="FB1327" s="114"/>
      <c r="FC1327" s="114"/>
      <c r="FD1327" s="114"/>
      <c r="FE1327" s="114"/>
      <c r="FF1327" s="114"/>
      <c r="FG1327" s="114"/>
      <c r="FH1327" s="114"/>
      <c r="FI1327" s="114"/>
      <c r="FJ1327" s="114"/>
      <c r="FK1327" s="114"/>
      <c r="FL1327" s="114"/>
      <c r="FM1327" s="114"/>
      <c r="FN1327" s="114"/>
      <c r="FO1327" s="114"/>
      <c r="FP1327" s="114"/>
      <c r="FQ1327" s="114"/>
      <c r="FR1327" s="114"/>
      <c r="FS1327" s="114"/>
      <c r="FT1327" s="114"/>
      <c r="FU1327" s="114"/>
      <c r="FV1327" s="114"/>
      <c r="FW1327" s="114"/>
      <c r="FX1327" s="114"/>
      <c r="FY1327" s="114"/>
      <c r="FZ1327" s="114"/>
      <c r="GA1327" s="114"/>
      <c r="GB1327" s="114"/>
      <c r="GC1327" s="114"/>
      <c r="GD1327" s="114"/>
      <c r="GE1327" s="114"/>
      <c r="GF1327" s="114"/>
      <c r="GG1327" s="114"/>
      <c r="GH1327" s="114"/>
      <c r="GI1327" s="114"/>
      <c r="GJ1327" s="114"/>
      <c r="GK1327" s="114"/>
      <c r="GL1327" s="114"/>
      <c r="GM1327" s="114"/>
      <c r="GN1327" s="114"/>
      <c r="GO1327" s="114"/>
      <c r="GP1327" s="114"/>
      <c r="GQ1327" s="114"/>
      <c r="GR1327" s="114"/>
      <c r="GS1327" s="114"/>
      <c r="GT1327" s="114"/>
      <c r="GU1327" s="114"/>
      <c r="GV1327" s="114"/>
      <c r="GW1327" s="114"/>
      <c r="GX1327" s="114"/>
      <c r="GY1327" s="114"/>
      <c r="GZ1327" s="114"/>
      <c r="HA1327" s="114"/>
      <c r="HB1327" s="114"/>
      <c r="HC1327" s="114"/>
      <c r="HD1327" s="114"/>
      <c r="HE1327" s="114"/>
      <c r="HF1327" s="114"/>
      <c r="HG1327" s="114"/>
      <c r="HH1327" s="114"/>
      <c r="HI1327" s="114"/>
      <c r="HJ1327" s="114"/>
      <c r="HK1327" s="114"/>
      <c r="HL1327" s="114"/>
      <c r="HM1327" s="114"/>
      <c r="HN1327" s="114"/>
      <c r="HO1327" s="114"/>
      <c r="HP1327" s="114"/>
      <c r="HQ1327" s="114"/>
      <c r="HR1327" s="114"/>
      <c r="HS1327" s="114"/>
      <c r="HT1327" s="114"/>
      <c r="HU1327" s="114"/>
      <c r="HV1327" s="114"/>
      <c r="HW1327" s="114"/>
      <c r="HX1327" s="114"/>
      <c r="HY1327" s="114"/>
      <c r="HZ1327" s="114"/>
      <c r="IA1327" s="114"/>
      <c r="IB1327" s="114"/>
      <c r="IC1327" s="114"/>
      <c r="ID1327" s="114"/>
      <c r="IE1327" s="114"/>
      <c r="IF1327" s="114"/>
      <c r="IG1327" s="114"/>
      <c r="IH1327" s="114"/>
      <c r="II1327" s="114"/>
      <c r="IJ1327" s="114"/>
      <c r="IK1327" s="114"/>
      <c r="IL1327" s="114"/>
    </row>
    <row r="1328" spans="1:29" s="62" customFormat="1" ht="123" customHeight="1">
      <c r="A1328" s="18" t="s">
        <v>3860</v>
      </c>
      <c r="B1328" s="19" t="s">
        <v>195</v>
      </c>
      <c r="C1328" s="19" t="s">
        <v>235</v>
      </c>
      <c r="D1328" s="52" t="s">
        <v>3861</v>
      </c>
      <c r="E1328" s="19" t="s">
        <v>3862</v>
      </c>
      <c r="F1328" s="19"/>
      <c r="G1328" s="19" t="s">
        <v>3862</v>
      </c>
      <c r="H1328" s="19"/>
      <c r="I1328" s="63" t="s">
        <v>3863</v>
      </c>
      <c r="J1328" s="19"/>
      <c r="K1328" s="19" t="s">
        <v>66</v>
      </c>
      <c r="L1328" s="19">
        <v>70</v>
      </c>
      <c r="M1328" s="21" t="s">
        <v>67</v>
      </c>
      <c r="N1328" s="19" t="s">
        <v>68</v>
      </c>
      <c r="O1328" s="22" t="s">
        <v>317</v>
      </c>
      <c r="P1328" s="19" t="s">
        <v>68</v>
      </c>
      <c r="Q1328" s="19"/>
      <c r="R1328" s="18" t="s">
        <v>3801</v>
      </c>
      <c r="S1328" s="19" t="s">
        <v>3824</v>
      </c>
      <c r="T1328" s="19"/>
      <c r="U1328" s="19"/>
      <c r="V1328" s="68"/>
      <c r="W1328" s="24"/>
      <c r="X1328" s="23">
        <f>Y1328/1.12</f>
        <v>4730825</v>
      </c>
      <c r="Y1328" s="23">
        <v>5298524</v>
      </c>
      <c r="Z1328" s="24"/>
      <c r="AA1328" s="19" t="s">
        <v>76</v>
      </c>
      <c r="AB1328" s="19"/>
      <c r="AC1328" s="3" t="s">
        <v>1634</v>
      </c>
    </row>
    <row r="1329" spans="1:79" s="19" customFormat="1" ht="85.5" customHeight="1">
      <c r="A1329" s="18" t="s">
        <v>3864</v>
      </c>
      <c r="B1329" s="19" t="s">
        <v>195</v>
      </c>
      <c r="C1329" s="19" t="s">
        <v>235</v>
      </c>
      <c r="D1329" s="116" t="s">
        <v>3865</v>
      </c>
      <c r="E1329" s="116" t="s">
        <v>3866</v>
      </c>
      <c r="F1329" s="116"/>
      <c r="G1329" s="116" t="s">
        <v>3866</v>
      </c>
      <c r="I1329" s="19" t="s">
        <v>3867</v>
      </c>
      <c r="K1329" s="19" t="s">
        <v>66</v>
      </c>
      <c r="L1329" s="19">
        <v>70</v>
      </c>
      <c r="M1329" s="21" t="s">
        <v>67</v>
      </c>
      <c r="N1329" s="19" t="s">
        <v>68</v>
      </c>
      <c r="O1329" s="18" t="s">
        <v>91</v>
      </c>
      <c r="P1329" s="19" t="s">
        <v>68</v>
      </c>
      <c r="R1329" s="18" t="s">
        <v>3859</v>
      </c>
      <c r="S1329" s="19" t="s">
        <v>3824</v>
      </c>
      <c r="V1329" s="24"/>
      <c r="W1329" s="24"/>
      <c r="X1329" s="23">
        <v>255000</v>
      </c>
      <c r="Y1329" s="24">
        <f>X1329*1.12</f>
        <v>285600</v>
      </c>
      <c r="AA1329" s="19" t="s">
        <v>76</v>
      </c>
      <c r="AC1329" s="143" t="s">
        <v>1091</v>
      </c>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row>
    <row r="1330" spans="1:79" s="19" customFormat="1" ht="85.5" customHeight="1">
      <c r="A1330" s="18" t="s">
        <v>3868</v>
      </c>
      <c r="B1330" s="19" t="s">
        <v>195</v>
      </c>
      <c r="C1330" s="19" t="s">
        <v>235</v>
      </c>
      <c r="D1330" s="116" t="s">
        <v>3865</v>
      </c>
      <c r="E1330" s="116" t="s">
        <v>3866</v>
      </c>
      <c r="F1330" s="116"/>
      <c r="G1330" s="116" t="s">
        <v>3866</v>
      </c>
      <c r="I1330" s="19" t="s">
        <v>3869</v>
      </c>
      <c r="K1330" s="19" t="s">
        <v>66</v>
      </c>
      <c r="L1330" s="19">
        <v>70</v>
      </c>
      <c r="M1330" s="21" t="s">
        <v>67</v>
      </c>
      <c r="N1330" s="19" t="s">
        <v>68</v>
      </c>
      <c r="O1330" s="18" t="s">
        <v>91</v>
      </c>
      <c r="P1330" s="19" t="s">
        <v>68</v>
      </c>
      <c r="R1330" s="18" t="s">
        <v>3859</v>
      </c>
      <c r="S1330" s="19" t="s">
        <v>3824</v>
      </c>
      <c r="V1330" s="24"/>
      <c r="W1330" s="24"/>
      <c r="X1330" s="23">
        <v>21429</v>
      </c>
      <c r="Y1330" s="24">
        <f>X1330*1.12</f>
        <v>24000.480000000003</v>
      </c>
      <c r="AA1330" s="19" t="s">
        <v>76</v>
      </c>
      <c r="AC1330" s="143" t="s">
        <v>1091</v>
      </c>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row>
    <row r="1331" spans="1:79" s="19" customFormat="1" ht="85.5" customHeight="1">
      <c r="A1331" s="18" t="s">
        <v>3870</v>
      </c>
      <c r="B1331" s="19" t="s">
        <v>195</v>
      </c>
      <c r="C1331" s="19" t="s">
        <v>235</v>
      </c>
      <c r="D1331" s="116" t="s">
        <v>3871</v>
      </c>
      <c r="E1331" s="116" t="s">
        <v>3872</v>
      </c>
      <c r="F1331" s="116"/>
      <c r="G1331" s="116" t="s">
        <v>3872</v>
      </c>
      <c r="I1331" s="19" t="s">
        <v>3873</v>
      </c>
      <c r="K1331" s="19" t="s">
        <v>66</v>
      </c>
      <c r="L1331" s="19">
        <v>70</v>
      </c>
      <c r="M1331" s="21" t="s">
        <v>67</v>
      </c>
      <c r="N1331" s="19" t="s">
        <v>68</v>
      </c>
      <c r="O1331" s="19" t="s">
        <v>91</v>
      </c>
      <c r="P1331" s="19" t="s">
        <v>68</v>
      </c>
      <c r="R1331" s="18" t="s">
        <v>3859</v>
      </c>
      <c r="S1331" s="19" t="s">
        <v>72</v>
      </c>
      <c r="V1331" s="24"/>
      <c r="W1331" s="24"/>
      <c r="X1331" s="23">
        <v>82679</v>
      </c>
      <c r="Y1331" s="24">
        <f>X1331*1.12</f>
        <v>92600.48000000001</v>
      </c>
      <c r="AA1331" s="19" t="s">
        <v>76</v>
      </c>
      <c r="AC1331" s="143" t="s">
        <v>965</v>
      </c>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row>
    <row r="1332" spans="1:79" s="19" customFormat="1" ht="85.5" customHeight="1">
      <c r="A1332" s="18" t="s">
        <v>3874</v>
      </c>
      <c r="B1332" s="19" t="s">
        <v>195</v>
      </c>
      <c r="C1332" s="19" t="s">
        <v>235</v>
      </c>
      <c r="D1332" s="116" t="s">
        <v>3871</v>
      </c>
      <c r="E1332" s="116" t="s">
        <v>3872</v>
      </c>
      <c r="F1332" s="116"/>
      <c r="G1332" s="116" t="s">
        <v>3872</v>
      </c>
      <c r="I1332" s="19" t="s">
        <v>3875</v>
      </c>
      <c r="K1332" s="19" t="s">
        <v>66</v>
      </c>
      <c r="L1332" s="19">
        <v>70</v>
      </c>
      <c r="M1332" s="21" t="s">
        <v>67</v>
      </c>
      <c r="N1332" s="19" t="s">
        <v>68</v>
      </c>
      <c r="O1332" s="19" t="s">
        <v>91</v>
      </c>
      <c r="P1332" s="19" t="s">
        <v>68</v>
      </c>
      <c r="R1332" s="18" t="s">
        <v>3859</v>
      </c>
      <c r="S1332" s="19" t="s">
        <v>72</v>
      </c>
      <c r="V1332" s="24"/>
      <c r="W1332" s="24"/>
      <c r="X1332" s="23">
        <v>65179</v>
      </c>
      <c r="Y1332" s="24">
        <f>X1332*1.12</f>
        <v>73000.48000000001</v>
      </c>
      <c r="AA1332" s="19" t="s">
        <v>76</v>
      </c>
      <c r="AC1332" s="143" t="s">
        <v>965</v>
      </c>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row>
    <row r="1333" spans="1:29" s="1" customFormat="1" ht="66.75" customHeight="1">
      <c r="A1333" s="18" t="s">
        <v>3876</v>
      </c>
      <c r="B1333" s="19" t="s">
        <v>226</v>
      </c>
      <c r="C1333" s="19" t="s">
        <v>62</v>
      </c>
      <c r="D1333" s="27" t="s">
        <v>3877</v>
      </c>
      <c r="E1333" s="33" t="s">
        <v>3878</v>
      </c>
      <c r="F1333" s="33"/>
      <c r="G1333" s="33" t="s">
        <v>3878</v>
      </c>
      <c r="H1333" s="33"/>
      <c r="I1333" s="18" t="s">
        <v>3879</v>
      </c>
      <c r="J1333" s="19"/>
      <c r="K1333" s="18" t="s">
        <v>66</v>
      </c>
      <c r="L1333" s="21" t="s">
        <v>1640</v>
      </c>
      <c r="M1333" s="18">
        <v>231010000</v>
      </c>
      <c r="N1333" s="19" t="s">
        <v>2798</v>
      </c>
      <c r="O1333" s="18" t="s">
        <v>170</v>
      </c>
      <c r="P1333" s="19" t="s">
        <v>2798</v>
      </c>
      <c r="Q1333" s="19"/>
      <c r="R1333" s="19" t="s">
        <v>3859</v>
      </c>
      <c r="S1333" s="66" t="s">
        <v>92</v>
      </c>
      <c r="T1333" s="27"/>
      <c r="U1333" s="27"/>
      <c r="V1333" s="23"/>
      <c r="W1333" s="23"/>
      <c r="X1333" s="24">
        <v>33100</v>
      </c>
      <c r="Y1333" s="24">
        <v>37072</v>
      </c>
      <c r="Z1333" s="19"/>
      <c r="AA1333" s="19" t="s">
        <v>76</v>
      </c>
      <c r="AB1333" s="19"/>
      <c r="AC1333" s="15" t="s">
        <v>965</v>
      </c>
    </row>
    <row r="1334" spans="1:29" s="1" customFormat="1" ht="66.75" customHeight="1">
      <c r="A1334" s="18" t="s">
        <v>3880</v>
      </c>
      <c r="B1334" s="19" t="s">
        <v>226</v>
      </c>
      <c r="C1334" s="19" t="s">
        <v>62</v>
      </c>
      <c r="D1334" s="27" t="s">
        <v>3861</v>
      </c>
      <c r="E1334" s="33" t="s">
        <v>3862</v>
      </c>
      <c r="F1334" s="33"/>
      <c r="G1334" s="33" t="s">
        <v>3862</v>
      </c>
      <c r="H1334" s="33"/>
      <c r="I1334" s="18" t="s">
        <v>3881</v>
      </c>
      <c r="J1334" s="19"/>
      <c r="K1334" s="19" t="s">
        <v>66</v>
      </c>
      <c r="L1334" s="21" t="s">
        <v>1640</v>
      </c>
      <c r="M1334" s="18">
        <v>231010000</v>
      </c>
      <c r="N1334" s="19" t="s">
        <v>2798</v>
      </c>
      <c r="O1334" s="18" t="s">
        <v>179</v>
      </c>
      <c r="P1334" s="19" t="s">
        <v>2798</v>
      </c>
      <c r="Q1334" s="19"/>
      <c r="R1334" s="19" t="s">
        <v>3859</v>
      </c>
      <c r="S1334" s="19" t="s">
        <v>3824</v>
      </c>
      <c r="T1334" s="21"/>
      <c r="U1334" s="19"/>
      <c r="V1334" s="23"/>
      <c r="W1334" s="23"/>
      <c r="X1334" s="24">
        <v>134911</v>
      </c>
      <c r="Y1334" s="24">
        <f aca="true" t="shared" si="56" ref="Y1334:Y1341">X1334*1.12</f>
        <v>151100.32</v>
      </c>
      <c r="Z1334" s="19"/>
      <c r="AA1334" s="19" t="s">
        <v>76</v>
      </c>
      <c r="AB1334" s="19"/>
      <c r="AC1334" s="15" t="s">
        <v>965</v>
      </c>
    </row>
    <row r="1335" spans="1:29" s="1" customFormat="1" ht="66.75" customHeight="1">
      <c r="A1335" s="18" t="s">
        <v>3882</v>
      </c>
      <c r="B1335" s="19" t="s">
        <v>226</v>
      </c>
      <c r="C1335" s="19" t="s">
        <v>62</v>
      </c>
      <c r="D1335" s="27" t="s">
        <v>3861</v>
      </c>
      <c r="E1335" s="33" t="s">
        <v>3862</v>
      </c>
      <c r="F1335" s="33"/>
      <c r="G1335" s="33" t="s">
        <v>3862</v>
      </c>
      <c r="H1335" s="33"/>
      <c r="I1335" s="18" t="s">
        <v>3883</v>
      </c>
      <c r="J1335" s="19"/>
      <c r="K1335" s="19" t="s">
        <v>66</v>
      </c>
      <c r="L1335" s="21" t="s">
        <v>1640</v>
      </c>
      <c r="M1335" s="18">
        <v>231010000</v>
      </c>
      <c r="N1335" s="19" t="s">
        <v>2798</v>
      </c>
      <c r="O1335" s="18" t="s">
        <v>179</v>
      </c>
      <c r="P1335" s="19" t="s">
        <v>68</v>
      </c>
      <c r="Q1335" s="19"/>
      <c r="R1335" s="19" t="s">
        <v>3859</v>
      </c>
      <c r="S1335" s="19" t="s">
        <v>3824</v>
      </c>
      <c r="T1335" s="21"/>
      <c r="U1335" s="19"/>
      <c r="V1335" s="23"/>
      <c r="W1335" s="23"/>
      <c r="X1335" s="24">
        <v>470000</v>
      </c>
      <c r="Y1335" s="24">
        <f t="shared" si="56"/>
        <v>526400</v>
      </c>
      <c r="Z1335" s="19"/>
      <c r="AA1335" s="19" t="s">
        <v>76</v>
      </c>
      <c r="AB1335" s="19"/>
      <c r="AC1335" s="15" t="s">
        <v>1038</v>
      </c>
    </row>
    <row r="1336" spans="1:29" s="1" customFormat="1" ht="66.75" customHeight="1">
      <c r="A1336" s="18" t="s">
        <v>3884</v>
      </c>
      <c r="B1336" s="19" t="s">
        <v>226</v>
      </c>
      <c r="C1336" s="19" t="s">
        <v>62</v>
      </c>
      <c r="D1336" s="27" t="s">
        <v>3861</v>
      </c>
      <c r="E1336" s="33" t="s">
        <v>3862</v>
      </c>
      <c r="F1336" s="33"/>
      <c r="G1336" s="33" t="s">
        <v>3862</v>
      </c>
      <c r="H1336" s="33"/>
      <c r="I1336" s="18" t="s">
        <v>3278</v>
      </c>
      <c r="J1336" s="19"/>
      <c r="K1336" s="19" t="s">
        <v>82</v>
      </c>
      <c r="L1336" s="21" t="s">
        <v>889</v>
      </c>
      <c r="M1336" s="18">
        <v>231010000</v>
      </c>
      <c r="N1336" s="19" t="s">
        <v>2798</v>
      </c>
      <c r="O1336" s="18" t="s">
        <v>179</v>
      </c>
      <c r="P1336" s="19" t="s">
        <v>68</v>
      </c>
      <c r="Q1336" s="19"/>
      <c r="R1336" s="19" t="s">
        <v>3801</v>
      </c>
      <c r="S1336" s="19" t="s">
        <v>3824</v>
      </c>
      <c r="T1336" s="21"/>
      <c r="U1336" s="19"/>
      <c r="V1336" s="23"/>
      <c r="W1336" s="23"/>
      <c r="X1336" s="24">
        <v>0</v>
      </c>
      <c r="Y1336" s="24">
        <f t="shared" si="56"/>
        <v>0</v>
      </c>
      <c r="Z1336" s="19"/>
      <c r="AA1336" s="19" t="s">
        <v>76</v>
      </c>
      <c r="AB1336" s="19" t="s">
        <v>3066</v>
      </c>
      <c r="AC1336" s="15" t="s">
        <v>420</v>
      </c>
    </row>
    <row r="1337" spans="1:29" s="1" customFormat="1" ht="66.75" customHeight="1">
      <c r="A1337" s="18" t="s">
        <v>3885</v>
      </c>
      <c r="B1337" s="19" t="s">
        <v>226</v>
      </c>
      <c r="C1337" s="19" t="s">
        <v>62</v>
      </c>
      <c r="D1337" s="27" t="s">
        <v>3886</v>
      </c>
      <c r="E1337" s="33" t="s">
        <v>3887</v>
      </c>
      <c r="F1337" s="33"/>
      <c r="G1337" s="33" t="s">
        <v>3888</v>
      </c>
      <c r="H1337" s="33"/>
      <c r="I1337" s="18" t="s">
        <v>3278</v>
      </c>
      <c r="J1337" s="19"/>
      <c r="K1337" s="19" t="s">
        <v>82</v>
      </c>
      <c r="L1337" s="21" t="s">
        <v>889</v>
      </c>
      <c r="M1337" s="18">
        <v>231010000</v>
      </c>
      <c r="N1337" s="19" t="s">
        <v>2798</v>
      </c>
      <c r="O1337" s="18" t="s">
        <v>513</v>
      </c>
      <c r="P1337" s="19" t="s">
        <v>68</v>
      </c>
      <c r="Q1337" s="19"/>
      <c r="R1337" s="19" t="s">
        <v>3801</v>
      </c>
      <c r="S1337" s="19" t="s">
        <v>3824</v>
      </c>
      <c r="T1337" s="21"/>
      <c r="U1337" s="19"/>
      <c r="V1337" s="23"/>
      <c r="W1337" s="23"/>
      <c r="X1337" s="24">
        <v>0</v>
      </c>
      <c r="Y1337" s="24">
        <f t="shared" si="56"/>
        <v>0</v>
      </c>
      <c r="Z1337" s="19"/>
      <c r="AA1337" s="19" t="s">
        <v>76</v>
      </c>
      <c r="AB1337" s="19" t="s">
        <v>106</v>
      </c>
      <c r="AC1337" s="15" t="s">
        <v>420</v>
      </c>
    </row>
    <row r="1338" spans="1:29" s="1" customFormat="1" ht="66.75" customHeight="1">
      <c r="A1338" s="18" t="s">
        <v>3889</v>
      </c>
      <c r="B1338" s="19" t="s">
        <v>226</v>
      </c>
      <c r="C1338" s="19" t="s">
        <v>62</v>
      </c>
      <c r="D1338" s="27" t="s">
        <v>3886</v>
      </c>
      <c r="E1338" s="33" t="s">
        <v>3887</v>
      </c>
      <c r="F1338" s="33"/>
      <c r="G1338" s="33" t="s">
        <v>3888</v>
      </c>
      <c r="H1338" s="33"/>
      <c r="I1338" s="18" t="s">
        <v>3278</v>
      </c>
      <c r="J1338" s="19"/>
      <c r="K1338" s="19" t="s">
        <v>82</v>
      </c>
      <c r="L1338" s="21" t="s">
        <v>889</v>
      </c>
      <c r="M1338" s="18">
        <v>231010000</v>
      </c>
      <c r="N1338" s="19" t="s">
        <v>2798</v>
      </c>
      <c r="O1338" s="18" t="s">
        <v>513</v>
      </c>
      <c r="P1338" s="19" t="s">
        <v>68</v>
      </c>
      <c r="Q1338" s="19"/>
      <c r="R1338" s="19" t="s">
        <v>3801</v>
      </c>
      <c r="S1338" s="19" t="s">
        <v>3824</v>
      </c>
      <c r="T1338" s="21"/>
      <c r="U1338" s="19"/>
      <c r="V1338" s="23"/>
      <c r="W1338" s="23"/>
      <c r="X1338" s="24">
        <v>0</v>
      </c>
      <c r="Y1338" s="24">
        <f t="shared" si="56"/>
        <v>0</v>
      </c>
      <c r="Z1338" s="19"/>
      <c r="AA1338" s="19" t="s">
        <v>76</v>
      </c>
      <c r="AB1338" s="19"/>
      <c r="AC1338" s="15" t="s">
        <v>420</v>
      </c>
    </row>
    <row r="1339" spans="1:29" s="1" customFormat="1" ht="66.75" customHeight="1">
      <c r="A1339" s="18" t="s">
        <v>3890</v>
      </c>
      <c r="B1339" s="19" t="s">
        <v>226</v>
      </c>
      <c r="C1339" s="19" t="s">
        <v>62</v>
      </c>
      <c r="D1339" s="19" t="s">
        <v>3891</v>
      </c>
      <c r="E1339" s="19" t="s">
        <v>3892</v>
      </c>
      <c r="F1339" s="18"/>
      <c r="G1339" s="19" t="s">
        <v>3893</v>
      </c>
      <c r="H1339" s="33"/>
      <c r="I1339" s="18" t="s">
        <v>3894</v>
      </c>
      <c r="J1339" s="19"/>
      <c r="K1339" s="19" t="s">
        <v>66</v>
      </c>
      <c r="L1339" s="21" t="s">
        <v>3895</v>
      </c>
      <c r="M1339" s="18">
        <v>231010000</v>
      </c>
      <c r="N1339" s="19" t="s">
        <v>2798</v>
      </c>
      <c r="O1339" s="18" t="s">
        <v>179</v>
      </c>
      <c r="P1339" s="19" t="s">
        <v>68</v>
      </c>
      <c r="Q1339" s="19"/>
      <c r="R1339" s="19" t="s">
        <v>3859</v>
      </c>
      <c r="S1339" s="19" t="s">
        <v>3824</v>
      </c>
      <c r="T1339" s="21"/>
      <c r="U1339" s="19"/>
      <c r="V1339" s="23"/>
      <c r="W1339" s="23"/>
      <c r="X1339" s="24">
        <v>230000</v>
      </c>
      <c r="Y1339" s="24">
        <f t="shared" si="56"/>
        <v>257600.00000000003</v>
      </c>
      <c r="Z1339" s="19"/>
      <c r="AA1339" s="19" t="s">
        <v>76</v>
      </c>
      <c r="AB1339" s="19"/>
      <c r="AC1339" s="15" t="s">
        <v>1759</v>
      </c>
    </row>
    <row r="1340" spans="1:29" s="1" customFormat="1" ht="66.75" customHeight="1">
      <c r="A1340" s="18" t="s">
        <v>3896</v>
      </c>
      <c r="B1340" s="19" t="s">
        <v>226</v>
      </c>
      <c r="C1340" s="19" t="s">
        <v>62</v>
      </c>
      <c r="D1340" s="27" t="s">
        <v>3886</v>
      </c>
      <c r="E1340" s="33" t="s">
        <v>3887</v>
      </c>
      <c r="F1340" s="33"/>
      <c r="G1340" s="33" t="s">
        <v>3888</v>
      </c>
      <c r="H1340" s="33"/>
      <c r="I1340" s="19" t="s">
        <v>3897</v>
      </c>
      <c r="J1340" s="19"/>
      <c r="K1340" s="48" t="s">
        <v>66</v>
      </c>
      <c r="L1340" s="21" t="s">
        <v>3895</v>
      </c>
      <c r="M1340" s="18">
        <v>231010000</v>
      </c>
      <c r="N1340" s="19" t="s">
        <v>2798</v>
      </c>
      <c r="O1340" s="22" t="s">
        <v>1450</v>
      </c>
      <c r="P1340" s="19" t="s">
        <v>68</v>
      </c>
      <c r="Q1340" s="19"/>
      <c r="R1340" s="18" t="s">
        <v>3859</v>
      </c>
      <c r="S1340" s="19" t="s">
        <v>3824</v>
      </c>
      <c r="T1340" s="21"/>
      <c r="U1340" s="19"/>
      <c r="V1340" s="23"/>
      <c r="W1340" s="23"/>
      <c r="X1340" s="24">
        <v>21429</v>
      </c>
      <c r="Y1340" s="24">
        <f t="shared" si="56"/>
        <v>24000.480000000003</v>
      </c>
      <c r="Z1340" s="19"/>
      <c r="AA1340" s="19" t="s">
        <v>76</v>
      </c>
      <c r="AB1340" s="19"/>
      <c r="AC1340" s="15" t="s">
        <v>1759</v>
      </c>
    </row>
    <row r="1341" spans="1:29" s="8" customFormat="1" ht="57.75" customHeight="1">
      <c r="A1341" s="18" t="s">
        <v>3898</v>
      </c>
      <c r="B1341" s="40" t="s">
        <v>61</v>
      </c>
      <c r="C1341" s="40" t="s">
        <v>62</v>
      </c>
      <c r="D1341" s="40" t="s">
        <v>3830</v>
      </c>
      <c r="E1341" s="40" t="s">
        <v>3831</v>
      </c>
      <c r="F1341" s="41"/>
      <c r="G1341" s="40" t="s">
        <v>3831</v>
      </c>
      <c r="H1341" s="40"/>
      <c r="I1341" s="40" t="s">
        <v>3899</v>
      </c>
      <c r="J1341" s="40"/>
      <c r="K1341" s="41" t="s">
        <v>66</v>
      </c>
      <c r="L1341" s="41">
        <v>90</v>
      </c>
      <c r="M1341" s="41">
        <v>231010000</v>
      </c>
      <c r="N1341" s="40" t="s">
        <v>3833</v>
      </c>
      <c r="O1341" s="22" t="s">
        <v>1450</v>
      </c>
      <c r="P1341" s="40" t="s">
        <v>68</v>
      </c>
      <c r="Q1341" s="40"/>
      <c r="R1341" s="18" t="s">
        <v>3859</v>
      </c>
      <c r="S1341" s="40" t="s">
        <v>3835</v>
      </c>
      <c r="T1341" s="132"/>
      <c r="U1341" s="54"/>
      <c r="V1341" s="49"/>
      <c r="W1341" s="133"/>
      <c r="X1341" s="188">
        <v>287054</v>
      </c>
      <c r="Y1341" s="112">
        <f t="shared" si="56"/>
        <v>321500.48000000004</v>
      </c>
      <c r="Z1341" s="134"/>
      <c r="AA1341" s="54" t="s">
        <v>76</v>
      </c>
      <c r="AB1341" s="35"/>
      <c r="AC1341" s="8" t="s">
        <v>1759</v>
      </c>
    </row>
    <row r="1342" spans="1:29" s="1" customFormat="1" ht="66.75" customHeight="1">
      <c r="A1342" s="18" t="s">
        <v>3900</v>
      </c>
      <c r="B1342" s="19" t="s">
        <v>226</v>
      </c>
      <c r="C1342" s="19" t="s">
        <v>62</v>
      </c>
      <c r="D1342" s="19" t="s">
        <v>3891</v>
      </c>
      <c r="E1342" s="19" t="s">
        <v>3892</v>
      </c>
      <c r="F1342" s="18"/>
      <c r="G1342" s="19" t="s">
        <v>3893</v>
      </c>
      <c r="H1342" s="33"/>
      <c r="I1342" s="18" t="s">
        <v>3901</v>
      </c>
      <c r="J1342" s="19"/>
      <c r="K1342" s="19" t="s">
        <v>66</v>
      </c>
      <c r="L1342" s="21" t="s">
        <v>3895</v>
      </c>
      <c r="M1342" s="18">
        <v>231010000</v>
      </c>
      <c r="N1342" s="19" t="s">
        <v>2798</v>
      </c>
      <c r="O1342" s="18" t="s">
        <v>752</v>
      </c>
      <c r="P1342" s="19" t="s">
        <v>68</v>
      </c>
      <c r="Q1342" s="19"/>
      <c r="R1342" s="19" t="s">
        <v>3859</v>
      </c>
      <c r="S1342" s="19" t="s">
        <v>72</v>
      </c>
      <c r="T1342" s="21"/>
      <c r="U1342" s="19"/>
      <c r="V1342" s="23"/>
      <c r="W1342" s="23"/>
      <c r="X1342" s="24">
        <v>162000</v>
      </c>
      <c r="Y1342" s="24">
        <f>X1342*1.12</f>
        <v>181440.00000000003</v>
      </c>
      <c r="Z1342" s="19"/>
      <c r="AA1342" s="19" t="s">
        <v>76</v>
      </c>
      <c r="AB1342" s="19"/>
      <c r="AC1342" s="15" t="s">
        <v>1759</v>
      </c>
    </row>
    <row r="1343" spans="1:29" s="1" customFormat="1" ht="92.25" customHeight="1">
      <c r="A1343" s="18" t="s">
        <v>3902</v>
      </c>
      <c r="B1343" s="19" t="s">
        <v>226</v>
      </c>
      <c r="C1343" s="19" t="s">
        <v>62</v>
      </c>
      <c r="D1343" s="19" t="s">
        <v>3903</v>
      </c>
      <c r="E1343" s="19" t="s">
        <v>3904</v>
      </c>
      <c r="F1343" s="18"/>
      <c r="G1343" s="19" t="s">
        <v>3904</v>
      </c>
      <c r="H1343" s="33"/>
      <c r="I1343" s="18" t="s">
        <v>3905</v>
      </c>
      <c r="J1343" s="19"/>
      <c r="K1343" s="19" t="s">
        <v>66</v>
      </c>
      <c r="L1343" s="21" t="s">
        <v>889</v>
      </c>
      <c r="M1343" s="18">
        <v>231010000</v>
      </c>
      <c r="N1343" s="19" t="s">
        <v>2798</v>
      </c>
      <c r="O1343" s="18" t="s">
        <v>322</v>
      </c>
      <c r="P1343" s="19" t="s">
        <v>68</v>
      </c>
      <c r="Q1343" s="19"/>
      <c r="R1343" s="40" t="s">
        <v>3906</v>
      </c>
      <c r="S1343" s="19" t="s">
        <v>72</v>
      </c>
      <c r="T1343" s="21"/>
      <c r="U1343" s="19"/>
      <c r="V1343" s="23"/>
      <c r="W1343" s="23"/>
      <c r="X1343" s="24">
        <v>90000</v>
      </c>
      <c r="Y1343" s="24">
        <v>100800</v>
      </c>
      <c r="Z1343" s="19"/>
      <c r="AA1343" s="19" t="s">
        <v>76</v>
      </c>
      <c r="AB1343" s="19"/>
      <c r="AC1343" s="190" t="s">
        <v>1759</v>
      </c>
    </row>
    <row r="1344" spans="1:28" s="1" customFormat="1" ht="18" customHeight="1">
      <c r="A1344" s="226" t="s">
        <v>3907</v>
      </c>
      <c r="B1344" s="227"/>
      <c r="C1344" s="227"/>
      <c r="D1344" s="227"/>
      <c r="E1344" s="227"/>
      <c r="I1344" s="40"/>
      <c r="J1344" s="19"/>
      <c r="K1344" s="19"/>
      <c r="L1344" s="19"/>
      <c r="M1344" s="21"/>
      <c r="N1344" s="19"/>
      <c r="O1344" s="22"/>
      <c r="P1344" s="19"/>
      <c r="Q1344" s="19"/>
      <c r="R1344" s="19"/>
      <c r="S1344" s="19"/>
      <c r="T1344" s="19"/>
      <c r="U1344" s="19"/>
      <c r="V1344" s="24"/>
      <c r="W1344" s="24"/>
      <c r="X1344" s="187">
        <f>SUM(X1309:X1343)</f>
        <v>29151328</v>
      </c>
      <c r="Y1344" s="187">
        <f>SUM(Y1309:Y1343)</f>
        <v>32649487.360000007</v>
      </c>
      <c r="Z1344" s="19"/>
      <c r="AA1344" s="19"/>
      <c r="AB1344" s="19"/>
    </row>
    <row r="1345" spans="1:29" s="1" customFormat="1" ht="140.25" customHeight="1">
      <c r="A1345" s="18" t="s">
        <v>3908</v>
      </c>
      <c r="B1345" s="19" t="s">
        <v>61</v>
      </c>
      <c r="C1345" s="19" t="s">
        <v>62</v>
      </c>
      <c r="D1345" s="19" t="s">
        <v>3909</v>
      </c>
      <c r="E1345" s="19" t="s">
        <v>3910</v>
      </c>
      <c r="F1345" s="19"/>
      <c r="G1345" s="19" t="s">
        <v>3910</v>
      </c>
      <c r="H1345" s="19"/>
      <c r="I1345" s="18" t="s">
        <v>3911</v>
      </c>
      <c r="J1345" s="18"/>
      <c r="K1345" s="19" t="s">
        <v>66</v>
      </c>
      <c r="L1345" s="19">
        <v>100</v>
      </c>
      <c r="M1345" s="21" t="s">
        <v>67</v>
      </c>
      <c r="N1345" s="19" t="s">
        <v>68</v>
      </c>
      <c r="O1345" s="22" t="s">
        <v>139</v>
      </c>
      <c r="P1345" s="19" t="s">
        <v>68</v>
      </c>
      <c r="Q1345" s="19"/>
      <c r="R1345" s="66" t="s">
        <v>3848</v>
      </c>
      <c r="S1345" s="19" t="s">
        <v>72</v>
      </c>
      <c r="T1345" s="21"/>
      <c r="U1345" s="28"/>
      <c r="V1345" s="23"/>
      <c r="W1345" s="24"/>
      <c r="X1345" s="23">
        <v>196428</v>
      </c>
      <c r="Y1345" s="23">
        <f aca="true" t="shared" si="57" ref="Y1345:Y1354">X1345*1.12</f>
        <v>219999.36000000002</v>
      </c>
      <c r="Z1345" s="18"/>
      <c r="AA1345" s="19" t="s">
        <v>76</v>
      </c>
      <c r="AB1345" s="19"/>
      <c r="AC1345" s="25" t="s">
        <v>77</v>
      </c>
    </row>
    <row r="1346" spans="1:29" s="1" customFormat="1" ht="140.25" customHeight="1">
      <c r="A1346" s="18" t="s">
        <v>3912</v>
      </c>
      <c r="B1346" s="19" t="s">
        <v>61</v>
      </c>
      <c r="C1346" s="19" t="s">
        <v>62</v>
      </c>
      <c r="D1346" s="19" t="s">
        <v>3909</v>
      </c>
      <c r="E1346" s="19" t="s">
        <v>3910</v>
      </c>
      <c r="F1346" s="19"/>
      <c r="G1346" s="19" t="s">
        <v>3910</v>
      </c>
      <c r="H1346" s="19"/>
      <c r="I1346" s="18" t="s">
        <v>3913</v>
      </c>
      <c r="J1346" s="18"/>
      <c r="K1346" s="19" t="s">
        <v>66</v>
      </c>
      <c r="L1346" s="19">
        <v>100</v>
      </c>
      <c r="M1346" s="21" t="s">
        <v>67</v>
      </c>
      <c r="N1346" s="19" t="s">
        <v>68</v>
      </c>
      <c r="O1346" s="22" t="s">
        <v>139</v>
      </c>
      <c r="P1346" s="19" t="s">
        <v>68</v>
      </c>
      <c r="Q1346" s="19"/>
      <c r="R1346" s="66" t="s">
        <v>3848</v>
      </c>
      <c r="S1346" s="19" t="s">
        <v>72</v>
      </c>
      <c r="T1346" s="21"/>
      <c r="U1346" s="28"/>
      <c r="V1346" s="23"/>
      <c r="W1346" s="24"/>
      <c r="X1346" s="23">
        <v>196428</v>
      </c>
      <c r="Y1346" s="23">
        <f t="shared" si="57"/>
        <v>219999.36000000002</v>
      </c>
      <c r="Z1346" s="18"/>
      <c r="AA1346" s="19" t="s">
        <v>76</v>
      </c>
      <c r="AB1346" s="19"/>
      <c r="AC1346" s="25" t="s">
        <v>77</v>
      </c>
    </row>
    <row r="1347" spans="1:29" s="1" customFormat="1" ht="127.5" customHeight="1">
      <c r="A1347" s="18" t="s">
        <v>3914</v>
      </c>
      <c r="B1347" s="19" t="s">
        <v>61</v>
      </c>
      <c r="C1347" s="19" t="s">
        <v>62</v>
      </c>
      <c r="D1347" s="19" t="s">
        <v>3915</v>
      </c>
      <c r="E1347" s="19" t="s">
        <v>3916</v>
      </c>
      <c r="F1347" s="19"/>
      <c r="G1347" s="19" t="s">
        <v>3917</v>
      </c>
      <c r="H1347" s="19"/>
      <c r="I1347" s="18"/>
      <c r="J1347" s="18"/>
      <c r="K1347" s="19" t="s">
        <v>66</v>
      </c>
      <c r="L1347" s="19">
        <v>100</v>
      </c>
      <c r="M1347" s="21" t="s">
        <v>67</v>
      </c>
      <c r="N1347" s="19" t="s">
        <v>68</v>
      </c>
      <c r="O1347" s="22" t="s">
        <v>69</v>
      </c>
      <c r="P1347" s="19" t="s">
        <v>68</v>
      </c>
      <c r="Q1347" s="19"/>
      <c r="R1347" s="66" t="s">
        <v>3848</v>
      </c>
      <c r="S1347" s="66" t="s">
        <v>3854</v>
      </c>
      <c r="T1347" s="21"/>
      <c r="U1347" s="18" t="s">
        <v>3803</v>
      </c>
      <c r="V1347" s="23"/>
      <c r="W1347" s="24"/>
      <c r="X1347" s="23">
        <v>0</v>
      </c>
      <c r="Y1347" s="23">
        <f>X1347*1.12</f>
        <v>0</v>
      </c>
      <c r="Z1347" s="19"/>
      <c r="AA1347" s="19" t="s">
        <v>76</v>
      </c>
      <c r="AB1347" s="19">
        <v>20.21</v>
      </c>
      <c r="AC1347" s="25" t="s">
        <v>77</v>
      </c>
    </row>
    <row r="1348" spans="1:29" s="1" customFormat="1" ht="127.5" customHeight="1">
      <c r="A1348" s="18" t="s">
        <v>3918</v>
      </c>
      <c r="B1348" s="19" t="s">
        <v>61</v>
      </c>
      <c r="C1348" s="19" t="s">
        <v>62</v>
      </c>
      <c r="D1348" s="19" t="s">
        <v>3915</v>
      </c>
      <c r="E1348" s="19" t="s">
        <v>3916</v>
      </c>
      <c r="F1348" s="19"/>
      <c r="G1348" s="19" t="s">
        <v>3917</v>
      </c>
      <c r="H1348" s="19"/>
      <c r="I1348" s="18"/>
      <c r="J1348" s="18"/>
      <c r="K1348" s="19" t="s">
        <v>66</v>
      </c>
      <c r="L1348" s="19">
        <v>100</v>
      </c>
      <c r="M1348" s="21" t="s">
        <v>67</v>
      </c>
      <c r="N1348" s="19" t="s">
        <v>68</v>
      </c>
      <c r="O1348" s="22" t="s">
        <v>69</v>
      </c>
      <c r="P1348" s="19" t="s">
        <v>68</v>
      </c>
      <c r="Q1348" s="19"/>
      <c r="R1348" s="66" t="s">
        <v>3848</v>
      </c>
      <c r="S1348" s="66" t="s">
        <v>3854</v>
      </c>
      <c r="T1348" s="21"/>
      <c r="U1348" s="18" t="s">
        <v>3803</v>
      </c>
      <c r="V1348" s="23"/>
      <c r="W1348" s="24"/>
      <c r="X1348" s="23">
        <f>Y1348/1.12</f>
        <v>3009399.9999999995</v>
      </c>
      <c r="Y1348" s="23">
        <v>3370528</v>
      </c>
      <c r="Z1348" s="19"/>
      <c r="AA1348" s="19" t="s">
        <v>76</v>
      </c>
      <c r="AB1348" s="19"/>
      <c r="AC1348" s="25" t="s">
        <v>77</v>
      </c>
    </row>
    <row r="1349" spans="1:29" s="1" customFormat="1" ht="76.5" customHeight="1">
      <c r="A1349" s="18" t="s">
        <v>3919</v>
      </c>
      <c r="B1349" s="19" t="s">
        <v>61</v>
      </c>
      <c r="C1349" s="19" t="s">
        <v>62</v>
      </c>
      <c r="D1349" s="19" t="s">
        <v>3920</v>
      </c>
      <c r="E1349" s="19" t="s">
        <v>3921</v>
      </c>
      <c r="F1349" s="19"/>
      <c r="G1349" s="19" t="s">
        <v>3921</v>
      </c>
      <c r="H1349" s="19"/>
      <c r="I1349" s="18"/>
      <c r="J1349" s="18"/>
      <c r="K1349" s="19" t="s">
        <v>82</v>
      </c>
      <c r="L1349" s="18">
        <v>100</v>
      </c>
      <c r="M1349" s="21" t="s">
        <v>67</v>
      </c>
      <c r="N1349" s="19" t="s">
        <v>68</v>
      </c>
      <c r="O1349" s="18" t="s">
        <v>317</v>
      </c>
      <c r="P1349" s="19" t="s">
        <v>68</v>
      </c>
      <c r="Q1349" s="19"/>
      <c r="R1349" s="66" t="s">
        <v>3848</v>
      </c>
      <c r="S1349" s="66" t="s">
        <v>3854</v>
      </c>
      <c r="T1349" s="176"/>
      <c r="U1349" s="34"/>
      <c r="V1349" s="23"/>
      <c r="W1349" s="24"/>
      <c r="X1349" s="23">
        <v>178571.42857142855</v>
      </c>
      <c r="Y1349" s="23">
        <f t="shared" si="57"/>
        <v>200000</v>
      </c>
      <c r="Z1349" s="19"/>
      <c r="AA1349" s="19" t="s">
        <v>76</v>
      </c>
      <c r="AB1349" s="19"/>
      <c r="AC1349" s="25" t="s">
        <v>77</v>
      </c>
    </row>
    <row r="1350" spans="1:29" s="1" customFormat="1" ht="76.5" customHeight="1">
      <c r="A1350" s="18" t="s">
        <v>3922</v>
      </c>
      <c r="B1350" s="19" t="s">
        <v>61</v>
      </c>
      <c r="C1350" s="19" t="s">
        <v>62</v>
      </c>
      <c r="D1350" s="19" t="s">
        <v>3920</v>
      </c>
      <c r="E1350" s="19" t="s">
        <v>3921</v>
      </c>
      <c r="F1350" s="19"/>
      <c r="G1350" s="19" t="s">
        <v>3921</v>
      </c>
      <c r="H1350" s="18"/>
      <c r="I1350" s="18"/>
      <c r="J1350" s="18"/>
      <c r="K1350" s="19" t="s">
        <v>82</v>
      </c>
      <c r="L1350" s="18">
        <v>100</v>
      </c>
      <c r="M1350" s="21" t="s">
        <v>67</v>
      </c>
      <c r="N1350" s="19" t="s">
        <v>68</v>
      </c>
      <c r="O1350" s="18" t="s">
        <v>317</v>
      </c>
      <c r="P1350" s="19" t="s">
        <v>68</v>
      </c>
      <c r="Q1350" s="19"/>
      <c r="R1350" s="66" t="s">
        <v>3848</v>
      </c>
      <c r="S1350" s="66" t="s">
        <v>3854</v>
      </c>
      <c r="T1350" s="176"/>
      <c r="U1350" s="34"/>
      <c r="V1350" s="23"/>
      <c r="W1350" s="24"/>
      <c r="X1350" s="23">
        <v>267857.14285714284</v>
      </c>
      <c r="Y1350" s="23">
        <f t="shared" si="57"/>
        <v>300000</v>
      </c>
      <c r="Z1350" s="19"/>
      <c r="AA1350" s="19" t="s">
        <v>76</v>
      </c>
      <c r="AB1350" s="19"/>
      <c r="AC1350" s="25" t="s">
        <v>77</v>
      </c>
    </row>
    <row r="1351" spans="1:29" s="1" customFormat="1" ht="114.75" customHeight="1">
      <c r="A1351" s="18" t="s">
        <v>3923</v>
      </c>
      <c r="B1351" s="19" t="s">
        <v>61</v>
      </c>
      <c r="C1351" s="19" t="s">
        <v>62</v>
      </c>
      <c r="D1351" s="19" t="s">
        <v>3924</v>
      </c>
      <c r="E1351" s="19" t="s">
        <v>3925</v>
      </c>
      <c r="F1351" s="19"/>
      <c r="G1351" s="19" t="s">
        <v>3925</v>
      </c>
      <c r="H1351" s="18"/>
      <c r="I1351" s="19" t="s">
        <v>3926</v>
      </c>
      <c r="J1351" s="19"/>
      <c r="K1351" s="19" t="s">
        <v>66</v>
      </c>
      <c r="L1351" s="19">
        <v>100</v>
      </c>
      <c r="M1351" s="21" t="s">
        <v>67</v>
      </c>
      <c r="N1351" s="19" t="s">
        <v>68</v>
      </c>
      <c r="O1351" s="22" t="s">
        <v>69</v>
      </c>
      <c r="P1351" s="19" t="s">
        <v>68</v>
      </c>
      <c r="Q1351" s="19"/>
      <c r="R1351" s="66" t="s">
        <v>3848</v>
      </c>
      <c r="S1351" s="66" t="s">
        <v>3854</v>
      </c>
      <c r="T1351" s="19"/>
      <c r="U1351" s="19"/>
      <c r="V1351" s="24"/>
      <c r="W1351" s="24"/>
      <c r="X1351" s="24">
        <v>133930</v>
      </c>
      <c r="Y1351" s="23">
        <f>X1351*1.12</f>
        <v>150001.6</v>
      </c>
      <c r="Z1351" s="19"/>
      <c r="AA1351" s="19" t="s">
        <v>76</v>
      </c>
      <c r="AB1351" s="19"/>
      <c r="AC1351" s="25" t="s">
        <v>77</v>
      </c>
    </row>
    <row r="1352" spans="1:29" s="1" customFormat="1" ht="89.25" customHeight="1">
      <c r="A1352" s="18" t="s">
        <v>3927</v>
      </c>
      <c r="B1352" s="33" t="s">
        <v>61</v>
      </c>
      <c r="C1352" s="33" t="s">
        <v>62</v>
      </c>
      <c r="D1352" s="19" t="s">
        <v>3928</v>
      </c>
      <c r="E1352" s="19" t="s">
        <v>3929</v>
      </c>
      <c r="F1352" s="19"/>
      <c r="G1352" s="19" t="s">
        <v>3929</v>
      </c>
      <c r="H1352" s="18"/>
      <c r="I1352" s="33" t="s">
        <v>3930</v>
      </c>
      <c r="J1352" s="33"/>
      <c r="K1352" s="19" t="s">
        <v>66</v>
      </c>
      <c r="L1352" s="19">
        <v>100</v>
      </c>
      <c r="M1352" s="21" t="s">
        <v>67</v>
      </c>
      <c r="N1352" s="19" t="s">
        <v>68</v>
      </c>
      <c r="O1352" s="22" t="s">
        <v>69</v>
      </c>
      <c r="P1352" s="19" t="s">
        <v>68</v>
      </c>
      <c r="Q1352" s="19"/>
      <c r="R1352" s="66" t="s">
        <v>3848</v>
      </c>
      <c r="S1352" s="66" t="s">
        <v>3854</v>
      </c>
      <c r="T1352" s="19"/>
      <c r="U1352" s="19"/>
      <c r="V1352" s="24"/>
      <c r="W1352" s="24"/>
      <c r="X1352" s="24">
        <v>75000</v>
      </c>
      <c r="Y1352" s="23">
        <f t="shared" si="57"/>
        <v>84000.00000000001</v>
      </c>
      <c r="Z1352" s="19"/>
      <c r="AA1352" s="19" t="s">
        <v>76</v>
      </c>
      <c r="AB1352" s="19"/>
      <c r="AC1352" s="25" t="s">
        <v>77</v>
      </c>
    </row>
    <row r="1353" spans="1:29" s="1" customFormat="1" ht="76.5" customHeight="1">
      <c r="A1353" s="18" t="s">
        <v>3931</v>
      </c>
      <c r="B1353" s="33" t="s">
        <v>61</v>
      </c>
      <c r="C1353" s="33" t="s">
        <v>62</v>
      </c>
      <c r="D1353" s="19" t="s">
        <v>3932</v>
      </c>
      <c r="E1353" s="19" t="s">
        <v>3933</v>
      </c>
      <c r="F1353" s="19"/>
      <c r="G1353" s="19" t="s">
        <v>3933</v>
      </c>
      <c r="H1353" s="18"/>
      <c r="I1353" s="33"/>
      <c r="J1353" s="33"/>
      <c r="K1353" s="19" t="s">
        <v>66</v>
      </c>
      <c r="L1353" s="19">
        <v>100</v>
      </c>
      <c r="M1353" s="21" t="s">
        <v>67</v>
      </c>
      <c r="N1353" s="19" t="s">
        <v>68</v>
      </c>
      <c r="O1353" s="22" t="s">
        <v>69</v>
      </c>
      <c r="P1353" s="19" t="s">
        <v>68</v>
      </c>
      <c r="Q1353" s="19"/>
      <c r="R1353" s="66" t="s">
        <v>3848</v>
      </c>
      <c r="S1353" s="66" t="s">
        <v>3854</v>
      </c>
      <c r="T1353" s="19"/>
      <c r="U1353" s="19"/>
      <c r="V1353" s="24"/>
      <c r="W1353" s="24"/>
      <c r="X1353" s="24">
        <v>130000</v>
      </c>
      <c r="Y1353" s="23">
        <f t="shared" si="57"/>
        <v>145600</v>
      </c>
      <c r="Z1353" s="19"/>
      <c r="AA1353" s="19" t="s">
        <v>76</v>
      </c>
      <c r="AB1353" s="19"/>
      <c r="AC1353" s="25" t="s">
        <v>77</v>
      </c>
    </row>
    <row r="1354" spans="1:29" s="1" customFormat="1" ht="89.25" customHeight="1">
      <c r="A1354" s="18" t="s">
        <v>3934</v>
      </c>
      <c r="B1354" s="33" t="s">
        <v>61</v>
      </c>
      <c r="C1354" s="33" t="s">
        <v>62</v>
      </c>
      <c r="D1354" s="19" t="s">
        <v>3935</v>
      </c>
      <c r="E1354" s="19" t="s">
        <v>3936</v>
      </c>
      <c r="F1354" s="19"/>
      <c r="G1354" s="19" t="s">
        <v>3936</v>
      </c>
      <c r="H1354" s="18"/>
      <c r="I1354" s="33"/>
      <c r="J1354" s="33"/>
      <c r="K1354" s="19" t="s">
        <v>82</v>
      </c>
      <c r="L1354" s="19">
        <v>100</v>
      </c>
      <c r="M1354" s="21" t="s">
        <v>67</v>
      </c>
      <c r="N1354" s="19" t="s">
        <v>68</v>
      </c>
      <c r="O1354" s="33" t="s">
        <v>69</v>
      </c>
      <c r="P1354" s="19" t="s">
        <v>68</v>
      </c>
      <c r="Q1354" s="19"/>
      <c r="R1354" s="66" t="s">
        <v>3937</v>
      </c>
      <c r="S1354" s="66" t="s">
        <v>92</v>
      </c>
      <c r="T1354" s="19"/>
      <c r="U1354" s="19"/>
      <c r="V1354" s="24"/>
      <c r="W1354" s="24"/>
      <c r="X1354" s="24">
        <v>0</v>
      </c>
      <c r="Y1354" s="23">
        <f t="shared" si="57"/>
        <v>0</v>
      </c>
      <c r="Z1354" s="19"/>
      <c r="AA1354" s="19" t="s">
        <v>76</v>
      </c>
      <c r="AB1354" s="19" t="s">
        <v>3938</v>
      </c>
      <c r="AC1354" s="25" t="s">
        <v>77</v>
      </c>
    </row>
    <row r="1355" spans="1:29" s="1" customFormat="1" ht="70.5" customHeight="1">
      <c r="A1355" s="18" t="s">
        <v>3939</v>
      </c>
      <c r="B1355" s="33" t="s">
        <v>61</v>
      </c>
      <c r="C1355" s="33" t="s">
        <v>62</v>
      </c>
      <c r="D1355" s="19" t="s">
        <v>3935</v>
      </c>
      <c r="E1355" s="19" t="s">
        <v>3936</v>
      </c>
      <c r="F1355" s="19"/>
      <c r="G1355" s="19" t="s">
        <v>3936</v>
      </c>
      <c r="H1355" s="18"/>
      <c r="I1355" s="33"/>
      <c r="J1355" s="33"/>
      <c r="K1355" s="19" t="s">
        <v>66</v>
      </c>
      <c r="L1355" s="19">
        <v>100</v>
      </c>
      <c r="M1355" s="21" t="s">
        <v>67</v>
      </c>
      <c r="N1355" s="19" t="s">
        <v>68</v>
      </c>
      <c r="O1355" s="33" t="s">
        <v>69</v>
      </c>
      <c r="P1355" s="19" t="s">
        <v>68</v>
      </c>
      <c r="Q1355" s="19"/>
      <c r="R1355" s="66" t="s">
        <v>3937</v>
      </c>
      <c r="S1355" s="66" t="s">
        <v>92</v>
      </c>
      <c r="T1355" s="19"/>
      <c r="U1355" s="19"/>
      <c r="V1355" s="24"/>
      <c r="W1355" s="24"/>
      <c r="X1355" s="24">
        <f>Y1355/1.12</f>
        <v>1892857.1428571427</v>
      </c>
      <c r="Y1355" s="23">
        <v>2120000</v>
      </c>
      <c r="Z1355" s="19"/>
      <c r="AA1355" s="19" t="s">
        <v>76</v>
      </c>
      <c r="AB1355" s="19"/>
      <c r="AC1355" s="25" t="s">
        <v>77</v>
      </c>
    </row>
    <row r="1356" spans="1:233" s="5" customFormat="1" ht="110.25" customHeight="1">
      <c r="A1356" s="18" t="s">
        <v>3940</v>
      </c>
      <c r="B1356" s="19" t="s">
        <v>195</v>
      </c>
      <c r="C1356" s="19" t="s">
        <v>62</v>
      </c>
      <c r="D1356" s="19" t="s">
        <v>3941</v>
      </c>
      <c r="E1356" s="19" t="s">
        <v>3942</v>
      </c>
      <c r="F1356" s="19"/>
      <c r="G1356" s="19" t="s">
        <v>3942</v>
      </c>
      <c r="H1356" s="19"/>
      <c r="I1356" s="19" t="s">
        <v>3943</v>
      </c>
      <c r="J1356" s="19"/>
      <c r="K1356" s="19" t="s">
        <v>66</v>
      </c>
      <c r="L1356" s="19">
        <v>100</v>
      </c>
      <c r="M1356" s="19">
        <v>231010000</v>
      </c>
      <c r="N1356" s="19" t="s">
        <v>68</v>
      </c>
      <c r="O1356" s="22" t="s">
        <v>317</v>
      </c>
      <c r="P1356" s="19" t="s">
        <v>68</v>
      </c>
      <c r="Q1356" s="19"/>
      <c r="R1356" s="33" t="s">
        <v>3848</v>
      </c>
      <c r="S1356" s="19" t="s">
        <v>3854</v>
      </c>
      <c r="T1356" s="21"/>
      <c r="U1356" s="18"/>
      <c r="V1356" s="23"/>
      <c r="W1356" s="24"/>
      <c r="X1356" s="24">
        <v>600000</v>
      </c>
      <c r="Y1356" s="23">
        <f>X1356*1.12</f>
        <v>672000.0000000001</v>
      </c>
      <c r="Z1356" s="18"/>
      <c r="AA1356" s="19" t="s">
        <v>76</v>
      </c>
      <c r="AB1356" s="19"/>
      <c r="AC1356" s="3" t="s">
        <v>420</v>
      </c>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c r="CO1356" s="1"/>
      <c r="CP1356" s="1"/>
      <c r="CQ1356" s="1"/>
      <c r="CR1356" s="1"/>
      <c r="CS1356" s="1"/>
      <c r="CT1356" s="1"/>
      <c r="CU1356" s="1"/>
      <c r="CV1356" s="1"/>
      <c r="CW1356" s="1"/>
      <c r="CX1356" s="1"/>
      <c r="CY1356" s="1"/>
      <c r="CZ1356" s="1"/>
      <c r="DA1356" s="1"/>
      <c r="DB1356" s="1"/>
      <c r="DC1356" s="1"/>
      <c r="DD1356" s="1"/>
      <c r="DE1356" s="1"/>
      <c r="DF1356" s="1"/>
      <c r="DG1356" s="1"/>
      <c r="DH1356" s="1"/>
      <c r="DI1356" s="1"/>
      <c r="DJ1356" s="1"/>
      <c r="DK1356" s="1"/>
      <c r="DL1356" s="1"/>
      <c r="DM1356" s="1"/>
      <c r="DN1356" s="1"/>
      <c r="DO1356" s="1"/>
      <c r="DP1356" s="1"/>
      <c r="DQ1356" s="1"/>
      <c r="DR1356" s="1"/>
      <c r="DS1356" s="1"/>
      <c r="DT1356" s="1"/>
      <c r="DU1356" s="1"/>
      <c r="DV1356" s="1"/>
      <c r="DW1356" s="1"/>
      <c r="DX1356" s="1"/>
      <c r="DY1356" s="1"/>
      <c r="DZ1356" s="1"/>
      <c r="EA1356" s="1"/>
      <c r="EB1356" s="1"/>
      <c r="EC1356" s="1"/>
      <c r="ED1356" s="1"/>
      <c r="EE1356" s="1"/>
      <c r="EF1356" s="1"/>
      <c r="EG1356" s="1"/>
      <c r="EH1356" s="1"/>
      <c r="EI1356" s="1"/>
      <c r="EJ1356" s="1"/>
      <c r="EK1356" s="1"/>
      <c r="EL1356" s="1"/>
      <c r="EM1356" s="1"/>
      <c r="EN1356" s="1"/>
      <c r="EO1356" s="1"/>
      <c r="EP1356" s="1"/>
      <c r="EQ1356" s="1"/>
      <c r="ER1356" s="1"/>
      <c r="ES1356" s="1"/>
      <c r="ET1356" s="1"/>
      <c r="EU1356" s="1"/>
      <c r="EV1356" s="1"/>
      <c r="EW1356" s="1"/>
      <c r="EX1356" s="1"/>
      <c r="EY1356" s="1"/>
      <c r="EZ1356" s="1"/>
      <c r="FA1356" s="1"/>
      <c r="FB1356" s="1"/>
      <c r="FC1356" s="1"/>
      <c r="FD1356" s="1"/>
      <c r="FE1356" s="1"/>
      <c r="FF1356" s="1"/>
      <c r="FG1356" s="1"/>
      <c r="FH1356" s="1"/>
      <c r="FI1356" s="1"/>
      <c r="FJ1356" s="1"/>
      <c r="FK1356" s="1"/>
      <c r="FL1356" s="1"/>
      <c r="FM1356" s="1"/>
      <c r="FN1356" s="1"/>
      <c r="FO1356" s="1"/>
      <c r="FP1356" s="1"/>
      <c r="FQ1356" s="1"/>
      <c r="FR1356" s="1"/>
      <c r="FS1356" s="1"/>
      <c r="FT1356" s="1"/>
      <c r="FU1356" s="1"/>
      <c r="FV1356" s="1"/>
      <c r="FW1356" s="1"/>
      <c r="FX1356" s="1"/>
      <c r="FY1356" s="1"/>
      <c r="FZ1356" s="1"/>
      <c r="GA1356" s="1"/>
      <c r="GB1356" s="1"/>
      <c r="GC1356" s="1"/>
      <c r="GD1356" s="1"/>
      <c r="GE1356" s="1"/>
      <c r="GF1356" s="1"/>
      <c r="GG1356" s="1"/>
      <c r="GH1356" s="1"/>
      <c r="GI1356" s="1"/>
      <c r="GJ1356" s="1"/>
      <c r="GK1356" s="1"/>
      <c r="GL1356" s="1"/>
      <c r="GM1356" s="1"/>
      <c r="GN1356" s="1"/>
      <c r="GO1356" s="1"/>
      <c r="GP1356" s="1"/>
      <c r="GQ1356" s="1"/>
      <c r="GR1356" s="1"/>
      <c r="GS1356" s="1"/>
      <c r="GT1356" s="1"/>
      <c r="GU1356" s="1"/>
      <c r="GV1356" s="1"/>
      <c r="GW1356" s="1"/>
      <c r="GX1356" s="1"/>
      <c r="GY1356" s="1"/>
      <c r="GZ1356" s="1"/>
      <c r="HA1356" s="1"/>
      <c r="HB1356" s="1"/>
      <c r="HC1356" s="1"/>
      <c r="HD1356" s="1"/>
      <c r="HE1356" s="1"/>
      <c r="HF1356" s="1"/>
      <c r="HG1356" s="1"/>
      <c r="HH1356" s="1"/>
      <c r="HI1356" s="1"/>
      <c r="HJ1356" s="1"/>
      <c r="HK1356" s="1"/>
      <c r="HL1356" s="1"/>
      <c r="HM1356" s="1"/>
      <c r="HN1356" s="1"/>
      <c r="HO1356" s="1"/>
      <c r="HP1356" s="1"/>
      <c r="HQ1356" s="1"/>
      <c r="HR1356" s="1"/>
      <c r="HS1356" s="1"/>
      <c r="HT1356" s="1"/>
      <c r="HU1356" s="1"/>
      <c r="HV1356" s="1"/>
      <c r="HW1356" s="1"/>
      <c r="HX1356" s="1"/>
      <c r="HY1356" s="1"/>
    </row>
    <row r="1357" spans="1:29" s="191" customFormat="1" ht="72.75" customHeight="1">
      <c r="A1357" s="18" t="s">
        <v>3944</v>
      </c>
      <c r="B1357" s="19" t="s">
        <v>195</v>
      </c>
      <c r="C1357" s="19" t="s">
        <v>62</v>
      </c>
      <c r="D1357" s="19" t="s">
        <v>3941</v>
      </c>
      <c r="E1357" s="19" t="s">
        <v>3942</v>
      </c>
      <c r="F1357" s="19"/>
      <c r="G1357" s="19" t="s">
        <v>3942</v>
      </c>
      <c r="H1357" s="19"/>
      <c r="I1357" s="19" t="s">
        <v>3945</v>
      </c>
      <c r="J1357" s="19"/>
      <c r="K1357" s="19" t="s">
        <v>82</v>
      </c>
      <c r="L1357" s="19">
        <v>50</v>
      </c>
      <c r="M1357" s="21" t="s">
        <v>67</v>
      </c>
      <c r="N1357" s="19" t="s">
        <v>68</v>
      </c>
      <c r="O1357" s="19" t="s">
        <v>1497</v>
      </c>
      <c r="P1357" s="19" t="s">
        <v>68</v>
      </c>
      <c r="Q1357" s="19"/>
      <c r="R1357" s="33" t="s">
        <v>3848</v>
      </c>
      <c r="S1357" s="66" t="s">
        <v>3854</v>
      </c>
      <c r="T1357" s="21"/>
      <c r="U1357" s="18"/>
      <c r="V1357" s="23"/>
      <c r="W1357" s="23"/>
      <c r="X1357" s="23">
        <v>0</v>
      </c>
      <c r="Y1357" s="23">
        <f>X1357*1.12</f>
        <v>0</v>
      </c>
      <c r="Z1357" s="19"/>
      <c r="AA1357" s="19" t="s">
        <v>76</v>
      </c>
      <c r="AB1357" s="19">
        <v>11</v>
      </c>
      <c r="AC1357" s="3" t="s">
        <v>420</v>
      </c>
    </row>
    <row r="1358" spans="1:29" s="191" customFormat="1" ht="72.75" customHeight="1">
      <c r="A1358" s="18" t="s">
        <v>3946</v>
      </c>
      <c r="B1358" s="19" t="s">
        <v>195</v>
      </c>
      <c r="C1358" s="19" t="s">
        <v>62</v>
      </c>
      <c r="D1358" s="19" t="s">
        <v>3941</v>
      </c>
      <c r="E1358" s="19" t="s">
        <v>3942</v>
      </c>
      <c r="F1358" s="19"/>
      <c r="G1358" s="19" t="s">
        <v>3942</v>
      </c>
      <c r="H1358" s="19"/>
      <c r="I1358" s="19" t="s">
        <v>3945</v>
      </c>
      <c r="J1358" s="19"/>
      <c r="K1358" s="19" t="s">
        <v>82</v>
      </c>
      <c r="L1358" s="19">
        <v>50</v>
      </c>
      <c r="M1358" s="21" t="s">
        <v>67</v>
      </c>
      <c r="N1358" s="19" t="s">
        <v>68</v>
      </c>
      <c r="O1358" s="19" t="s">
        <v>513</v>
      </c>
      <c r="P1358" s="19" t="s">
        <v>68</v>
      </c>
      <c r="Q1358" s="19"/>
      <c r="R1358" s="33" t="s">
        <v>3848</v>
      </c>
      <c r="S1358" s="66" t="s">
        <v>3854</v>
      </c>
      <c r="T1358" s="21"/>
      <c r="U1358" s="18"/>
      <c r="V1358" s="23"/>
      <c r="W1358" s="23"/>
      <c r="X1358" s="23">
        <v>5357143</v>
      </c>
      <c r="Y1358" s="23">
        <f>X1358*1.12</f>
        <v>6000000.16</v>
      </c>
      <c r="Z1358" s="19"/>
      <c r="AA1358" s="19" t="s">
        <v>76</v>
      </c>
      <c r="AB1358" s="19"/>
      <c r="AC1358" s="3" t="s">
        <v>420</v>
      </c>
    </row>
    <row r="1359" spans="1:29" s="1" customFormat="1" ht="133.5" customHeight="1">
      <c r="A1359" s="18" t="s">
        <v>3947</v>
      </c>
      <c r="B1359" s="19" t="s">
        <v>61</v>
      </c>
      <c r="C1359" s="19" t="s">
        <v>62</v>
      </c>
      <c r="D1359" s="19" t="s">
        <v>3948</v>
      </c>
      <c r="E1359" s="18" t="s">
        <v>3949</v>
      </c>
      <c r="F1359" s="19"/>
      <c r="G1359" s="18" t="s">
        <v>3949</v>
      </c>
      <c r="H1359" s="19"/>
      <c r="I1359" s="19" t="s">
        <v>3950</v>
      </c>
      <c r="J1359" s="19"/>
      <c r="K1359" s="19" t="s">
        <v>82</v>
      </c>
      <c r="L1359" s="19">
        <v>100</v>
      </c>
      <c r="M1359" s="19">
        <v>231010000</v>
      </c>
      <c r="N1359" s="19" t="s">
        <v>68</v>
      </c>
      <c r="O1359" s="33" t="s">
        <v>112</v>
      </c>
      <c r="P1359" s="19" t="s">
        <v>2798</v>
      </c>
      <c r="Q1359" s="33"/>
      <c r="R1359" s="66" t="s">
        <v>3951</v>
      </c>
      <c r="S1359" s="66" t="s">
        <v>3854</v>
      </c>
      <c r="T1359" s="176"/>
      <c r="U1359" s="34"/>
      <c r="V1359" s="23"/>
      <c r="W1359" s="24"/>
      <c r="X1359" s="84">
        <f>Y1359/1.12</f>
        <v>5499999.999999999</v>
      </c>
      <c r="Y1359" s="23">
        <v>6160000</v>
      </c>
      <c r="Z1359" s="19"/>
      <c r="AA1359" s="19" t="s">
        <v>76</v>
      </c>
      <c r="AB1359" s="19"/>
      <c r="AC1359" s="5" t="s">
        <v>732</v>
      </c>
    </row>
    <row r="1360" spans="1:29" s="1" customFormat="1" ht="194.25" customHeight="1">
      <c r="A1360" s="18" t="s">
        <v>3952</v>
      </c>
      <c r="B1360" s="19" t="s">
        <v>61</v>
      </c>
      <c r="C1360" s="19" t="s">
        <v>62</v>
      </c>
      <c r="D1360" s="19" t="s">
        <v>3953</v>
      </c>
      <c r="E1360" s="18" t="s">
        <v>3954</v>
      </c>
      <c r="F1360" s="19"/>
      <c r="G1360" s="18" t="s">
        <v>3955</v>
      </c>
      <c r="H1360" s="18"/>
      <c r="I1360" s="18" t="s">
        <v>3956</v>
      </c>
      <c r="J1360" s="18"/>
      <c r="K1360" s="19" t="s">
        <v>66</v>
      </c>
      <c r="L1360" s="19">
        <v>100</v>
      </c>
      <c r="M1360" s="18">
        <v>231010000</v>
      </c>
      <c r="N1360" s="19" t="s">
        <v>68</v>
      </c>
      <c r="O1360" s="19" t="s">
        <v>139</v>
      </c>
      <c r="P1360" s="19" t="s">
        <v>2798</v>
      </c>
      <c r="Q1360" s="19"/>
      <c r="R1360" s="66" t="s">
        <v>3951</v>
      </c>
      <c r="S1360" s="66" t="s">
        <v>72</v>
      </c>
      <c r="T1360" s="21"/>
      <c r="U1360" s="18"/>
      <c r="V1360" s="23"/>
      <c r="W1360" s="24"/>
      <c r="X1360" s="23">
        <v>0</v>
      </c>
      <c r="Y1360" s="23">
        <v>0</v>
      </c>
      <c r="Z1360" s="19"/>
      <c r="AA1360" s="19" t="s">
        <v>76</v>
      </c>
      <c r="AB1360" s="19">
        <v>11</v>
      </c>
      <c r="AC1360" s="5" t="s">
        <v>732</v>
      </c>
    </row>
    <row r="1361" spans="1:29" s="1" customFormat="1" ht="194.25" customHeight="1">
      <c r="A1361" s="18" t="s">
        <v>3957</v>
      </c>
      <c r="B1361" s="19" t="s">
        <v>61</v>
      </c>
      <c r="C1361" s="19" t="s">
        <v>62</v>
      </c>
      <c r="D1361" s="19" t="s">
        <v>3953</v>
      </c>
      <c r="E1361" s="18" t="s">
        <v>3954</v>
      </c>
      <c r="F1361" s="19"/>
      <c r="G1361" s="18" t="s">
        <v>3955</v>
      </c>
      <c r="H1361" s="18"/>
      <c r="I1361" s="18" t="s">
        <v>3956</v>
      </c>
      <c r="J1361" s="18"/>
      <c r="K1361" s="19" t="s">
        <v>66</v>
      </c>
      <c r="L1361" s="19">
        <v>100</v>
      </c>
      <c r="M1361" s="18">
        <v>231010000</v>
      </c>
      <c r="N1361" s="19" t="s">
        <v>68</v>
      </c>
      <c r="O1361" s="19" t="s">
        <v>103</v>
      </c>
      <c r="P1361" s="19" t="s">
        <v>2798</v>
      </c>
      <c r="Q1361" s="19"/>
      <c r="R1361" s="66" t="s">
        <v>3951</v>
      </c>
      <c r="S1361" s="66" t="s">
        <v>72</v>
      </c>
      <c r="T1361" s="21"/>
      <c r="U1361" s="18"/>
      <c r="V1361" s="23"/>
      <c r="W1361" s="24"/>
      <c r="X1361" s="23">
        <v>178571</v>
      </c>
      <c r="Y1361" s="23">
        <f>X1361*1.12</f>
        <v>199999.52000000002</v>
      </c>
      <c r="Z1361" s="19"/>
      <c r="AA1361" s="19" t="s">
        <v>76</v>
      </c>
      <c r="AB1361" s="19"/>
      <c r="AC1361" s="5" t="s">
        <v>732</v>
      </c>
    </row>
    <row r="1362" spans="1:29" s="1" customFormat="1" ht="194.25" customHeight="1">
      <c r="A1362" s="18" t="s">
        <v>3958</v>
      </c>
      <c r="B1362" s="19" t="s">
        <v>61</v>
      </c>
      <c r="C1362" s="19" t="s">
        <v>62</v>
      </c>
      <c r="D1362" s="19" t="s">
        <v>3959</v>
      </c>
      <c r="E1362" s="18" t="s">
        <v>3960</v>
      </c>
      <c r="F1362" s="19"/>
      <c r="G1362" s="18" t="s">
        <v>3960</v>
      </c>
      <c r="H1362" s="18"/>
      <c r="I1362" s="18" t="s">
        <v>3961</v>
      </c>
      <c r="J1362" s="18"/>
      <c r="K1362" s="19" t="s">
        <v>66</v>
      </c>
      <c r="L1362" s="19">
        <v>100</v>
      </c>
      <c r="M1362" s="18">
        <v>231010000</v>
      </c>
      <c r="N1362" s="19" t="s">
        <v>68</v>
      </c>
      <c r="O1362" s="19" t="s">
        <v>69</v>
      </c>
      <c r="P1362" s="19" t="s">
        <v>68</v>
      </c>
      <c r="Q1362" s="19"/>
      <c r="R1362" s="66" t="s">
        <v>3951</v>
      </c>
      <c r="S1362" s="66" t="s">
        <v>3854</v>
      </c>
      <c r="T1362" s="21"/>
      <c r="U1362" s="18" t="s">
        <v>3803</v>
      </c>
      <c r="V1362" s="23"/>
      <c r="W1362" s="24"/>
      <c r="X1362" s="23">
        <v>133929</v>
      </c>
      <c r="Y1362" s="23">
        <v>150000.48</v>
      </c>
      <c r="Z1362" s="19"/>
      <c r="AA1362" s="19" t="s">
        <v>76</v>
      </c>
      <c r="AB1362" s="19"/>
      <c r="AC1362" s="5" t="s">
        <v>732</v>
      </c>
    </row>
    <row r="1363" spans="1:29" s="1" customFormat="1" ht="184.5" customHeight="1">
      <c r="A1363" s="18" t="s">
        <v>3962</v>
      </c>
      <c r="B1363" s="19" t="s">
        <v>61</v>
      </c>
      <c r="C1363" s="19" t="s">
        <v>62</v>
      </c>
      <c r="D1363" s="19" t="s">
        <v>3963</v>
      </c>
      <c r="E1363" s="18" t="s">
        <v>3964</v>
      </c>
      <c r="F1363" s="19"/>
      <c r="G1363" s="18" t="s">
        <v>3964</v>
      </c>
      <c r="H1363" s="18"/>
      <c r="I1363" s="18" t="s">
        <v>3965</v>
      </c>
      <c r="J1363" s="18"/>
      <c r="K1363" s="19" t="s">
        <v>66</v>
      </c>
      <c r="L1363" s="19">
        <v>100</v>
      </c>
      <c r="M1363" s="18">
        <v>231010000</v>
      </c>
      <c r="N1363" s="19" t="s">
        <v>68</v>
      </c>
      <c r="O1363" s="22" t="s">
        <v>417</v>
      </c>
      <c r="P1363" s="19" t="s">
        <v>2798</v>
      </c>
      <c r="Q1363" s="19"/>
      <c r="R1363" s="66" t="s">
        <v>3951</v>
      </c>
      <c r="S1363" s="66" t="s">
        <v>3854</v>
      </c>
      <c r="T1363" s="192"/>
      <c r="U1363" s="120"/>
      <c r="V1363" s="23"/>
      <c r="W1363" s="46"/>
      <c r="X1363" s="84">
        <v>535714.2857142857</v>
      </c>
      <c r="Y1363" s="84">
        <f>X1363*1.12</f>
        <v>600000</v>
      </c>
      <c r="Z1363" s="19"/>
      <c r="AA1363" s="19" t="s">
        <v>76</v>
      </c>
      <c r="AB1363" s="19"/>
      <c r="AC1363" s="5" t="s">
        <v>732</v>
      </c>
    </row>
    <row r="1364" spans="1:29" s="1" customFormat="1" ht="184.5" customHeight="1">
      <c r="A1364" s="18" t="s">
        <v>3966</v>
      </c>
      <c r="B1364" s="19" t="s">
        <v>61</v>
      </c>
      <c r="C1364" s="19" t="s">
        <v>62</v>
      </c>
      <c r="D1364" s="19" t="s">
        <v>3959</v>
      </c>
      <c r="E1364" s="18" t="s">
        <v>3960</v>
      </c>
      <c r="F1364" s="19"/>
      <c r="G1364" s="18" t="s">
        <v>3960</v>
      </c>
      <c r="H1364" s="18"/>
      <c r="I1364" s="86" t="s">
        <v>3967</v>
      </c>
      <c r="J1364" s="193"/>
      <c r="K1364" s="19" t="s">
        <v>66</v>
      </c>
      <c r="L1364" s="19">
        <v>100</v>
      </c>
      <c r="M1364" s="18">
        <v>231010000</v>
      </c>
      <c r="N1364" s="19" t="s">
        <v>68</v>
      </c>
      <c r="O1364" s="194" t="s">
        <v>69</v>
      </c>
      <c r="P1364" s="19" t="s">
        <v>2798</v>
      </c>
      <c r="Q1364" s="19"/>
      <c r="R1364" s="66" t="s">
        <v>3951</v>
      </c>
      <c r="S1364" s="19" t="s">
        <v>323</v>
      </c>
      <c r="T1364" s="21"/>
      <c r="U1364" s="18" t="s">
        <v>3803</v>
      </c>
      <c r="V1364" s="23"/>
      <c r="W1364" s="24"/>
      <c r="X1364" s="23">
        <v>357143</v>
      </c>
      <c r="Y1364" s="23">
        <v>400000.16000000003</v>
      </c>
      <c r="Z1364" s="19"/>
      <c r="AA1364" s="19" t="s">
        <v>76</v>
      </c>
      <c r="AB1364" s="19"/>
      <c r="AC1364" s="5" t="s">
        <v>732</v>
      </c>
    </row>
    <row r="1365" spans="1:29" s="195" customFormat="1" ht="133.5" customHeight="1">
      <c r="A1365" s="18" t="s">
        <v>3968</v>
      </c>
      <c r="B1365" s="33" t="s">
        <v>61</v>
      </c>
      <c r="C1365" s="33" t="s">
        <v>62</v>
      </c>
      <c r="D1365" s="19" t="s">
        <v>3953</v>
      </c>
      <c r="E1365" s="18" t="s">
        <v>3954</v>
      </c>
      <c r="F1365" s="19"/>
      <c r="G1365" s="18" t="s">
        <v>3955</v>
      </c>
      <c r="H1365" s="18"/>
      <c r="I1365" s="19" t="s">
        <v>3969</v>
      </c>
      <c r="J1365" s="19"/>
      <c r="K1365" s="19" t="s">
        <v>66</v>
      </c>
      <c r="L1365" s="19">
        <v>100</v>
      </c>
      <c r="M1365" s="18">
        <v>231010000</v>
      </c>
      <c r="N1365" s="19" t="s">
        <v>68</v>
      </c>
      <c r="O1365" s="33" t="s">
        <v>103</v>
      </c>
      <c r="P1365" s="19" t="s">
        <v>2798</v>
      </c>
      <c r="Q1365" s="19"/>
      <c r="R1365" s="66" t="s">
        <v>3951</v>
      </c>
      <c r="S1365" s="19" t="s">
        <v>72</v>
      </c>
      <c r="T1365" s="19"/>
      <c r="U1365" s="19"/>
      <c r="V1365" s="23"/>
      <c r="W1365" s="24"/>
      <c r="X1365" s="23">
        <v>0</v>
      </c>
      <c r="Y1365" s="23">
        <v>0</v>
      </c>
      <c r="Z1365" s="19"/>
      <c r="AA1365" s="19" t="s">
        <v>76</v>
      </c>
      <c r="AB1365" s="19" t="s">
        <v>3970</v>
      </c>
      <c r="AC1365" s="5" t="s">
        <v>732</v>
      </c>
    </row>
    <row r="1366" spans="1:29" s="195" customFormat="1" ht="138.75" customHeight="1">
      <c r="A1366" s="18" t="s">
        <v>3971</v>
      </c>
      <c r="B1366" s="33" t="s">
        <v>61</v>
      </c>
      <c r="C1366" s="33" t="s">
        <v>62</v>
      </c>
      <c r="D1366" s="19" t="s">
        <v>3972</v>
      </c>
      <c r="E1366" s="18" t="s">
        <v>3973</v>
      </c>
      <c r="F1366" s="19"/>
      <c r="G1366" s="18" t="s">
        <v>3973</v>
      </c>
      <c r="H1366" s="18"/>
      <c r="I1366" s="18" t="s">
        <v>3974</v>
      </c>
      <c r="J1366" s="19"/>
      <c r="K1366" s="19" t="s">
        <v>66</v>
      </c>
      <c r="L1366" s="19">
        <v>100</v>
      </c>
      <c r="M1366" s="18">
        <v>231010000</v>
      </c>
      <c r="N1366" s="19" t="s">
        <v>68</v>
      </c>
      <c r="O1366" s="33" t="s">
        <v>103</v>
      </c>
      <c r="P1366" s="19" t="s">
        <v>2798</v>
      </c>
      <c r="Q1366" s="19"/>
      <c r="R1366" s="66" t="s">
        <v>3951</v>
      </c>
      <c r="S1366" s="19" t="s">
        <v>72</v>
      </c>
      <c r="T1366" s="19"/>
      <c r="U1366" s="19"/>
      <c r="V1366" s="23"/>
      <c r="W1366" s="24"/>
      <c r="X1366" s="23">
        <f>Y1366/1.12</f>
        <v>446428.57142857136</v>
      </c>
      <c r="Y1366" s="23">
        <v>500000</v>
      </c>
      <c r="Z1366" s="19"/>
      <c r="AA1366" s="19" t="s">
        <v>76</v>
      </c>
      <c r="AB1366" s="19"/>
      <c r="AC1366" s="5" t="s">
        <v>732</v>
      </c>
    </row>
    <row r="1367" spans="1:29" s="8" customFormat="1" ht="94.5" customHeight="1">
      <c r="A1367" s="18" t="s">
        <v>3975</v>
      </c>
      <c r="B1367" s="19" t="s">
        <v>61</v>
      </c>
      <c r="C1367" s="19" t="s">
        <v>62</v>
      </c>
      <c r="D1367" s="95" t="s">
        <v>3976</v>
      </c>
      <c r="E1367" s="19" t="s">
        <v>3977</v>
      </c>
      <c r="F1367" s="19"/>
      <c r="G1367" s="19" t="s">
        <v>3978</v>
      </c>
      <c r="H1367" s="19"/>
      <c r="I1367" s="19" t="s">
        <v>3979</v>
      </c>
      <c r="J1367" s="19"/>
      <c r="K1367" s="19" t="s">
        <v>66</v>
      </c>
      <c r="L1367" s="19">
        <v>50</v>
      </c>
      <c r="M1367" s="21" t="s">
        <v>67</v>
      </c>
      <c r="N1367" s="19" t="s">
        <v>68</v>
      </c>
      <c r="O1367" s="194" t="s">
        <v>69</v>
      </c>
      <c r="P1367" s="19" t="s">
        <v>2798</v>
      </c>
      <c r="Q1367" s="19" t="s">
        <v>70</v>
      </c>
      <c r="R1367" s="19" t="s">
        <v>3848</v>
      </c>
      <c r="S1367" s="66" t="s">
        <v>3854</v>
      </c>
      <c r="T1367" s="21"/>
      <c r="U1367" s="19"/>
      <c r="V1367" s="24"/>
      <c r="W1367" s="24"/>
      <c r="X1367" s="24">
        <v>40000</v>
      </c>
      <c r="Y1367" s="74">
        <f aca="true" t="shared" si="58" ref="Y1367:Y1382">X1367*1.12</f>
        <v>44800.00000000001</v>
      </c>
      <c r="Z1367" s="19"/>
      <c r="AA1367" s="19" t="s">
        <v>76</v>
      </c>
      <c r="AB1367" s="19"/>
      <c r="AC1367" s="5" t="s">
        <v>2709</v>
      </c>
    </row>
    <row r="1368" spans="1:29" s="8" customFormat="1" ht="97.5" customHeight="1">
      <c r="A1368" s="18" t="s">
        <v>3980</v>
      </c>
      <c r="B1368" s="19" t="s">
        <v>61</v>
      </c>
      <c r="C1368" s="19" t="s">
        <v>62</v>
      </c>
      <c r="D1368" s="196" t="s">
        <v>3953</v>
      </c>
      <c r="E1368" s="40" t="s">
        <v>3954</v>
      </c>
      <c r="F1368" s="41"/>
      <c r="G1368" s="197" t="s">
        <v>3955</v>
      </c>
      <c r="H1368" s="19"/>
      <c r="I1368" s="19" t="s">
        <v>3981</v>
      </c>
      <c r="J1368" s="19"/>
      <c r="K1368" s="19" t="s">
        <v>66</v>
      </c>
      <c r="L1368" s="20">
        <v>100</v>
      </c>
      <c r="M1368" s="21" t="s">
        <v>67</v>
      </c>
      <c r="N1368" s="19" t="s">
        <v>68</v>
      </c>
      <c r="O1368" s="19" t="s">
        <v>191</v>
      </c>
      <c r="P1368" s="19" t="s">
        <v>2798</v>
      </c>
      <c r="Q1368" s="19" t="s">
        <v>70</v>
      </c>
      <c r="R1368" s="19" t="s">
        <v>3848</v>
      </c>
      <c r="S1368" s="19" t="s">
        <v>72</v>
      </c>
      <c r="T1368" s="21"/>
      <c r="U1368" s="19"/>
      <c r="V1368" s="24"/>
      <c r="W1368" s="24"/>
      <c r="X1368" s="24">
        <v>90000</v>
      </c>
      <c r="Y1368" s="74">
        <f t="shared" si="58"/>
        <v>100800.00000000001</v>
      </c>
      <c r="Z1368" s="19"/>
      <c r="AA1368" s="19" t="s">
        <v>76</v>
      </c>
      <c r="AB1368" s="19"/>
      <c r="AC1368" s="5" t="s">
        <v>2709</v>
      </c>
    </row>
    <row r="1369" spans="1:29" s="8" customFormat="1" ht="76.5" customHeight="1">
      <c r="A1369" s="18" t="s">
        <v>3982</v>
      </c>
      <c r="B1369" s="19" t="s">
        <v>61</v>
      </c>
      <c r="C1369" s="19" t="s">
        <v>62</v>
      </c>
      <c r="D1369" s="19" t="s">
        <v>3983</v>
      </c>
      <c r="E1369" s="19" t="s">
        <v>3984</v>
      </c>
      <c r="F1369" s="18"/>
      <c r="G1369" s="19" t="s">
        <v>3984</v>
      </c>
      <c r="H1369" s="19"/>
      <c r="I1369" s="18"/>
      <c r="J1369" s="18"/>
      <c r="K1369" s="19" t="s">
        <v>66</v>
      </c>
      <c r="L1369" s="19">
        <v>100</v>
      </c>
      <c r="M1369" s="21" t="s">
        <v>67</v>
      </c>
      <c r="N1369" s="19" t="s">
        <v>68</v>
      </c>
      <c r="O1369" s="22" t="s">
        <v>417</v>
      </c>
      <c r="P1369" s="19" t="s">
        <v>68</v>
      </c>
      <c r="Q1369" s="19"/>
      <c r="R1369" s="19" t="s">
        <v>3848</v>
      </c>
      <c r="S1369" s="66" t="s">
        <v>3854</v>
      </c>
      <c r="T1369" s="21"/>
      <c r="U1369" s="18" t="s">
        <v>3803</v>
      </c>
      <c r="V1369" s="23"/>
      <c r="W1369" s="24"/>
      <c r="X1369" s="23">
        <v>80000</v>
      </c>
      <c r="Y1369" s="74">
        <f t="shared" si="58"/>
        <v>89600.00000000001</v>
      </c>
      <c r="Z1369" s="19"/>
      <c r="AA1369" s="19" t="s">
        <v>76</v>
      </c>
      <c r="AB1369" s="19"/>
      <c r="AC1369" s="5" t="s">
        <v>2709</v>
      </c>
    </row>
    <row r="1370" spans="1:29" s="8" customFormat="1" ht="102" customHeight="1">
      <c r="A1370" s="18" t="s">
        <v>3985</v>
      </c>
      <c r="B1370" s="19" t="s">
        <v>61</v>
      </c>
      <c r="C1370" s="19" t="s">
        <v>62</v>
      </c>
      <c r="D1370" s="19" t="s">
        <v>3941</v>
      </c>
      <c r="E1370" s="19" t="s">
        <v>3942</v>
      </c>
      <c r="F1370" s="19"/>
      <c r="G1370" s="19" t="s">
        <v>3942</v>
      </c>
      <c r="H1370" s="18"/>
      <c r="I1370" s="18" t="s">
        <v>3986</v>
      </c>
      <c r="J1370" s="18"/>
      <c r="K1370" s="19" t="s">
        <v>66</v>
      </c>
      <c r="L1370" s="19">
        <v>100</v>
      </c>
      <c r="M1370" s="21" t="s">
        <v>67</v>
      </c>
      <c r="N1370" s="19" t="s">
        <v>68</v>
      </c>
      <c r="O1370" s="194" t="s">
        <v>69</v>
      </c>
      <c r="P1370" s="19" t="s">
        <v>2798</v>
      </c>
      <c r="Q1370" s="19"/>
      <c r="R1370" s="19" t="s">
        <v>3848</v>
      </c>
      <c r="S1370" s="66" t="s">
        <v>72</v>
      </c>
      <c r="T1370" s="176"/>
      <c r="U1370" s="34"/>
      <c r="V1370" s="23"/>
      <c r="W1370" s="24"/>
      <c r="X1370" s="23">
        <v>60000</v>
      </c>
      <c r="Y1370" s="23">
        <f t="shared" si="58"/>
        <v>67200</v>
      </c>
      <c r="Z1370" s="19"/>
      <c r="AA1370" s="19" t="s">
        <v>76</v>
      </c>
      <c r="AB1370" s="19"/>
      <c r="AC1370" s="5" t="s">
        <v>2709</v>
      </c>
    </row>
    <row r="1371" spans="1:29" s="8" customFormat="1" ht="135.75" customHeight="1">
      <c r="A1371" s="18" t="s">
        <v>3987</v>
      </c>
      <c r="B1371" s="19" t="s">
        <v>61</v>
      </c>
      <c r="C1371" s="19" t="s">
        <v>62</v>
      </c>
      <c r="D1371" s="19" t="s">
        <v>3988</v>
      </c>
      <c r="E1371" s="19" t="s">
        <v>3989</v>
      </c>
      <c r="F1371" s="18"/>
      <c r="G1371" s="19" t="s">
        <v>3990</v>
      </c>
      <c r="H1371" s="18"/>
      <c r="I1371" s="19" t="s">
        <v>3991</v>
      </c>
      <c r="J1371" s="18"/>
      <c r="K1371" s="19" t="s">
        <v>66</v>
      </c>
      <c r="L1371" s="19">
        <v>100</v>
      </c>
      <c r="M1371" s="21" t="s">
        <v>67</v>
      </c>
      <c r="N1371" s="19" t="s">
        <v>68</v>
      </c>
      <c r="O1371" s="19" t="s">
        <v>69</v>
      </c>
      <c r="P1371" s="19" t="s">
        <v>2798</v>
      </c>
      <c r="Q1371" s="19"/>
      <c r="R1371" s="19" t="s">
        <v>3848</v>
      </c>
      <c r="S1371" s="66" t="s">
        <v>3854</v>
      </c>
      <c r="T1371" s="176"/>
      <c r="U1371" s="34"/>
      <c r="V1371" s="23"/>
      <c r="W1371" s="24"/>
      <c r="X1371" s="23">
        <f>2121*1000/1.12</f>
        <v>1893749.9999999998</v>
      </c>
      <c r="Y1371" s="74">
        <f t="shared" si="58"/>
        <v>2121000</v>
      </c>
      <c r="Z1371" s="19"/>
      <c r="AA1371" s="19" t="s">
        <v>76</v>
      </c>
      <c r="AB1371" s="19"/>
      <c r="AC1371" s="5" t="s">
        <v>2709</v>
      </c>
    </row>
    <row r="1372" spans="1:29" s="8" customFormat="1" ht="135.75" customHeight="1">
      <c r="A1372" s="18" t="s">
        <v>3992</v>
      </c>
      <c r="B1372" s="19" t="s">
        <v>61</v>
      </c>
      <c r="C1372" s="19" t="s">
        <v>62</v>
      </c>
      <c r="D1372" s="19" t="s">
        <v>3988</v>
      </c>
      <c r="E1372" s="19" t="s">
        <v>3989</v>
      </c>
      <c r="F1372" s="18"/>
      <c r="G1372" s="19" t="s">
        <v>3990</v>
      </c>
      <c r="H1372" s="18"/>
      <c r="I1372" s="19" t="s">
        <v>3993</v>
      </c>
      <c r="J1372" s="18"/>
      <c r="K1372" s="19" t="s">
        <v>66</v>
      </c>
      <c r="L1372" s="19">
        <v>100</v>
      </c>
      <c r="M1372" s="21" t="s">
        <v>67</v>
      </c>
      <c r="N1372" s="19" t="s">
        <v>68</v>
      </c>
      <c r="O1372" s="19" t="s">
        <v>69</v>
      </c>
      <c r="P1372" s="19" t="s">
        <v>2798</v>
      </c>
      <c r="Q1372" s="19"/>
      <c r="R1372" s="19" t="s">
        <v>3848</v>
      </c>
      <c r="S1372" s="66" t="s">
        <v>3854</v>
      </c>
      <c r="T1372" s="176"/>
      <c r="U1372" s="34"/>
      <c r="V1372" s="23"/>
      <c r="W1372" s="24"/>
      <c r="X1372" s="23">
        <v>700000</v>
      </c>
      <c r="Y1372" s="74">
        <f>X1372*1.12</f>
        <v>784000.0000000001</v>
      </c>
      <c r="Z1372" s="19"/>
      <c r="AA1372" s="19" t="s">
        <v>76</v>
      </c>
      <c r="AB1372" s="19"/>
      <c r="AC1372" s="5" t="s">
        <v>2709</v>
      </c>
    </row>
    <row r="1373" spans="1:231" s="5" customFormat="1" ht="81.75" customHeight="1">
      <c r="A1373" s="18" t="s">
        <v>3994</v>
      </c>
      <c r="B1373" s="19" t="s">
        <v>61</v>
      </c>
      <c r="C1373" s="19" t="s">
        <v>62</v>
      </c>
      <c r="D1373" s="19" t="s">
        <v>3953</v>
      </c>
      <c r="E1373" s="19" t="s">
        <v>3954</v>
      </c>
      <c r="F1373" s="18"/>
      <c r="G1373" s="19" t="s">
        <v>3955</v>
      </c>
      <c r="H1373" s="18"/>
      <c r="I1373" s="19" t="s">
        <v>3995</v>
      </c>
      <c r="J1373" s="19"/>
      <c r="K1373" s="19" t="s">
        <v>66</v>
      </c>
      <c r="L1373" s="20">
        <v>100</v>
      </c>
      <c r="M1373" s="21" t="s">
        <v>67</v>
      </c>
      <c r="N1373" s="19" t="s">
        <v>68</v>
      </c>
      <c r="O1373" s="19" t="s">
        <v>112</v>
      </c>
      <c r="P1373" s="19" t="s">
        <v>2798</v>
      </c>
      <c r="Q1373" s="19"/>
      <c r="R1373" s="19" t="s">
        <v>3848</v>
      </c>
      <c r="S1373" s="73" t="s">
        <v>72</v>
      </c>
      <c r="T1373" s="21"/>
      <c r="U1373" s="19"/>
      <c r="V1373" s="24"/>
      <c r="W1373" s="24"/>
      <c r="X1373" s="24">
        <v>200000</v>
      </c>
      <c r="Y1373" s="74">
        <f t="shared" si="58"/>
        <v>224000.00000000003</v>
      </c>
      <c r="Z1373" s="19"/>
      <c r="AA1373" s="19" t="s">
        <v>76</v>
      </c>
      <c r="AB1373" s="19"/>
      <c r="AC1373" s="5" t="s">
        <v>2709</v>
      </c>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c r="CO1373" s="1"/>
      <c r="CP1373" s="1"/>
      <c r="CQ1373" s="1"/>
      <c r="CR1373" s="1"/>
      <c r="CS1373" s="1"/>
      <c r="CT1373" s="1"/>
      <c r="CU1373" s="1"/>
      <c r="CV1373" s="1"/>
      <c r="CW1373" s="1"/>
      <c r="CX1373" s="1"/>
      <c r="CY1373" s="1"/>
      <c r="CZ1373" s="1"/>
      <c r="DA1373" s="1"/>
      <c r="DB1373" s="1"/>
      <c r="DC1373" s="1"/>
      <c r="DD1373" s="1"/>
      <c r="DE1373" s="1"/>
      <c r="DF1373" s="1"/>
      <c r="DG1373" s="1"/>
      <c r="DH1373" s="1"/>
      <c r="DI1373" s="1"/>
      <c r="DJ1373" s="1"/>
      <c r="DK1373" s="1"/>
      <c r="DL1373" s="1"/>
      <c r="DM1373" s="1"/>
      <c r="DN1373" s="1"/>
      <c r="DO1373" s="1"/>
      <c r="DP1373" s="1"/>
      <c r="DQ1373" s="1"/>
      <c r="DR1373" s="1"/>
      <c r="DS1373" s="1"/>
      <c r="DT1373" s="1"/>
      <c r="DU1373" s="1"/>
      <c r="DV1373" s="1"/>
      <c r="DW1373" s="1"/>
      <c r="DX1373" s="1"/>
      <c r="DY1373" s="1"/>
      <c r="DZ1373" s="1"/>
      <c r="EA1373" s="1"/>
      <c r="EB1373" s="1"/>
      <c r="EC1373" s="1"/>
      <c r="ED1373" s="1"/>
      <c r="EE1373" s="1"/>
      <c r="EF1373" s="1"/>
      <c r="EG1373" s="1"/>
      <c r="EH1373" s="1"/>
      <c r="EI1373" s="1"/>
      <c r="EJ1373" s="1"/>
      <c r="EK1373" s="1"/>
      <c r="EL1373" s="1"/>
      <c r="EM1373" s="1"/>
      <c r="EN1373" s="1"/>
      <c r="EO1373" s="1"/>
      <c r="EP1373" s="1"/>
      <c r="EQ1373" s="1"/>
      <c r="ER1373" s="1"/>
      <c r="ES1373" s="1"/>
      <c r="ET1373" s="1"/>
      <c r="EU1373" s="1"/>
      <c r="EV1373" s="1"/>
      <c r="EW1373" s="1"/>
      <c r="EX1373" s="1"/>
      <c r="EY1373" s="1"/>
      <c r="EZ1373" s="1"/>
      <c r="FA1373" s="1"/>
      <c r="FB1373" s="1"/>
      <c r="FC1373" s="1"/>
      <c r="FD1373" s="1"/>
      <c r="FE1373" s="1"/>
      <c r="FF1373" s="1"/>
      <c r="FG1373" s="1"/>
      <c r="FH1373" s="1"/>
      <c r="FI1373" s="1"/>
      <c r="FJ1373" s="1"/>
      <c r="FK1373" s="1"/>
      <c r="FL1373" s="1"/>
      <c r="FM1373" s="1"/>
      <c r="FN1373" s="1"/>
      <c r="FO1373" s="1"/>
      <c r="FP1373" s="1"/>
      <c r="FQ1373" s="1"/>
      <c r="FR1373" s="1"/>
      <c r="FS1373" s="1"/>
      <c r="FT1373" s="1"/>
      <c r="FU1373" s="1"/>
      <c r="FV1373" s="1"/>
      <c r="FW1373" s="1"/>
      <c r="FX1373" s="1"/>
      <c r="FY1373" s="1"/>
      <c r="FZ1373" s="1"/>
      <c r="GA1373" s="1"/>
      <c r="GB1373" s="1"/>
      <c r="GC1373" s="1"/>
      <c r="GD1373" s="1"/>
      <c r="GE1373" s="1"/>
      <c r="GF1373" s="1"/>
      <c r="GG1373" s="1"/>
      <c r="GH1373" s="1"/>
      <c r="GI1373" s="1"/>
      <c r="GJ1373" s="1"/>
      <c r="GK1373" s="1"/>
      <c r="GL1373" s="1"/>
      <c r="GM1373" s="1"/>
      <c r="GN1373" s="1"/>
      <c r="GO1373" s="1"/>
      <c r="GP1373" s="1"/>
      <c r="GQ1373" s="1"/>
      <c r="GR1373" s="1"/>
      <c r="GS1373" s="1"/>
      <c r="GT1373" s="1"/>
      <c r="GU1373" s="1"/>
      <c r="GV1373" s="1"/>
      <c r="GW1373" s="1"/>
      <c r="GX1373" s="1"/>
      <c r="GY1373" s="1"/>
      <c r="GZ1373" s="1"/>
      <c r="HA1373" s="1"/>
      <c r="HB1373" s="1"/>
      <c r="HC1373" s="1"/>
      <c r="HD1373" s="1"/>
      <c r="HE1373" s="1"/>
      <c r="HF1373" s="1"/>
      <c r="HG1373" s="1"/>
      <c r="HH1373" s="1"/>
      <c r="HI1373" s="1"/>
      <c r="HJ1373" s="1"/>
      <c r="HK1373" s="1"/>
      <c r="HL1373" s="1"/>
      <c r="HM1373" s="1"/>
      <c r="HN1373" s="1"/>
      <c r="HO1373" s="1"/>
      <c r="HP1373" s="1"/>
      <c r="HQ1373" s="1"/>
      <c r="HR1373" s="1"/>
      <c r="HS1373" s="1"/>
      <c r="HT1373" s="1"/>
      <c r="HU1373" s="1"/>
      <c r="HV1373" s="1"/>
      <c r="HW1373" s="1"/>
    </row>
    <row r="1374" spans="1:29" s="11" customFormat="1" ht="109.5" customHeight="1">
      <c r="A1374" s="18" t="s">
        <v>3996</v>
      </c>
      <c r="B1374" s="19" t="s">
        <v>61</v>
      </c>
      <c r="C1374" s="19" t="s">
        <v>62</v>
      </c>
      <c r="D1374" s="19" t="s">
        <v>3959</v>
      </c>
      <c r="E1374" s="19" t="s">
        <v>3960</v>
      </c>
      <c r="F1374" s="18"/>
      <c r="G1374" s="19" t="s">
        <v>3960</v>
      </c>
      <c r="H1374" s="18"/>
      <c r="I1374" s="18" t="s">
        <v>3997</v>
      </c>
      <c r="J1374" s="18"/>
      <c r="K1374" s="19" t="s">
        <v>66</v>
      </c>
      <c r="L1374" s="66">
        <v>100</v>
      </c>
      <c r="M1374" s="21" t="s">
        <v>67</v>
      </c>
      <c r="N1374" s="19" t="s">
        <v>68</v>
      </c>
      <c r="O1374" s="22" t="s">
        <v>139</v>
      </c>
      <c r="P1374" s="19" t="s">
        <v>68</v>
      </c>
      <c r="Q1374" s="19"/>
      <c r="R1374" s="116" t="s">
        <v>3848</v>
      </c>
      <c r="S1374" s="19" t="s">
        <v>72</v>
      </c>
      <c r="T1374" s="21"/>
      <c r="U1374" s="18"/>
      <c r="V1374" s="23"/>
      <c r="W1374" s="24"/>
      <c r="X1374" s="23">
        <v>0</v>
      </c>
      <c r="Y1374" s="74">
        <f>X1374*1.12</f>
        <v>0</v>
      </c>
      <c r="Z1374" s="19"/>
      <c r="AA1374" s="19" t="s">
        <v>76</v>
      </c>
      <c r="AB1374" s="19" t="s">
        <v>3837</v>
      </c>
      <c r="AC1374" s="5" t="s">
        <v>2709</v>
      </c>
    </row>
    <row r="1375" spans="1:29" s="11" customFormat="1" ht="109.5" customHeight="1">
      <c r="A1375" s="18" t="s">
        <v>3998</v>
      </c>
      <c r="B1375" s="19" t="s">
        <v>61</v>
      </c>
      <c r="C1375" s="19" t="s">
        <v>62</v>
      </c>
      <c r="D1375" s="19" t="s">
        <v>3959</v>
      </c>
      <c r="E1375" s="19" t="s">
        <v>3960</v>
      </c>
      <c r="F1375" s="18"/>
      <c r="G1375" s="19" t="s">
        <v>3960</v>
      </c>
      <c r="H1375" s="18"/>
      <c r="I1375" s="18" t="s">
        <v>3997</v>
      </c>
      <c r="J1375" s="18"/>
      <c r="K1375" s="19" t="s">
        <v>66</v>
      </c>
      <c r="L1375" s="66">
        <v>100</v>
      </c>
      <c r="M1375" s="21" t="s">
        <v>67</v>
      </c>
      <c r="N1375" s="19" t="s">
        <v>68</v>
      </c>
      <c r="O1375" s="22" t="s">
        <v>83</v>
      </c>
      <c r="P1375" s="19" t="s">
        <v>68</v>
      </c>
      <c r="Q1375" s="19"/>
      <c r="R1375" s="116" t="s">
        <v>3848</v>
      </c>
      <c r="S1375" s="19" t="s">
        <v>72</v>
      </c>
      <c r="T1375" s="21"/>
      <c r="U1375" s="18"/>
      <c r="V1375" s="23"/>
      <c r="W1375" s="24"/>
      <c r="X1375" s="23">
        <v>12000</v>
      </c>
      <c r="Y1375" s="74">
        <f>X1375*1.12</f>
        <v>13440.000000000002</v>
      </c>
      <c r="Z1375" s="19"/>
      <c r="AA1375" s="19" t="s">
        <v>76</v>
      </c>
      <c r="AB1375" s="19"/>
      <c r="AC1375" s="5" t="s">
        <v>2709</v>
      </c>
    </row>
    <row r="1376" spans="1:29" s="83" customFormat="1" ht="69.75" customHeight="1">
      <c r="A1376" s="18" t="s">
        <v>3999</v>
      </c>
      <c r="B1376" s="19" t="s">
        <v>61</v>
      </c>
      <c r="C1376" s="19" t="s">
        <v>62</v>
      </c>
      <c r="D1376" s="19" t="s">
        <v>4000</v>
      </c>
      <c r="E1376" s="19" t="s">
        <v>4001</v>
      </c>
      <c r="F1376" s="19"/>
      <c r="G1376" s="19" t="s">
        <v>4001</v>
      </c>
      <c r="H1376" s="18"/>
      <c r="I1376" s="18" t="s">
        <v>4002</v>
      </c>
      <c r="J1376" s="18"/>
      <c r="K1376" s="48" t="s">
        <v>66</v>
      </c>
      <c r="L1376" s="18">
        <v>100</v>
      </c>
      <c r="M1376" s="19">
        <v>231010000</v>
      </c>
      <c r="N1376" s="19" t="s">
        <v>68</v>
      </c>
      <c r="O1376" s="18" t="s">
        <v>417</v>
      </c>
      <c r="P1376" s="19" t="s">
        <v>68</v>
      </c>
      <c r="Q1376" s="18"/>
      <c r="R1376" s="18" t="s">
        <v>4003</v>
      </c>
      <c r="S1376" s="21" t="s">
        <v>4004</v>
      </c>
      <c r="T1376" s="48"/>
      <c r="U1376" s="48"/>
      <c r="V1376" s="47"/>
      <c r="W1376" s="166"/>
      <c r="X1376" s="166">
        <v>2500000</v>
      </c>
      <c r="Y1376" s="47">
        <f t="shared" si="58"/>
        <v>2800000.0000000005</v>
      </c>
      <c r="Z1376" s="48"/>
      <c r="AA1376" s="19" t="s">
        <v>76</v>
      </c>
      <c r="AB1376" s="82"/>
      <c r="AC1376" s="83" t="s">
        <v>965</v>
      </c>
    </row>
    <row r="1377" spans="1:29" s="199" customFormat="1" ht="81" customHeight="1">
      <c r="A1377" s="18" t="s">
        <v>4005</v>
      </c>
      <c r="B1377" s="19" t="s">
        <v>61</v>
      </c>
      <c r="C1377" s="19" t="s">
        <v>62</v>
      </c>
      <c r="D1377" s="19" t="s">
        <v>3953</v>
      </c>
      <c r="E1377" s="19" t="s">
        <v>3954</v>
      </c>
      <c r="F1377" s="18"/>
      <c r="G1377" s="19" t="s">
        <v>3955</v>
      </c>
      <c r="H1377" s="18"/>
      <c r="I1377" s="18" t="s">
        <v>4006</v>
      </c>
      <c r="J1377" s="18"/>
      <c r="K1377" s="48" t="s">
        <v>66</v>
      </c>
      <c r="L1377" s="48">
        <v>100</v>
      </c>
      <c r="M1377" s="18">
        <v>231010000</v>
      </c>
      <c r="N1377" s="19" t="s">
        <v>68</v>
      </c>
      <c r="O1377" s="19" t="s">
        <v>417</v>
      </c>
      <c r="P1377" s="19" t="s">
        <v>2798</v>
      </c>
      <c r="Q1377" s="48"/>
      <c r="R1377" s="116" t="s">
        <v>4007</v>
      </c>
      <c r="S1377" s="19" t="s">
        <v>72</v>
      </c>
      <c r="T1377" s="48"/>
      <c r="U1377" s="48"/>
      <c r="V1377" s="47"/>
      <c r="W1377" s="166"/>
      <c r="X1377" s="166">
        <v>1500000</v>
      </c>
      <c r="Y1377" s="47">
        <f t="shared" si="58"/>
        <v>1680000.0000000002</v>
      </c>
      <c r="Z1377" s="48"/>
      <c r="AA1377" s="19" t="s">
        <v>76</v>
      </c>
      <c r="AB1377" s="198"/>
      <c r="AC1377" s="83" t="s">
        <v>965</v>
      </c>
    </row>
    <row r="1378" spans="1:29" s="168" customFormat="1" ht="66" customHeight="1">
      <c r="A1378" s="200" t="s">
        <v>4008</v>
      </c>
      <c r="B1378" s="153" t="s">
        <v>61</v>
      </c>
      <c r="C1378" s="153" t="s">
        <v>62</v>
      </c>
      <c r="D1378" s="153" t="s">
        <v>3953</v>
      </c>
      <c r="E1378" s="153" t="s">
        <v>3954</v>
      </c>
      <c r="F1378" s="200"/>
      <c r="G1378" s="153" t="s">
        <v>3955</v>
      </c>
      <c r="H1378" s="153"/>
      <c r="I1378" s="153" t="s">
        <v>4009</v>
      </c>
      <c r="J1378" s="200"/>
      <c r="K1378" s="201" t="s">
        <v>66</v>
      </c>
      <c r="L1378" s="201">
        <v>100</v>
      </c>
      <c r="M1378" s="200">
        <v>231010000</v>
      </c>
      <c r="N1378" s="153" t="s">
        <v>68</v>
      </c>
      <c r="O1378" s="201" t="s">
        <v>103</v>
      </c>
      <c r="P1378" s="153" t="s">
        <v>2798</v>
      </c>
      <c r="Q1378" s="201"/>
      <c r="R1378" s="202" t="s">
        <v>4007</v>
      </c>
      <c r="S1378" s="153" t="s">
        <v>72</v>
      </c>
      <c r="T1378" s="201"/>
      <c r="U1378" s="201"/>
      <c r="V1378" s="203"/>
      <c r="W1378" s="204"/>
      <c r="X1378" s="204">
        <v>0</v>
      </c>
      <c r="Y1378" s="203">
        <f>X1378*1.12</f>
        <v>0</v>
      </c>
      <c r="Z1378" s="201"/>
      <c r="AA1378" s="153" t="s">
        <v>76</v>
      </c>
      <c r="AB1378" s="205">
        <v>11</v>
      </c>
      <c r="AC1378" s="83" t="s">
        <v>965</v>
      </c>
    </row>
    <row r="1379" spans="1:29" s="168" customFormat="1" ht="66" customHeight="1">
      <c r="A1379" s="18" t="s">
        <v>4010</v>
      </c>
      <c r="B1379" s="19" t="s">
        <v>61</v>
      </c>
      <c r="C1379" s="19" t="s">
        <v>62</v>
      </c>
      <c r="D1379" s="19" t="s">
        <v>3953</v>
      </c>
      <c r="E1379" s="19" t="s">
        <v>3954</v>
      </c>
      <c r="F1379" s="18"/>
      <c r="G1379" s="19" t="s">
        <v>3955</v>
      </c>
      <c r="H1379" s="19"/>
      <c r="I1379" s="19" t="s">
        <v>4009</v>
      </c>
      <c r="J1379" s="18"/>
      <c r="K1379" s="48" t="s">
        <v>66</v>
      </c>
      <c r="L1379" s="48">
        <v>100</v>
      </c>
      <c r="M1379" s="18">
        <v>231010000</v>
      </c>
      <c r="N1379" s="19" t="s">
        <v>68</v>
      </c>
      <c r="O1379" s="48" t="s">
        <v>378</v>
      </c>
      <c r="P1379" s="19" t="s">
        <v>2798</v>
      </c>
      <c r="Q1379" s="48"/>
      <c r="R1379" s="116" t="s">
        <v>4007</v>
      </c>
      <c r="S1379" s="19" t="s">
        <v>72</v>
      </c>
      <c r="T1379" s="48"/>
      <c r="U1379" s="48"/>
      <c r="V1379" s="47"/>
      <c r="W1379" s="166"/>
      <c r="X1379" s="166">
        <v>95000</v>
      </c>
      <c r="Y1379" s="47">
        <f>X1379*1.12</f>
        <v>106400.00000000001</v>
      </c>
      <c r="Z1379" s="48"/>
      <c r="AA1379" s="19" t="s">
        <v>76</v>
      </c>
      <c r="AB1379" s="167"/>
      <c r="AC1379" s="83" t="s">
        <v>965</v>
      </c>
    </row>
    <row r="1380" spans="1:29" s="206" customFormat="1" ht="64.5" customHeight="1">
      <c r="A1380" s="18" t="s">
        <v>4011</v>
      </c>
      <c r="B1380" s="19" t="s">
        <v>61</v>
      </c>
      <c r="C1380" s="19" t="s">
        <v>62</v>
      </c>
      <c r="D1380" s="19" t="s">
        <v>3953</v>
      </c>
      <c r="E1380" s="19" t="s">
        <v>3954</v>
      </c>
      <c r="F1380" s="18"/>
      <c r="G1380" s="19" t="s">
        <v>3955</v>
      </c>
      <c r="H1380" s="19"/>
      <c r="I1380" s="19" t="s">
        <v>4012</v>
      </c>
      <c r="J1380" s="18"/>
      <c r="K1380" s="48" t="s">
        <v>66</v>
      </c>
      <c r="L1380" s="48">
        <v>100</v>
      </c>
      <c r="M1380" s="18">
        <v>231010000</v>
      </c>
      <c r="N1380" s="19" t="s">
        <v>68</v>
      </c>
      <c r="O1380" s="19" t="s">
        <v>417</v>
      </c>
      <c r="P1380" s="19" t="s">
        <v>2798</v>
      </c>
      <c r="Q1380" s="48"/>
      <c r="R1380" s="116" t="s">
        <v>4007</v>
      </c>
      <c r="S1380" s="19" t="s">
        <v>72</v>
      </c>
      <c r="T1380" s="48"/>
      <c r="U1380" s="48"/>
      <c r="V1380" s="47"/>
      <c r="W1380" s="46"/>
      <c r="X1380" s="46">
        <v>1200000</v>
      </c>
      <c r="Y1380" s="47">
        <f t="shared" si="58"/>
        <v>1344000.0000000002</v>
      </c>
      <c r="Z1380" s="48"/>
      <c r="AA1380" s="19" t="s">
        <v>76</v>
      </c>
      <c r="AB1380" s="19"/>
      <c r="AC1380" s="83" t="s">
        <v>965</v>
      </c>
    </row>
    <row r="1381" spans="1:29" s="206" customFormat="1" ht="68.25" customHeight="1">
      <c r="A1381" s="18" t="s">
        <v>4013</v>
      </c>
      <c r="B1381" s="19" t="s">
        <v>61</v>
      </c>
      <c r="C1381" s="19" t="s">
        <v>62</v>
      </c>
      <c r="D1381" s="19" t="s">
        <v>3953</v>
      </c>
      <c r="E1381" s="19" t="s">
        <v>3954</v>
      </c>
      <c r="F1381" s="18"/>
      <c r="G1381" s="19" t="s">
        <v>3955</v>
      </c>
      <c r="H1381" s="19"/>
      <c r="I1381" s="19" t="s">
        <v>4014</v>
      </c>
      <c r="J1381" s="18"/>
      <c r="K1381" s="48" t="s">
        <v>66</v>
      </c>
      <c r="L1381" s="48">
        <v>100</v>
      </c>
      <c r="M1381" s="18">
        <v>231010000</v>
      </c>
      <c r="N1381" s="19" t="s">
        <v>68</v>
      </c>
      <c r="O1381" s="48" t="s">
        <v>103</v>
      </c>
      <c r="P1381" s="19" t="s">
        <v>4015</v>
      </c>
      <c r="Q1381" s="48"/>
      <c r="R1381" s="116" t="s">
        <v>4007</v>
      </c>
      <c r="S1381" s="19" t="s">
        <v>72</v>
      </c>
      <c r="T1381" s="48"/>
      <c r="U1381" s="48"/>
      <c r="V1381" s="47"/>
      <c r="W1381" s="166"/>
      <c r="X1381" s="166">
        <v>160000</v>
      </c>
      <c r="Y1381" s="47">
        <f t="shared" si="58"/>
        <v>179200.00000000003</v>
      </c>
      <c r="Z1381" s="48"/>
      <c r="AA1381" s="19" t="s">
        <v>76</v>
      </c>
      <c r="AB1381" s="19"/>
      <c r="AC1381" s="83" t="s">
        <v>965</v>
      </c>
    </row>
    <row r="1382" spans="1:29" s="168" customFormat="1" ht="47.25" customHeight="1">
      <c r="A1382" s="18" t="s">
        <v>4016</v>
      </c>
      <c r="B1382" s="19" t="s">
        <v>61</v>
      </c>
      <c r="C1382" s="19" t="s">
        <v>62</v>
      </c>
      <c r="D1382" s="19" t="s">
        <v>4017</v>
      </c>
      <c r="E1382" s="19" t="s">
        <v>4018</v>
      </c>
      <c r="F1382" s="18"/>
      <c r="G1382" s="19" t="s">
        <v>4018</v>
      </c>
      <c r="H1382" s="18"/>
      <c r="I1382" s="18" t="s">
        <v>4019</v>
      </c>
      <c r="J1382" s="18"/>
      <c r="K1382" s="48" t="s">
        <v>66</v>
      </c>
      <c r="L1382" s="48">
        <v>100</v>
      </c>
      <c r="M1382" s="18">
        <v>231010000</v>
      </c>
      <c r="N1382" s="19" t="s">
        <v>68</v>
      </c>
      <c r="O1382" s="19" t="s">
        <v>103</v>
      </c>
      <c r="P1382" s="19" t="s">
        <v>68</v>
      </c>
      <c r="Q1382" s="48"/>
      <c r="R1382" s="116" t="s">
        <v>4007</v>
      </c>
      <c r="S1382" s="21" t="s">
        <v>4004</v>
      </c>
      <c r="T1382" s="48"/>
      <c r="U1382" s="48"/>
      <c r="V1382" s="47"/>
      <c r="W1382" s="166"/>
      <c r="X1382" s="166">
        <v>250000</v>
      </c>
      <c r="Y1382" s="47">
        <f t="shared" si="58"/>
        <v>280000</v>
      </c>
      <c r="Z1382" s="48"/>
      <c r="AA1382" s="19" t="s">
        <v>76</v>
      </c>
      <c r="AB1382" s="167"/>
      <c r="AC1382" s="83" t="s">
        <v>965</v>
      </c>
    </row>
    <row r="1383" spans="1:29" s="83" customFormat="1" ht="105" customHeight="1">
      <c r="A1383" s="18" t="s">
        <v>4020</v>
      </c>
      <c r="B1383" s="19" t="s">
        <v>61</v>
      </c>
      <c r="C1383" s="19" t="s">
        <v>62</v>
      </c>
      <c r="D1383" s="19" t="s">
        <v>4021</v>
      </c>
      <c r="E1383" s="33" t="s">
        <v>4022</v>
      </c>
      <c r="F1383" s="19"/>
      <c r="G1383" s="33" t="s">
        <v>4022</v>
      </c>
      <c r="H1383" s="19"/>
      <c r="I1383" s="19"/>
      <c r="J1383" s="21"/>
      <c r="K1383" s="19" t="s">
        <v>66</v>
      </c>
      <c r="L1383" s="48">
        <v>100</v>
      </c>
      <c r="M1383" s="18">
        <v>231010000</v>
      </c>
      <c r="N1383" s="19" t="s">
        <v>68</v>
      </c>
      <c r="O1383" s="19" t="s">
        <v>69</v>
      </c>
      <c r="P1383" s="19" t="s">
        <v>68</v>
      </c>
      <c r="Q1383" s="19"/>
      <c r="R1383" s="116" t="s">
        <v>4007</v>
      </c>
      <c r="S1383" s="21" t="s">
        <v>4004</v>
      </c>
      <c r="T1383" s="48"/>
      <c r="U1383" s="48"/>
      <c r="V1383" s="46"/>
      <c r="W1383" s="46"/>
      <c r="X1383" s="84">
        <v>280000</v>
      </c>
      <c r="Y1383" s="23">
        <f>X1383*1.12</f>
        <v>313600.00000000006</v>
      </c>
      <c r="Z1383" s="48"/>
      <c r="AA1383" s="19" t="s">
        <v>76</v>
      </c>
      <c r="AB1383" s="82"/>
      <c r="AC1383" s="83" t="s">
        <v>1038</v>
      </c>
    </row>
    <row r="1384" spans="1:29" s="83" customFormat="1" ht="73.5" customHeight="1">
      <c r="A1384" s="18" t="s">
        <v>4023</v>
      </c>
      <c r="B1384" s="19" t="s">
        <v>61</v>
      </c>
      <c r="C1384" s="19" t="s">
        <v>62</v>
      </c>
      <c r="D1384" s="19" t="s">
        <v>3953</v>
      </c>
      <c r="E1384" s="33" t="s">
        <v>3954</v>
      </c>
      <c r="F1384" s="19"/>
      <c r="G1384" s="33" t="s">
        <v>3955</v>
      </c>
      <c r="H1384" s="19"/>
      <c r="I1384" s="19" t="s">
        <v>4024</v>
      </c>
      <c r="J1384" s="21"/>
      <c r="K1384" s="19" t="s">
        <v>66</v>
      </c>
      <c r="L1384" s="48">
        <v>100</v>
      </c>
      <c r="M1384" s="18">
        <v>231010000</v>
      </c>
      <c r="N1384" s="19" t="s">
        <v>68</v>
      </c>
      <c r="O1384" s="48" t="s">
        <v>233</v>
      </c>
      <c r="P1384" s="19" t="s">
        <v>2798</v>
      </c>
      <c r="Q1384" s="19"/>
      <c r="R1384" s="19" t="s">
        <v>4025</v>
      </c>
      <c r="S1384" s="19" t="s">
        <v>3854</v>
      </c>
      <c r="T1384" s="48"/>
      <c r="U1384" s="48"/>
      <c r="V1384" s="46"/>
      <c r="W1384" s="46"/>
      <c r="X1384" s="84">
        <v>0</v>
      </c>
      <c r="Y1384" s="23">
        <f>X1384*1.12</f>
        <v>0</v>
      </c>
      <c r="Z1384" s="48"/>
      <c r="AA1384" s="19" t="s">
        <v>76</v>
      </c>
      <c r="AB1384" s="207">
        <v>11</v>
      </c>
      <c r="AC1384" s="83" t="s">
        <v>1038</v>
      </c>
    </row>
    <row r="1385" spans="1:29" s="83" customFormat="1" ht="73.5" customHeight="1">
      <c r="A1385" s="18" t="s">
        <v>4026</v>
      </c>
      <c r="B1385" s="19" t="s">
        <v>61</v>
      </c>
      <c r="C1385" s="19" t="s">
        <v>62</v>
      </c>
      <c r="D1385" s="19" t="s">
        <v>3953</v>
      </c>
      <c r="E1385" s="33" t="s">
        <v>3954</v>
      </c>
      <c r="F1385" s="19"/>
      <c r="G1385" s="33" t="s">
        <v>3955</v>
      </c>
      <c r="H1385" s="19"/>
      <c r="I1385" s="19" t="s">
        <v>4024</v>
      </c>
      <c r="J1385" s="21"/>
      <c r="K1385" s="19" t="s">
        <v>66</v>
      </c>
      <c r="L1385" s="48">
        <v>100</v>
      </c>
      <c r="M1385" s="18">
        <v>231010000</v>
      </c>
      <c r="N1385" s="19" t="s">
        <v>68</v>
      </c>
      <c r="O1385" s="48" t="s">
        <v>112</v>
      </c>
      <c r="P1385" s="19" t="s">
        <v>2798</v>
      </c>
      <c r="Q1385" s="19"/>
      <c r="R1385" s="19" t="s">
        <v>4025</v>
      </c>
      <c r="S1385" s="19" t="s">
        <v>3854</v>
      </c>
      <c r="T1385" s="48"/>
      <c r="U1385" s="48"/>
      <c r="V1385" s="46"/>
      <c r="W1385" s="46"/>
      <c r="X1385" s="84">
        <v>700000</v>
      </c>
      <c r="Y1385" s="23">
        <f>X1385*1.12</f>
        <v>784000.0000000001</v>
      </c>
      <c r="Z1385" s="48"/>
      <c r="AA1385" s="19" t="s">
        <v>76</v>
      </c>
      <c r="AB1385" s="82"/>
      <c r="AC1385" s="83" t="s">
        <v>1038</v>
      </c>
    </row>
    <row r="1386" spans="1:29" s="83" customFormat="1" ht="105" customHeight="1">
      <c r="A1386" s="18" t="s">
        <v>4027</v>
      </c>
      <c r="B1386" s="19" t="s">
        <v>61</v>
      </c>
      <c r="C1386" s="19" t="s">
        <v>62</v>
      </c>
      <c r="D1386" s="19" t="s">
        <v>4028</v>
      </c>
      <c r="E1386" s="33" t="s">
        <v>4029</v>
      </c>
      <c r="F1386" s="19"/>
      <c r="G1386" s="33" t="s">
        <v>4029</v>
      </c>
      <c r="H1386" s="19"/>
      <c r="I1386" s="19" t="s">
        <v>4030</v>
      </c>
      <c r="J1386" s="21"/>
      <c r="K1386" s="19" t="s">
        <v>66</v>
      </c>
      <c r="L1386" s="48">
        <v>100</v>
      </c>
      <c r="M1386" s="18">
        <v>231010000</v>
      </c>
      <c r="N1386" s="19" t="s">
        <v>68</v>
      </c>
      <c r="O1386" s="19" t="s">
        <v>83</v>
      </c>
      <c r="P1386" s="19" t="s">
        <v>2798</v>
      </c>
      <c r="Q1386" s="19"/>
      <c r="R1386" s="19" t="s">
        <v>4025</v>
      </c>
      <c r="S1386" s="19" t="s">
        <v>3835</v>
      </c>
      <c r="T1386" s="48"/>
      <c r="U1386" s="48"/>
      <c r="V1386" s="46"/>
      <c r="W1386" s="46"/>
      <c r="X1386" s="84">
        <v>200000</v>
      </c>
      <c r="Y1386" s="23">
        <f>X1386*1.12</f>
        <v>224000.00000000003</v>
      </c>
      <c r="Z1386" s="48"/>
      <c r="AA1386" s="19" t="s">
        <v>76</v>
      </c>
      <c r="AB1386" s="82"/>
      <c r="AC1386" s="83" t="s">
        <v>1038</v>
      </c>
    </row>
    <row r="1387" spans="1:29" s="136" customFormat="1" ht="65.25" customHeight="1">
      <c r="A1387" s="18" t="s">
        <v>4031</v>
      </c>
      <c r="B1387" s="19" t="s">
        <v>61</v>
      </c>
      <c r="C1387" s="19" t="s">
        <v>62</v>
      </c>
      <c r="D1387" s="19" t="s">
        <v>4000</v>
      </c>
      <c r="E1387" s="19" t="s">
        <v>4001</v>
      </c>
      <c r="F1387" s="63"/>
      <c r="G1387" s="19" t="s">
        <v>4001</v>
      </c>
      <c r="H1387" s="19"/>
      <c r="I1387" s="19" t="s">
        <v>4032</v>
      </c>
      <c r="J1387" s="18"/>
      <c r="K1387" s="18" t="s">
        <v>66</v>
      </c>
      <c r="L1387" s="18">
        <v>100</v>
      </c>
      <c r="M1387" s="18">
        <v>231010000</v>
      </c>
      <c r="N1387" s="19" t="s">
        <v>68</v>
      </c>
      <c r="O1387" s="19" t="s">
        <v>69</v>
      </c>
      <c r="P1387" s="19" t="s">
        <v>68</v>
      </c>
      <c r="Q1387" s="18"/>
      <c r="R1387" s="18" t="s">
        <v>3848</v>
      </c>
      <c r="S1387" s="18" t="s">
        <v>3854</v>
      </c>
      <c r="T1387" s="120"/>
      <c r="U1387" s="18"/>
      <c r="V1387" s="46"/>
      <c r="W1387" s="47"/>
      <c r="X1387" s="47">
        <v>16071428.57</v>
      </c>
      <c r="Y1387" s="47">
        <v>17999999.998400003</v>
      </c>
      <c r="Z1387" s="48"/>
      <c r="AA1387" s="19" t="s">
        <v>76</v>
      </c>
      <c r="AB1387" s="135"/>
      <c r="AC1387" s="136" t="s">
        <v>4033</v>
      </c>
    </row>
    <row r="1388" spans="1:29" s="136" customFormat="1" ht="71.25" customHeight="1">
      <c r="A1388" s="18" t="s">
        <v>4034</v>
      </c>
      <c r="B1388" s="19" t="s">
        <v>61</v>
      </c>
      <c r="C1388" s="19" t="s">
        <v>62</v>
      </c>
      <c r="D1388" s="19" t="s">
        <v>3953</v>
      </c>
      <c r="E1388" s="33" t="s">
        <v>3954</v>
      </c>
      <c r="F1388" s="19"/>
      <c r="G1388" s="33" t="s">
        <v>3955</v>
      </c>
      <c r="H1388" s="19"/>
      <c r="I1388" s="19" t="s">
        <v>4035</v>
      </c>
      <c r="J1388" s="18"/>
      <c r="K1388" s="18" t="s">
        <v>66</v>
      </c>
      <c r="L1388" s="18">
        <v>100</v>
      </c>
      <c r="M1388" s="18">
        <v>231010000</v>
      </c>
      <c r="N1388" s="19" t="s">
        <v>68</v>
      </c>
      <c r="O1388" s="19" t="s">
        <v>139</v>
      </c>
      <c r="P1388" s="19" t="s">
        <v>2798</v>
      </c>
      <c r="Q1388" s="18"/>
      <c r="R1388" s="116" t="s">
        <v>3848</v>
      </c>
      <c r="S1388" s="19" t="s">
        <v>72</v>
      </c>
      <c r="T1388" s="120"/>
      <c r="U1388" s="18"/>
      <c r="V1388" s="46"/>
      <c r="W1388" s="47"/>
      <c r="X1388" s="47">
        <v>595000</v>
      </c>
      <c r="Y1388" s="47">
        <f>X1388*1.12</f>
        <v>666400.0000000001</v>
      </c>
      <c r="Z1388" s="48"/>
      <c r="AA1388" s="19" t="s">
        <v>76</v>
      </c>
      <c r="AB1388" s="135"/>
      <c r="AC1388" s="136" t="s">
        <v>4033</v>
      </c>
    </row>
    <row r="1389" spans="1:29" s="1" customFormat="1" ht="259.5" customHeight="1">
      <c r="A1389" s="18" t="s">
        <v>4036</v>
      </c>
      <c r="B1389" s="19" t="s">
        <v>61</v>
      </c>
      <c r="C1389" s="19" t="s">
        <v>62</v>
      </c>
      <c r="D1389" s="56" t="s">
        <v>4037</v>
      </c>
      <c r="E1389" s="26" t="s">
        <v>4038</v>
      </c>
      <c r="F1389" s="19"/>
      <c r="G1389" s="26" t="s">
        <v>4038</v>
      </c>
      <c r="H1389" s="18"/>
      <c r="I1389" s="18" t="s">
        <v>4039</v>
      </c>
      <c r="J1389" s="18"/>
      <c r="K1389" s="19" t="s">
        <v>66</v>
      </c>
      <c r="L1389" s="33">
        <v>100</v>
      </c>
      <c r="M1389" s="21" t="s">
        <v>67</v>
      </c>
      <c r="N1389" s="19" t="s">
        <v>68</v>
      </c>
      <c r="O1389" s="33" t="s">
        <v>971</v>
      </c>
      <c r="P1389" s="19" t="s">
        <v>2798</v>
      </c>
      <c r="Q1389" s="19"/>
      <c r="R1389" s="33" t="s">
        <v>4007</v>
      </c>
      <c r="S1389" s="66" t="s">
        <v>323</v>
      </c>
      <c r="T1389" s="139"/>
      <c r="U1389" s="18" t="s">
        <v>3803</v>
      </c>
      <c r="V1389" s="84"/>
      <c r="W1389" s="46"/>
      <c r="X1389" s="24">
        <v>60000</v>
      </c>
      <c r="Y1389" s="23">
        <f aca="true" t="shared" si="59" ref="Y1389:Y1399">X1389*1.12</f>
        <v>67200</v>
      </c>
      <c r="Z1389" s="19"/>
      <c r="AA1389" s="19" t="s">
        <v>76</v>
      </c>
      <c r="AB1389" s="19"/>
      <c r="AC1389" s="3" t="s">
        <v>1091</v>
      </c>
    </row>
    <row r="1390" spans="1:29" s="1" customFormat="1" ht="171" customHeight="1">
      <c r="A1390" s="18" t="s">
        <v>4040</v>
      </c>
      <c r="B1390" s="19" t="s">
        <v>61</v>
      </c>
      <c r="C1390" s="19" t="s">
        <v>62</v>
      </c>
      <c r="D1390" s="56" t="s">
        <v>3959</v>
      </c>
      <c r="E1390" s="26" t="s">
        <v>3960</v>
      </c>
      <c r="F1390" s="19"/>
      <c r="G1390" s="26" t="s">
        <v>3960</v>
      </c>
      <c r="H1390" s="18"/>
      <c r="I1390" s="18" t="s">
        <v>4041</v>
      </c>
      <c r="J1390" s="18"/>
      <c r="K1390" s="19" t="s">
        <v>66</v>
      </c>
      <c r="L1390" s="33">
        <v>100</v>
      </c>
      <c r="M1390" s="21" t="s">
        <v>67</v>
      </c>
      <c r="N1390" s="19" t="s">
        <v>68</v>
      </c>
      <c r="O1390" s="33" t="s">
        <v>390</v>
      </c>
      <c r="P1390" s="19" t="s">
        <v>68</v>
      </c>
      <c r="Q1390" s="19"/>
      <c r="R1390" s="33" t="s">
        <v>4007</v>
      </c>
      <c r="S1390" s="66" t="s">
        <v>3854</v>
      </c>
      <c r="T1390" s="139"/>
      <c r="U1390" s="18"/>
      <c r="V1390" s="84"/>
      <c r="W1390" s="46"/>
      <c r="X1390" s="24">
        <f>1477679+31200+60000</f>
        <v>1568879</v>
      </c>
      <c r="Y1390" s="23">
        <f t="shared" si="59"/>
        <v>1757144.4800000002</v>
      </c>
      <c r="Z1390" s="19"/>
      <c r="AA1390" s="19" t="s">
        <v>76</v>
      </c>
      <c r="AB1390" s="19"/>
      <c r="AC1390" s="3" t="s">
        <v>4042</v>
      </c>
    </row>
    <row r="1391" spans="1:29" s="1" customFormat="1" ht="77.25" customHeight="1">
      <c r="A1391" s="18" t="s">
        <v>4043</v>
      </c>
      <c r="B1391" s="19" t="s">
        <v>61</v>
      </c>
      <c r="C1391" s="19" t="s">
        <v>62</v>
      </c>
      <c r="D1391" s="56" t="s">
        <v>4044</v>
      </c>
      <c r="E1391" s="26" t="s">
        <v>4045</v>
      </c>
      <c r="F1391" s="19"/>
      <c r="G1391" s="26" t="s">
        <v>4045</v>
      </c>
      <c r="H1391" s="18"/>
      <c r="I1391" s="18"/>
      <c r="J1391" s="18"/>
      <c r="K1391" s="19" t="s">
        <v>66</v>
      </c>
      <c r="L1391" s="33">
        <v>100</v>
      </c>
      <c r="M1391" s="21" t="s">
        <v>67</v>
      </c>
      <c r="N1391" s="19" t="s">
        <v>68</v>
      </c>
      <c r="O1391" s="33" t="s">
        <v>417</v>
      </c>
      <c r="P1391" s="19" t="s">
        <v>68</v>
      </c>
      <c r="Q1391" s="19"/>
      <c r="R1391" s="33" t="s">
        <v>4007</v>
      </c>
      <c r="S1391" s="66" t="s">
        <v>3854</v>
      </c>
      <c r="T1391" s="139"/>
      <c r="U1391" s="18" t="s">
        <v>3803</v>
      </c>
      <c r="V1391" s="84"/>
      <c r="W1391" s="46"/>
      <c r="X1391" s="24">
        <v>4464286</v>
      </c>
      <c r="Y1391" s="23">
        <f t="shared" si="59"/>
        <v>5000000.32</v>
      </c>
      <c r="Z1391" s="19"/>
      <c r="AA1391" s="19" t="s">
        <v>76</v>
      </c>
      <c r="AB1391" s="19"/>
      <c r="AC1391" s="3" t="s">
        <v>1091</v>
      </c>
    </row>
    <row r="1392" spans="1:29" s="1" customFormat="1" ht="133.5" customHeight="1">
      <c r="A1392" s="18" t="s">
        <v>4046</v>
      </c>
      <c r="B1392" s="19" t="s">
        <v>61</v>
      </c>
      <c r="C1392" s="19" t="s">
        <v>62</v>
      </c>
      <c r="D1392" s="56" t="s">
        <v>4047</v>
      </c>
      <c r="E1392" s="26" t="s">
        <v>4048</v>
      </c>
      <c r="F1392" s="19"/>
      <c r="G1392" s="26" t="s">
        <v>4048</v>
      </c>
      <c r="H1392" s="18"/>
      <c r="I1392" s="18" t="s">
        <v>4049</v>
      </c>
      <c r="J1392" s="18"/>
      <c r="K1392" s="19" t="s">
        <v>66</v>
      </c>
      <c r="L1392" s="33">
        <v>100</v>
      </c>
      <c r="M1392" s="21" t="s">
        <v>67</v>
      </c>
      <c r="N1392" s="19" t="s">
        <v>68</v>
      </c>
      <c r="O1392" s="33" t="s">
        <v>112</v>
      </c>
      <c r="P1392" s="19" t="s">
        <v>68</v>
      </c>
      <c r="Q1392" s="19"/>
      <c r="R1392" s="33" t="s">
        <v>3848</v>
      </c>
      <c r="S1392" s="66" t="s">
        <v>3854</v>
      </c>
      <c r="T1392" s="139"/>
      <c r="U1392" s="18"/>
      <c r="V1392" s="84"/>
      <c r="W1392" s="46"/>
      <c r="X1392" s="24">
        <v>200000</v>
      </c>
      <c r="Y1392" s="23">
        <f t="shared" si="59"/>
        <v>224000.00000000003</v>
      </c>
      <c r="Z1392" s="19"/>
      <c r="AA1392" s="19" t="s">
        <v>76</v>
      </c>
      <c r="AB1392" s="19"/>
      <c r="AC1392" s="3" t="s">
        <v>1091</v>
      </c>
    </row>
    <row r="1393" spans="1:29" s="1" customFormat="1" ht="92.25" customHeight="1">
      <c r="A1393" s="18" t="s">
        <v>4050</v>
      </c>
      <c r="B1393" s="19" t="s">
        <v>61</v>
      </c>
      <c r="C1393" s="19" t="s">
        <v>62</v>
      </c>
      <c r="D1393" s="56" t="s">
        <v>4051</v>
      </c>
      <c r="E1393" s="26" t="s">
        <v>4052</v>
      </c>
      <c r="F1393" s="19"/>
      <c r="G1393" s="26" t="s">
        <v>4052</v>
      </c>
      <c r="H1393" s="18"/>
      <c r="I1393" s="18" t="s">
        <v>4053</v>
      </c>
      <c r="J1393" s="18"/>
      <c r="K1393" s="19" t="s">
        <v>66</v>
      </c>
      <c r="L1393" s="33">
        <v>100</v>
      </c>
      <c r="M1393" s="21" t="s">
        <v>67</v>
      </c>
      <c r="N1393" s="19" t="s">
        <v>68</v>
      </c>
      <c r="O1393" s="33" t="s">
        <v>417</v>
      </c>
      <c r="P1393" s="19" t="s">
        <v>68</v>
      </c>
      <c r="Q1393" s="19"/>
      <c r="R1393" s="33" t="s">
        <v>3848</v>
      </c>
      <c r="S1393" s="66" t="s">
        <v>3854</v>
      </c>
      <c r="T1393" s="139"/>
      <c r="U1393" s="18"/>
      <c r="V1393" s="84"/>
      <c r="W1393" s="46"/>
      <c r="X1393" s="24">
        <v>312499.99999999994</v>
      </c>
      <c r="Y1393" s="23">
        <f t="shared" si="59"/>
        <v>349999.99999999994</v>
      </c>
      <c r="Z1393" s="19"/>
      <c r="AA1393" s="19" t="s">
        <v>76</v>
      </c>
      <c r="AB1393" s="19"/>
      <c r="AC1393" s="3" t="s">
        <v>1091</v>
      </c>
    </row>
    <row r="1394" spans="1:29" s="1" customFormat="1" ht="66.75" customHeight="1">
      <c r="A1394" s="18" t="s">
        <v>4054</v>
      </c>
      <c r="B1394" s="19" t="s">
        <v>61</v>
      </c>
      <c r="C1394" s="19" t="s">
        <v>62</v>
      </c>
      <c r="D1394" s="56" t="s">
        <v>3941</v>
      </c>
      <c r="E1394" s="26" t="s">
        <v>3942</v>
      </c>
      <c r="F1394" s="19"/>
      <c r="G1394" s="26" t="s">
        <v>3942</v>
      </c>
      <c r="H1394" s="18"/>
      <c r="I1394" s="18" t="s">
        <v>4055</v>
      </c>
      <c r="J1394" s="18"/>
      <c r="K1394" s="19" t="s">
        <v>82</v>
      </c>
      <c r="L1394" s="33">
        <v>100</v>
      </c>
      <c r="M1394" s="21" t="s">
        <v>67</v>
      </c>
      <c r="N1394" s="19" t="s">
        <v>68</v>
      </c>
      <c r="O1394" s="33" t="s">
        <v>191</v>
      </c>
      <c r="P1394" s="19" t="s">
        <v>68</v>
      </c>
      <c r="Q1394" s="19"/>
      <c r="R1394" s="33" t="s">
        <v>3848</v>
      </c>
      <c r="S1394" s="66" t="s">
        <v>3854</v>
      </c>
      <c r="T1394" s="139"/>
      <c r="U1394" s="18"/>
      <c r="V1394" s="84"/>
      <c r="W1394" s="46"/>
      <c r="X1394" s="24">
        <v>0</v>
      </c>
      <c r="Y1394" s="23">
        <f t="shared" si="59"/>
        <v>0</v>
      </c>
      <c r="Z1394" s="19"/>
      <c r="AA1394" s="19" t="s">
        <v>76</v>
      </c>
      <c r="AB1394" s="19">
        <v>11</v>
      </c>
      <c r="AC1394" s="3" t="s">
        <v>1091</v>
      </c>
    </row>
    <row r="1395" spans="1:29" s="1" customFormat="1" ht="66.75" customHeight="1">
      <c r="A1395" s="18" t="s">
        <v>4056</v>
      </c>
      <c r="B1395" s="19" t="s">
        <v>61</v>
      </c>
      <c r="C1395" s="19" t="s">
        <v>62</v>
      </c>
      <c r="D1395" s="56" t="s">
        <v>3941</v>
      </c>
      <c r="E1395" s="26" t="s">
        <v>3942</v>
      </c>
      <c r="F1395" s="19"/>
      <c r="G1395" s="26" t="s">
        <v>3942</v>
      </c>
      <c r="H1395" s="18"/>
      <c r="I1395" s="18" t="s">
        <v>4055</v>
      </c>
      <c r="J1395" s="18"/>
      <c r="K1395" s="19" t="s">
        <v>82</v>
      </c>
      <c r="L1395" s="33">
        <v>100</v>
      </c>
      <c r="M1395" s="21" t="s">
        <v>67</v>
      </c>
      <c r="N1395" s="19" t="s">
        <v>68</v>
      </c>
      <c r="O1395" s="33" t="s">
        <v>513</v>
      </c>
      <c r="P1395" s="19" t="s">
        <v>68</v>
      </c>
      <c r="Q1395" s="19"/>
      <c r="R1395" s="33" t="s">
        <v>3848</v>
      </c>
      <c r="S1395" s="66" t="s">
        <v>3854</v>
      </c>
      <c r="T1395" s="139"/>
      <c r="U1395" s="18"/>
      <c r="V1395" s="84"/>
      <c r="W1395" s="46"/>
      <c r="X1395" s="24">
        <v>2500000</v>
      </c>
      <c r="Y1395" s="23">
        <f t="shared" si="59"/>
        <v>2800000.0000000005</v>
      </c>
      <c r="Z1395" s="19"/>
      <c r="AA1395" s="19" t="s">
        <v>76</v>
      </c>
      <c r="AB1395" s="19"/>
      <c r="AC1395" s="3" t="s">
        <v>1091</v>
      </c>
    </row>
    <row r="1396" spans="1:29" s="1" customFormat="1" ht="108.75" customHeight="1">
      <c r="A1396" s="18" t="s">
        <v>4057</v>
      </c>
      <c r="B1396" s="19" t="s">
        <v>61</v>
      </c>
      <c r="C1396" s="19" t="s">
        <v>62</v>
      </c>
      <c r="D1396" s="56" t="s">
        <v>3953</v>
      </c>
      <c r="E1396" s="26" t="s">
        <v>3954</v>
      </c>
      <c r="F1396" s="19"/>
      <c r="G1396" s="26" t="s">
        <v>3955</v>
      </c>
      <c r="H1396" s="18"/>
      <c r="I1396" s="18" t="s">
        <v>4058</v>
      </c>
      <c r="J1396" s="18"/>
      <c r="K1396" s="19" t="s">
        <v>66</v>
      </c>
      <c r="L1396" s="33">
        <v>100</v>
      </c>
      <c r="M1396" s="21" t="s">
        <v>67</v>
      </c>
      <c r="N1396" s="19" t="s">
        <v>68</v>
      </c>
      <c r="O1396" s="33" t="s">
        <v>112</v>
      </c>
      <c r="P1396" s="19" t="s">
        <v>2798</v>
      </c>
      <c r="Q1396" s="19"/>
      <c r="R1396" s="33" t="s">
        <v>3848</v>
      </c>
      <c r="S1396" s="66" t="s">
        <v>72</v>
      </c>
      <c r="T1396" s="139"/>
      <c r="U1396" s="18"/>
      <c r="V1396" s="84"/>
      <c r="W1396" s="46"/>
      <c r="X1396" s="24">
        <v>0</v>
      </c>
      <c r="Y1396" s="23">
        <f>X1396*1.12</f>
        <v>0</v>
      </c>
      <c r="Z1396" s="19"/>
      <c r="AA1396" s="19" t="s">
        <v>76</v>
      </c>
      <c r="AB1396" s="19" t="s">
        <v>3837</v>
      </c>
      <c r="AC1396" s="3" t="s">
        <v>1091</v>
      </c>
    </row>
    <row r="1397" spans="1:29" s="1" customFormat="1" ht="118.5" customHeight="1">
      <c r="A1397" s="18" t="s">
        <v>4059</v>
      </c>
      <c r="B1397" s="19" t="s">
        <v>61</v>
      </c>
      <c r="C1397" s="19" t="s">
        <v>62</v>
      </c>
      <c r="D1397" s="56" t="s">
        <v>3953</v>
      </c>
      <c r="E1397" s="26" t="s">
        <v>3954</v>
      </c>
      <c r="F1397" s="19"/>
      <c r="G1397" s="26" t="s">
        <v>3955</v>
      </c>
      <c r="H1397" s="18"/>
      <c r="I1397" s="18" t="s">
        <v>4058</v>
      </c>
      <c r="J1397" s="18"/>
      <c r="K1397" s="19" t="s">
        <v>66</v>
      </c>
      <c r="L1397" s="33">
        <v>100</v>
      </c>
      <c r="M1397" s="21" t="s">
        <v>67</v>
      </c>
      <c r="N1397" s="19" t="s">
        <v>68</v>
      </c>
      <c r="O1397" s="33" t="s">
        <v>378</v>
      </c>
      <c r="P1397" s="19" t="s">
        <v>2798</v>
      </c>
      <c r="Q1397" s="19"/>
      <c r="R1397" s="33" t="s">
        <v>3848</v>
      </c>
      <c r="S1397" s="66" t="s">
        <v>72</v>
      </c>
      <c r="T1397" s="139"/>
      <c r="U1397" s="18"/>
      <c r="V1397" s="84"/>
      <c r="W1397" s="46"/>
      <c r="X1397" s="24">
        <v>1218089</v>
      </c>
      <c r="Y1397" s="23">
        <f>X1397*1.12</f>
        <v>1364259.6800000002</v>
      </c>
      <c r="Z1397" s="19"/>
      <c r="AA1397" s="19" t="s">
        <v>76</v>
      </c>
      <c r="AB1397" s="19"/>
      <c r="AC1397" s="3" t="s">
        <v>1091</v>
      </c>
    </row>
    <row r="1398" spans="1:29" s="1" customFormat="1" ht="163.5" customHeight="1">
      <c r="A1398" s="18" t="s">
        <v>4060</v>
      </c>
      <c r="B1398" s="19" t="s">
        <v>61</v>
      </c>
      <c r="C1398" s="19" t="s">
        <v>62</v>
      </c>
      <c r="D1398" s="56" t="s">
        <v>3953</v>
      </c>
      <c r="E1398" s="26" t="s">
        <v>3954</v>
      </c>
      <c r="F1398" s="19"/>
      <c r="G1398" s="26" t="s">
        <v>3955</v>
      </c>
      <c r="H1398" s="18"/>
      <c r="I1398" s="18" t="s">
        <v>4061</v>
      </c>
      <c r="J1398" s="18"/>
      <c r="K1398" s="19" t="s">
        <v>66</v>
      </c>
      <c r="L1398" s="33">
        <v>100</v>
      </c>
      <c r="M1398" s="21" t="s">
        <v>67</v>
      </c>
      <c r="N1398" s="19" t="s">
        <v>68</v>
      </c>
      <c r="O1398" s="33" t="s">
        <v>322</v>
      </c>
      <c r="P1398" s="19" t="s">
        <v>2798</v>
      </c>
      <c r="Q1398" s="19"/>
      <c r="R1398" s="33" t="s">
        <v>3848</v>
      </c>
      <c r="S1398" s="66" t="s">
        <v>72</v>
      </c>
      <c r="T1398" s="139"/>
      <c r="U1398" s="18"/>
      <c r="V1398" s="84"/>
      <c r="W1398" s="46"/>
      <c r="X1398" s="24">
        <v>1500000</v>
      </c>
      <c r="Y1398" s="23">
        <f t="shared" si="59"/>
        <v>1680000.0000000002</v>
      </c>
      <c r="Z1398" s="19"/>
      <c r="AA1398" s="19" t="s">
        <v>76</v>
      </c>
      <c r="AB1398" s="19"/>
      <c r="AC1398" s="3" t="s">
        <v>1091</v>
      </c>
    </row>
    <row r="1399" spans="1:29" s="1" customFormat="1" ht="163.5" customHeight="1">
      <c r="A1399" s="18" t="s">
        <v>4062</v>
      </c>
      <c r="B1399" s="19" t="s">
        <v>61</v>
      </c>
      <c r="C1399" s="19" t="s">
        <v>62</v>
      </c>
      <c r="D1399" s="56" t="s">
        <v>4063</v>
      </c>
      <c r="E1399" s="26" t="s">
        <v>4064</v>
      </c>
      <c r="F1399" s="19"/>
      <c r="G1399" s="26" t="s">
        <v>4064</v>
      </c>
      <c r="H1399" s="18"/>
      <c r="I1399" s="18" t="s">
        <v>4065</v>
      </c>
      <c r="J1399" s="18"/>
      <c r="K1399" s="19" t="s">
        <v>66</v>
      </c>
      <c r="L1399" s="33">
        <v>100</v>
      </c>
      <c r="M1399" s="21" t="s">
        <v>67</v>
      </c>
      <c r="N1399" s="19" t="s">
        <v>68</v>
      </c>
      <c r="O1399" s="33" t="s">
        <v>191</v>
      </c>
      <c r="P1399" s="19" t="s">
        <v>2798</v>
      </c>
      <c r="Q1399" s="19"/>
      <c r="R1399" s="33" t="s">
        <v>3848</v>
      </c>
      <c r="S1399" s="66" t="s">
        <v>72</v>
      </c>
      <c r="T1399" s="139"/>
      <c r="U1399" s="18"/>
      <c r="V1399" s="84"/>
      <c r="W1399" s="46"/>
      <c r="X1399" s="24">
        <v>40000</v>
      </c>
      <c r="Y1399" s="23">
        <f t="shared" si="59"/>
        <v>44800.00000000001</v>
      </c>
      <c r="Z1399" s="19"/>
      <c r="AA1399" s="19" t="s">
        <v>1336</v>
      </c>
      <c r="AB1399" s="19"/>
      <c r="AC1399" s="3" t="s">
        <v>1091</v>
      </c>
    </row>
    <row r="1400" spans="1:29" s="8" customFormat="1" ht="63.75" customHeight="1">
      <c r="A1400" s="18" t="s">
        <v>4066</v>
      </c>
      <c r="B1400" s="19" t="s">
        <v>61</v>
      </c>
      <c r="C1400" s="19" t="s">
        <v>62</v>
      </c>
      <c r="D1400" s="19" t="s">
        <v>4067</v>
      </c>
      <c r="E1400" s="19" t="s">
        <v>4068</v>
      </c>
      <c r="F1400" s="19"/>
      <c r="G1400" s="19" t="s">
        <v>4068</v>
      </c>
      <c r="H1400" s="19"/>
      <c r="I1400" s="19" t="s">
        <v>4069</v>
      </c>
      <c r="J1400" s="19"/>
      <c r="K1400" s="19" t="s">
        <v>66</v>
      </c>
      <c r="L1400" s="19">
        <v>100</v>
      </c>
      <c r="M1400" s="18">
        <v>231010000</v>
      </c>
      <c r="N1400" s="19" t="s">
        <v>68</v>
      </c>
      <c r="O1400" s="19" t="s">
        <v>971</v>
      </c>
      <c r="P1400" s="19" t="s">
        <v>68</v>
      </c>
      <c r="Q1400" s="19"/>
      <c r="R1400" s="116" t="s">
        <v>4070</v>
      </c>
      <c r="S1400" s="21" t="s">
        <v>72</v>
      </c>
      <c r="T1400" s="19"/>
      <c r="U1400" s="21"/>
      <c r="V1400" s="23"/>
      <c r="W1400" s="23"/>
      <c r="X1400" s="24">
        <v>0</v>
      </c>
      <c r="Y1400" s="23">
        <v>0</v>
      </c>
      <c r="Z1400" s="19" t="s">
        <v>1351</v>
      </c>
      <c r="AA1400" s="19" t="s">
        <v>76</v>
      </c>
      <c r="AB1400" s="19">
        <v>11</v>
      </c>
      <c r="AC1400" s="1" t="s">
        <v>1091</v>
      </c>
    </row>
    <row r="1401" spans="1:29" s="8" customFormat="1" ht="63.75" customHeight="1">
      <c r="A1401" s="18" t="s">
        <v>4071</v>
      </c>
      <c r="B1401" s="19" t="s">
        <v>61</v>
      </c>
      <c r="C1401" s="19" t="s">
        <v>62</v>
      </c>
      <c r="D1401" s="19" t="s">
        <v>4067</v>
      </c>
      <c r="E1401" s="19" t="s">
        <v>4068</v>
      </c>
      <c r="F1401" s="19"/>
      <c r="G1401" s="19" t="s">
        <v>4068</v>
      </c>
      <c r="H1401" s="19"/>
      <c r="I1401" s="19" t="s">
        <v>4069</v>
      </c>
      <c r="J1401" s="19"/>
      <c r="K1401" s="19" t="s">
        <v>66</v>
      </c>
      <c r="L1401" s="19">
        <v>100</v>
      </c>
      <c r="M1401" s="18">
        <v>231010000</v>
      </c>
      <c r="N1401" s="19" t="s">
        <v>68</v>
      </c>
      <c r="O1401" s="19" t="s">
        <v>191</v>
      </c>
      <c r="P1401" s="19" t="s">
        <v>68</v>
      </c>
      <c r="Q1401" s="19"/>
      <c r="R1401" s="116" t="s">
        <v>4070</v>
      </c>
      <c r="S1401" s="21" t="s">
        <v>72</v>
      </c>
      <c r="T1401" s="19"/>
      <c r="U1401" s="21"/>
      <c r="V1401" s="23"/>
      <c r="W1401" s="23"/>
      <c r="X1401" s="24">
        <v>0</v>
      </c>
      <c r="Y1401" s="23">
        <f>X1401*1.12</f>
        <v>0</v>
      </c>
      <c r="Z1401" s="19" t="s">
        <v>1351</v>
      </c>
      <c r="AA1401" s="19" t="s">
        <v>76</v>
      </c>
      <c r="AB1401" s="19">
        <v>11</v>
      </c>
      <c r="AC1401" s="1" t="s">
        <v>1091</v>
      </c>
    </row>
    <row r="1402" spans="1:29" s="8" customFormat="1" ht="63.75" customHeight="1">
      <c r="A1402" s="18" t="s">
        <v>4072</v>
      </c>
      <c r="B1402" s="19" t="s">
        <v>61</v>
      </c>
      <c r="C1402" s="19" t="s">
        <v>62</v>
      </c>
      <c r="D1402" s="19" t="s">
        <v>4067</v>
      </c>
      <c r="E1402" s="19" t="s">
        <v>4068</v>
      </c>
      <c r="F1402" s="19"/>
      <c r="G1402" s="19" t="s">
        <v>4068</v>
      </c>
      <c r="H1402" s="19"/>
      <c r="I1402" s="19" t="s">
        <v>4069</v>
      </c>
      <c r="J1402" s="19"/>
      <c r="K1402" s="19" t="s">
        <v>66</v>
      </c>
      <c r="L1402" s="19">
        <v>100</v>
      </c>
      <c r="M1402" s="18">
        <v>231010000</v>
      </c>
      <c r="N1402" s="19" t="s">
        <v>68</v>
      </c>
      <c r="O1402" s="19" t="s">
        <v>1450</v>
      </c>
      <c r="P1402" s="19" t="s">
        <v>68</v>
      </c>
      <c r="Q1402" s="19"/>
      <c r="R1402" s="116" t="s">
        <v>4070</v>
      </c>
      <c r="S1402" s="21" t="s">
        <v>72</v>
      </c>
      <c r="T1402" s="19"/>
      <c r="U1402" s="21"/>
      <c r="V1402" s="23"/>
      <c r="W1402" s="23"/>
      <c r="X1402" s="24">
        <v>750000</v>
      </c>
      <c r="Y1402" s="23">
        <f>X1402*1.12</f>
        <v>840000.0000000001</v>
      </c>
      <c r="Z1402" s="19" t="s">
        <v>1351</v>
      </c>
      <c r="AA1402" s="19" t="s">
        <v>76</v>
      </c>
      <c r="AB1402" s="19"/>
      <c r="AC1402" s="1" t="s">
        <v>1091</v>
      </c>
    </row>
    <row r="1403" spans="1:233" s="5" customFormat="1" ht="117" customHeight="1">
      <c r="A1403" s="18" t="s">
        <v>4073</v>
      </c>
      <c r="B1403" s="19" t="s">
        <v>61</v>
      </c>
      <c r="C1403" s="19" t="s">
        <v>62</v>
      </c>
      <c r="D1403" s="19" t="s">
        <v>4074</v>
      </c>
      <c r="E1403" s="19" t="s">
        <v>4075</v>
      </c>
      <c r="F1403" s="19"/>
      <c r="G1403" s="19" t="s">
        <v>4075</v>
      </c>
      <c r="H1403" s="19"/>
      <c r="I1403" s="19" t="s">
        <v>4076</v>
      </c>
      <c r="J1403" s="19"/>
      <c r="K1403" s="19" t="s">
        <v>66</v>
      </c>
      <c r="L1403" s="19">
        <v>100</v>
      </c>
      <c r="M1403" s="18">
        <v>231010000</v>
      </c>
      <c r="N1403" s="19" t="s">
        <v>68</v>
      </c>
      <c r="O1403" s="19" t="s">
        <v>69</v>
      </c>
      <c r="P1403" s="19" t="s">
        <v>68</v>
      </c>
      <c r="Q1403" s="19"/>
      <c r="R1403" s="116" t="s">
        <v>4070</v>
      </c>
      <c r="S1403" s="21" t="s">
        <v>4004</v>
      </c>
      <c r="T1403" s="19"/>
      <c r="U1403" s="21"/>
      <c r="V1403" s="23"/>
      <c r="W1403" s="23"/>
      <c r="X1403" s="84">
        <v>267857</v>
      </c>
      <c r="Y1403" s="23">
        <f aca="true" t="shared" si="60" ref="Y1403:Y1415">X1403*1.12</f>
        <v>299999.84</v>
      </c>
      <c r="Z1403" s="19"/>
      <c r="AA1403" s="19" t="s">
        <v>76</v>
      </c>
      <c r="AB1403" s="19"/>
      <c r="AC1403" s="1" t="s">
        <v>1560</v>
      </c>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c r="DX1403" s="1"/>
      <c r="DY1403" s="1"/>
      <c r="DZ1403" s="1"/>
      <c r="EA1403" s="1"/>
      <c r="EB1403" s="1"/>
      <c r="EC1403" s="1"/>
      <c r="ED1403" s="1"/>
      <c r="EE1403" s="1"/>
      <c r="EF1403" s="1"/>
      <c r="EG1403" s="1"/>
      <c r="EH1403" s="1"/>
      <c r="EI1403" s="1"/>
      <c r="EJ1403" s="1"/>
      <c r="EK1403" s="1"/>
      <c r="EL1403" s="1"/>
      <c r="EM1403" s="1"/>
      <c r="EN1403" s="1"/>
      <c r="EO1403" s="1"/>
      <c r="EP1403" s="1"/>
      <c r="EQ1403" s="1"/>
      <c r="ER1403" s="1"/>
      <c r="ES1403" s="1"/>
      <c r="ET1403" s="1"/>
      <c r="EU1403" s="1"/>
      <c r="EV1403" s="1"/>
      <c r="EW1403" s="1"/>
      <c r="EX1403" s="1"/>
      <c r="EY1403" s="1"/>
      <c r="EZ1403" s="1"/>
      <c r="FA1403" s="1"/>
      <c r="FB1403" s="1"/>
      <c r="FC1403" s="1"/>
      <c r="FD1403" s="1"/>
      <c r="FE1403" s="1"/>
      <c r="FF1403" s="1"/>
      <c r="FG1403" s="1"/>
      <c r="FH1403" s="1"/>
      <c r="FI1403" s="1"/>
      <c r="FJ1403" s="1"/>
      <c r="FK1403" s="1"/>
      <c r="FL1403" s="1"/>
      <c r="FM1403" s="1"/>
      <c r="FN1403" s="1"/>
      <c r="FO1403" s="1"/>
      <c r="FP1403" s="1"/>
      <c r="FQ1403" s="1"/>
      <c r="FR1403" s="1"/>
      <c r="FS1403" s="1"/>
      <c r="FT1403" s="1"/>
      <c r="FU1403" s="1"/>
      <c r="FV1403" s="1"/>
      <c r="FW1403" s="1"/>
      <c r="FX1403" s="1"/>
      <c r="FY1403" s="1"/>
      <c r="FZ1403" s="1"/>
      <c r="GA1403" s="1"/>
      <c r="GB1403" s="1"/>
      <c r="GC1403" s="1"/>
      <c r="GD1403" s="1"/>
      <c r="GE1403" s="1"/>
      <c r="GF1403" s="1"/>
      <c r="GG1403" s="1"/>
      <c r="GH1403" s="1"/>
      <c r="GI1403" s="1"/>
      <c r="GJ1403" s="1"/>
      <c r="GK1403" s="1"/>
      <c r="GL1403" s="1"/>
      <c r="GM1403" s="1"/>
      <c r="GN1403" s="1"/>
      <c r="GO1403" s="1"/>
      <c r="GP1403" s="1"/>
      <c r="GQ1403" s="1"/>
      <c r="GR1403" s="1"/>
      <c r="GS1403" s="1"/>
      <c r="GT1403" s="1"/>
      <c r="GU1403" s="1"/>
      <c r="GV1403" s="1"/>
      <c r="GW1403" s="1"/>
      <c r="GX1403" s="1"/>
      <c r="GY1403" s="1"/>
      <c r="GZ1403" s="1"/>
      <c r="HA1403" s="1"/>
      <c r="HB1403" s="1"/>
      <c r="HC1403" s="1"/>
      <c r="HD1403" s="1"/>
      <c r="HE1403" s="1"/>
      <c r="HF1403" s="1"/>
      <c r="HG1403" s="1"/>
      <c r="HH1403" s="1"/>
      <c r="HI1403" s="1"/>
      <c r="HJ1403" s="1"/>
      <c r="HK1403" s="1"/>
      <c r="HL1403" s="1"/>
      <c r="HM1403" s="1"/>
      <c r="HN1403" s="1"/>
      <c r="HO1403" s="1"/>
      <c r="HP1403" s="1"/>
      <c r="HQ1403" s="1"/>
      <c r="HR1403" s="1"/>
      <c r="HS1403" s="1"/>
      <c r="HT1403" s="1"/>
      <c r="HU1403" s="1"/>
      <c r="HV1403" s="1"/>
      <c r="HW1403" s="1"/>
      <c r="HX1403" s="1"/>
      <c r="HY1403" s="1"/>
    </row>
    <row r="1404" spans="1:29" s="8" customFormat="1" ht="159.75" customHeight="1">
      <c r="A1404" s="18" t="s">
        <v>4077</v>
      </c>
      <c r="B1404" s="19" t="s">
        <v>61</v>
      </c>
      <c r="C1404" s="19" t="s">
        <v>62</v>
      </c>
      <c r="D1404" s="19" t="s">
        <v>4078</v>
      </c>
      <c r="E1404" s="19" t="s">
        <v>4079</v>
      </c>
      <c r="F1404" s="19"/>
      <c r="G1404" s="19" t="s">
        <v>4079</v>
      </c>
      <c r="H1404" s="19"/>
      <c r="I1404" s="19" t="s">
        <v>4080</v>
      </c>
      <c r="J1404" s="19"/>
      <c r="K1404" s="19" t="s">
        <v>82</v>
      </c>
      <c r="L1404" s="19">
        <v>100</v>
      </c>
      <c r="M1404" s="18">
        <v>231010000</v>
      </c>
      <c r="N1404" s="19" t="s">
        <v>68</v>
      </c>
      <c r="O1404" s="19" t="s">
        <v>1497</v>
      </c>
      <c r="P1404" s="19" t="s">
        <v>68</v>
      </c>
      <c r="Q1404" s="19"/>
      <c r="R1404" s="116" t="s">
        <v>4070</v>
      </c>
      <c r="S1404" s="21" t="s">
        <v>4004</v>
      </c>
      <c r="T1404" s="19"/>
      <c r="U1404" s="21"/>
      <c r="V1404" s="23" t="s">
        <v>3803</v>
      </c>
      <c r="W1404" s="23"/>
      <c r="X1404" s="84">
        <v>0</v>
      </c>
      <c r="Y1404" s="23">
        <f>X1404*1.12</f>
        <v>0</v>
      </c>
      <c r="Z1404" s="19"/>
      <c r="AA1404" s="19" t="s">
        <v>76</v>
      </c>
      <c r="AB1404" s="19">
        <v>7.11</v>
      </c>
      <c r="AC1404" s="1" t="s">
        <v>1560</v>
      </c>
    </row>
    <row r="1405" spans="1:29" s="8" customFormat="1" ht="159.75" customHeight="1">
      <c r="A1405" s="18" t="s">
        <v>4081</v>
      </c>
      <c r="B1405" s="19" t="s">
        <v>61</v>
      </c>
      <c r="C1405" s="19" t="s">
        <v>62</v>
      </c>
      <c r="D1405" s="19" t="s">
        <v>4078</v>
      </c>
      <c r="E1405" s="19" t="s">
        <v>4079</v>
      </c>
      <c r="F1405" s="19"/>
      <c r="G1405" s="19" t="s">
        <v>4079</v>
      </c>
      <c r="H1405" s="19"/>
      <c r="I1405" s="19" t="s">
        <v>4080</v>
      </c>
      <c r="J1405" s="19"/>
      <c r="K1405" s="19" t="s">
        <v>66</v>
      </c>
      <c r="L1405" s="19">
        <v>100</v>
      </c>
      <c r="M1405" s="18">
        <v>231010000</v>
      </c>
      <c r="N1405" s="19" t="s">
        <v>68</v>
      </c>
      <c r="O1405" s="19" t="s">
        <v>191</v>
      </c>
      <c r="P1405" s="19" t="s">
        <v>68</v>
      </c>
      <c r="Q1405" s="19"/>
      <c r="R1405" s="116" t="s">
        <v>4070</v>
      </c>
      <c r="S1405" s="21" t="s">
        <v>4004</v>
      </c>
      <c r="T1405" s="19"/>
      <c r="U1405" s="21"/>
      <c r="V1405" s="23" t="s">
        <v>3803</v>
      </c>
      <c r="W1405" s="23"/>
      <c r="X1405" s="84">
        <v>267857</v>
      </c>
      <c r="Y1405" s="23">
        <f>X1405*1.12</f>
        <v>299999.84</v>
      </c>
      <c r="Z1405" s="19"/>
      <c r="AA1405" s="19" t="s">
        <v>76</v>
      </c>
      <c r="AB1405" s="19"/>
      <c r="AC1405" s="1" t="s">
        <v>1560</v>
      </c>
    </row>
    <row r="1406" spans="1:29" s="1" customFormat="1" ht="117" customHeight="1">
      <c r="A1406" s="18" t="s">
        <v>4082</v>
      </c>
      <c r="B1406" s="19" t="s">
        <v>61</v>
      </c>
      <c r="C1406" s="19" t="s">
        <v>62</v>
      </c>
      <c r="D1406" s="19" t="s">
        <v>4078</v>
      </c>
      <c r="E1406" s="19" t="s">
        <v>4079</v>
      </c>
      <c r="F1406" s="19"/>
      <c r="G1406" s="19" t="s">
        <v>4079</v>
      </c>
      <c r="H1406" s="19"/>
      <c r="I1406" s="19" t="s">
        <v>4083</v>
      </c>
      <c r="J1406" s="19"/>
      <c r="K1406" s="19" t="s">
        <v>66</v>
      </c>
      <c r="L1406" s="19">
        <v>100</v>
      </c>
      <c r="M1406" s="18">
        <v>231010000</v>
      </c>
      <c r="N1406" s="19" t="s">
        <v>68</v>
      </c>
      <c r="O1406" s="19" t="s">
        <v>1497</v>
      </c>
      <c r="P1406" s="19" t="s">
        <v>68</v>
      </c>
      <c r="Q1406" s="19"/>
      <c r="R1406" s="116" t="s">
        <v>4070</v>
      </c>
      <c r="S1406" s="21" t="s">
        <v>4004</v>
      </c>
      <c r="T1406" s="19"/>
      <c r="U1406" s="21"/>
      <c r="V1406" s="23" t="s">
        <v>3803</v>
      </c>
      <c r="W1406" s="23"/>
      <c r="X1406" s="24">
        <v>44650</v>
      </c>
      <c r="Y1406" s="23">
        <f t="shared" si="60"/>
        <v>50008.00000000001</v>
      </c>
      <c r="Z1406" s="19"/>
      <c r="AA1406" s="19" t="s">
        <v>76</v>
      </c>
      <c r="AB1406" s="19"/>
      <c r="AC1406" s="1" t="s">
        <v>1560</v>
      </c>
    </row>
    <row r="1407" spans="1:29" s="1" customFormat="1" ht="117" customHeight="1">
      <c r="A1407" s="18" t="s">
        <v>4084</v>
      </c>
      <c r="B1407" s="19" t="s">
        <v>61</v>
      </c>
      <c r="C1407" s="19" t="s">
        <v>62</v>
      </c>
      <c r="D1407" s="19" t="s">
        <v>4085</v>
      </c>
      <c r="E1407" s="19" t="s">
        <v>4086</v>
      </c>
      <c r="F1407" s="19"/>
      <c r="G1407" s="19" t="s">
        <v>4086</v>
      </c>
      <c r="H1407" s="19"/>
      <c r="I1407" s="19" t="s">
        <v>4087</v>
      </c>
      <c r="J1407" s="19"/>
      <c r="K1407" s="19" t="s">
        <v>66</v>
      </c>
      <c r="L1407" s="19">
        <v>100</v>
      </c>
      <c r="M1407" s="18">
        <v>231010000</v>
      </c>
      <c r="N1407" s="19" t="s">
        <v>68</v>
      </c>
      <c r="O1407" s="19" t="s">
        <v>69</v>
      </c>
      <c r="P1407" s="19" t="s">
        <v>2798</v>
      </c>
      <c r="Q1407" s="19"/>
      <c r="R1407" s="116" t="s">
        <v>4070</v>
      </c>
      <c r="S1407" s="21" t="s">
        <v>4004</v>
      </c>
      <c r="T1407" s="19"/>
      <c r="U1407" s="21"/>
      <c r="V1407" s="23" t="s">
        <v>3803</v>
      </c>
      <c r="W1407" s="23"/>
      <c r="X1407" s="24">
        <v>312500</v>
      </c>
      <c r="Y1407" s="23">
        <f t="shared" si="60"/>
        <v>350000.00000000006</v>
      </c>
      <c r="Z1407" s="19"/>
      <c r="AA1407" s="19" t="s">
        <v>76</v>
      </c>
      <c r="AB1407" s="19"/>
      <c r="AC1407" s="1" t="s">
        <v>1560</v>
      </c>
    </row>
    <row r="1408" spans="1:29" s="1" customFormat="1" ht="117" customHeight="1">
      <c r="A1408" s="18" t="s">
        <v>4088</v>
      </c>
      <c r="B1408" s="19" t="s">
        <v>61</v>
      </c>
      <c r="C1408" s="19" t="s">
        <v>62</v>
      </c>
      <c r="D1408" s="19" t="s">
        <v>4089</v>
      </c>
      <c r="E1408" s="19" t="s">
        <v>4090</v>
      </c>
      <c r="F1408" s="19"/>
      <c r="G1408" s="19" t="s">
        <v>4090</v>
      </c>
      <c r="H1408" s="19"/>
      <c r="I1408" s="19" t="s">
        <v>4091</v>
      </c>
      <c r="J1408" s="19"/>
      <c r="K1408" s="19" t="s">
        <v>66</v>
      </c>
      <c r="L1408" s="19">
        <v>100</v>
      </c>
      <c r="M1408" s="18">
        <v>231010000</v>
      </c>
      <c r="N1408" s="19" t="s">
        <v>68</v>
      </c>
      <c r="O1408" s="19" t="s">
        <v>69</v>
      </c>
      <c r="P1408" s="19" t="s">
        <v>68</v>
      </c>
      <c r="Q1408" s="19"/>
      <c r="R1408" s="116" t="s">
        <v>4070</v>
      </c>
      <c r="S1408" s="21" t="s">
        <v>72</v>
      </c>
      <c r="T1408" s="19"/>
      <c r="U1408" s="21" t="s">
        <v>3803</v>
      </c>
      <c r="V1408" s="23"/>
      <c r="W1408" s="23"/>
      <c r="X1408" s="24">
        <v>2808000</v>
      </c>
      <c r="Y1408" s="23">
        <f t="shared" si="60"/>
        <v>3144960.0000000005</v>
      </c>
      <c r="Z1408" s="19" t="s">
        <v>1351</v>
      </c>
      <c r="AA1408" s="19" t="s">
        <v>76</v>
      </c>
      <c r="AB1408" s="19"/>
      <c r="AC1408" s="1" t="s">
        <v>1560</v>
      </c>
    </row>
    <row r="1409" spans="1:29" s="1" customFormat="1" ht="117" customHeight="1">
      <c r="A1409" s="18" t="s">
        <v>4092</v>
      </c>
      <c r="B1409" s="19" t="s">
        <v>61</v>
      </c>
      <c r="C1409" s="19" t="s">
        <v>62</v>
      </c>
      <c r="D1409" s="19" t="s">
        <v>3953</v>
      </c>
      <c r="E1409" s="19" t="s">
        <v>3954</v>
      </c>
      <c r="F1409" s="19"/>
      <c r="G1409" s="19" t="s">
        <v>3955</v>
      </c>
      <c r="H1409" s="19"/>
      <c r="I1409" s="19" t="s">
        <v>4093</v>
      </c>
      <c r="J1409" s="19"/>
      <c r="K1409" s="19" t="s">
        <v>66</v>
      </c>
      <c r="L1409" s="19">
        <v>100</v>
      </c>
      <c r="M1409" s="18">
        <v>231010000</v>
      </c>
      <c r="N1409" s="19" t="s">
        <v>68</v>
      </c>
      <c r="O1409" s="19" t="s">
        <v>69</v>
      </c>
      <c r="P1409" s="19" t="s">
        <v>4094</v>
      </c>
      <c r="Q1409" s="19"/>
      <c r="R1409" s="116" t="s">
        <v>4070</v>
      </c>
      <c r="S1409" s="21" t="s">
        <v>72</v>
      </c>
      <c r="T1409" s="19"/>
      <c r="U1409" s="21" t="s">
        <v>3803</v>
      </c>
      <c r="V1409" s="23"/>
      <c r="W1409" s="23"/>
      <c r="X1409" s="24">
        <v>500000</v>
      </c>
      <c r="Y1409" s="23">
        <f t="shared" si="60"/>
        <v>560000</v>
      </c>
      <c r="Z1409" s="19"/>
      <c r="AA1409" s="19" t="s">
        <v>76</v>
      </c>
      <c r="AB1409" s="19"/>
      <c r="AC1409" s="1" t="s">
        <v>1560</v>
      </c>
    </row>
    <row r="1410" spans="1:29" s="1" customFormat="1" ht="117" customHeight="1">
      <c r="A1410" s="18" t="s">
        <v>4095</v>
      </c>
      <c r="B1410" s="19" t="s">
        <v>61</v>
      </c>
      <c r="C1410" s="19" t="s">
        <v>62</v>
      </c>
      <c r="D1410" s="19" t="s">
        <v>4096</v>
      </c>
      <c r="E1410" s="19" t="s">
        <v>4097</v>
      </c>
      <c r="F1410" s="19"/>
      <c r="G1410" s="19" t="s">
        <v>4097</v>
      </c>
      <c r="H1410" s="19"/>
      <c r="I1410" s="19" t="s">
        <v>4098</v>
      </c>
      <c r="J1410" s="19"/>
      <c r="K1410" s="19" t="s">
        <v>66</v>
      </c>
      <c r="L1410" s="19">
        <v>100</v>
      </c>
      <c r="M1410" s="18">
        <v>231010000</v>
      </c>
      <c r="N1410" s="19" t="s">
        <v>68</v>
      </c>
      <c r="O1410" s="19" t="s">
        <v>69</v>
      </c>
      <c r="P1410" s="19" t="s">
        <v>68</v>
      </c>
      <c r="Q1410" s="19"/>
      <c r="R1410" s="116" t="s">
        <v>4070</v>
      </c>
      <c r="S1410" s="21" t="s">
        <v>72</v>
      </c>
      <c r="T1410" s="19"/>
      <c r="U1410" s="21" t="s">
        <v>3803</v>
      </c>
      <c r="V1410" s="23"/>
      <c r="W1410" s="23"/>
      <c r="X1410" s="24">
        <v>3225750</v>
      </c>
      <c r="Y1410" s="23">
        <f t="shared" si="60"/>
        <v>3612840.0000000005</v>
      </c>
      <c r="Z1410" s="19" t="s">
        <v>1351</v>
      </c>
      <c r="AA1410" s="19" t="s">
        <v>76</v>
      </c>
      <c r="AB1410" s="19"/>
      <c r="AC1410" s="1" t="s">
        <v>1560</v>
      </c>
    </row>
    <row r="1411" spans="1:29" s="1" customFormat="1" ht="117" customHeight="1">
      <c r="A1411" s="18" t="s">
        <v>4099</v>
      </c>
      <c r="B1411" s="19" t="s">
        <v>61</v>
      </c>
      <c r="C1411" s="19" t="s">
        <v>62</v>
      </c>
      <c r="D1411" s="19" t="s">
        <v>4100</v>
      </c>
      <c r="E1411" s="19" t="s">
        <v>4101</v>
      </c>
      <c r="F1411" s="19"/>
      <c r="G1411" s="19" t="s">
        <v>4101</v>
      </c>
      <c r="H1411" s="19"/>
      <c r="I1411" s="19" t="s">
        <v>4102</v>
      </c>
      <c r="J1411" s="19"/>
      <c r="K1411" s="19" t="s">
        <v>66</v>
      </c>
      <c r="L1411" s="19">
        <v>100</v>
      </c>
      <c r="M1411" s="18">
        <v>231010000</v>
      </c>
      <c r="N1411" s="19" t="s">
        <v>68</v>
      </c>
      <c r="O1411" s="19" t="s">
        <v>69</v>
      </c>
      <c r="P1411" s="19" t="s">
        <v>68</v>
      </c>
      <c r="Q1411" s="19"/>
      <c r="R1411" s="116" t="s">
        <v>4070</v>
      </c>
      <c r="S1411" s="21" t="s">
        <v>72</v>
      </c>
      <c r="T1411" s="19"/>
      <c r="U1411" s="21" t="s">
        <v>3803</v>
      </c>
      <c r="V1411" s="23"/>
      <c r="W1411" s="23"/>
      <c r="X1411" s="24">
        <v>895000</v>
      </c>
      <c r="Y1411" s="23">
        <f t="shared" si="60"/>
        <v>1002400.0000000001</v>
      </c>
      <c r="Z1411" s="19" t="s">
        <v>1351</v>
      </c>
      <c r="AA1411" s="19" t="s">
        <v>76</v>
      </c>
      <c r="AB1411" s="19"/>
      <c r="AC1411" s="1" t="s">
        <v>1560</v>
      </c>
    </row>
    <row r="1412" spans="1:29" s="1" customFormat="1" ht="117" customHeight="1">
      <c r="A1412" s="18" t="s">
        <v>4103</v>
      </c>
      <c r="B1412" s="69" t="s">
        <v>61</v>
      </c>
      <c r="C1412" s="69" t="s">
        <v>62</v>
      </c>
      <c r="D1412" s="208" t="s">
        <v>4104</v>
      </c>
      <c r="E1412" s="208" t="s">
        <v>4105</v>
      </c>
      <c r="F1412" s="79"/>
      <c r="G1412" s="208" t="s">
        <v>4106</v>
      </c>
      <c r="H1412" s="19"/>
      <c r="I1412" s="18"/>
      <c r="J1412" s="33"/>
      <c r="K1412" s="19" t="s">
        <v>66</v>
      </c>
      <c r="L1412" s="18">
        <v>100</v>
      </c>
      <c r="M1412" s="21">
        <v>231010000</v>
      </c>
      <c r="N1412" s="18" t="s">
        <v>68</v>
      </c>
      <c r="O1412" s="18" t="s">
        <v>417</v>
      </c>
      <c r="P1412" s="18" t="s">
        <v>68</v>
      </c>
      <c r="Q1412" s="19"/>
      <c r="R1412" s="18" t="s">
        <v>3848</v>
      </c>
      <c r="S1412" s="21" t="s">
        <v>72</v>
      </c>
      <c r="T1412" s="21"/>
      <c r="U1412" s="19" t="s">
        <v>3803</v>
      </c>
      <c r="V1412" s="23"/>
      <c r="W1412" s="24"/>
      <c r="X1412" s="23">
        <v>3360</v>
      </c>
      <c r="Y1412" s="23">
        <f t="shared" si="60"/>
        <v>3763.2000000000003</v>
      </c>
      <c r="Z1412" s="19"/>
      <c r="AA1412" s="19" t="s">
        <v>76</v>
      </c>
      <c r="AB1412" s="19"/>
      <c r="AC1412" s="1" t="s">
        <v>1560</v>
      </c>
    </row>
    <row r="1413" spans="1:29" s="1" customFormat="1" ht="117" customHeight="1">
      <c r="A1413" s="18" t="s">
        <v>4107</v>
      </c>
      <c r="B1413" s="69" t="s">
        <v>61</v>
      </c>
      <c r="C1413" s="69" t="s">
        <v>62</v>
      </c>
      <c r="D1413" s="208" t="s">
        <v>4108</v>
      </c>
      <c r="E1413" s="208" t="s">
        <v>4109</v>
      </c>
      <c r="F1413" s="79"/>
      <c r="G1413" s="208" t="s">
        <v>4110</v>
      </c>
      <c r="H1413" s="19"/>
      <c r="I1413" s="18"/>
      <c r="J1413" s="33"/>
      <c r="K1413" s="19" t="s">
        <v>66</v>
      </c>
      <c r="L1413" s="18">
        <v>100</v>
      </c>
      <c r="M1413" s="21">
        <v>231010000</v>
      </c>
      <c r="N1413" s="18" t="s">
        <v>68</v>
      </c>
      <c r="O1413" s="18" t="s">
        <v>417</v>
      </c>
      <c r="P1413" s="18" t="s">
        <v>68</v>
      </c>
      <c r="Q1413" s="19"/>
      <c r="R1413" s="18" t="s">
        <v>3848</v>
      </c>
      <c r="S1413" s="21" t="s">
        <v>72</v>
      </c>
      <c r="T1413" s="21"/>
      <c r="U1413" s="19" t="s">
        <v>3803</v>
      </c>
      <c r="V1413" s="23"/>
      <c r="W1413" s="24"/>
      <c r="X1413" s="23">
        <v>50640</v>
      </c>
      <c r="Y1413" s="23">
        <f t="shared" si="60"/>
        <v>56716.8</v>
      </c>
      <c r="Z1413" s="19"/>
      <c r="AA1413" s="19" t="s">
        <v>76</v>
      </c>
      <c r="AB1413" s="19"/>
      <c r="AC1413" s="1" t="s">
        <v>1560</v>
      </c>
    </row>
    <row r="1414" spans="1:246" s="1" customFormat="1" ht="100.5" customHeight="1">
      <c r="A1414" s="18" t="s">
        <v>4111</v>
      </c>
      <c r="B1414" s="19" t="s">
        <v>61</v>
      </c>
      <c r="C1414" s="19" t="s">
        <v>62</v>
      </c>
      <c r="D1414" s="196" t="s">
        <v>3953</v>
      </c>
      <c r="E1414" s="40" t="s">
        <v>3954</v>
      </c>
      <c r="F1414" s="41"/>
      <c r="G1414" s="197" t="s">
        <v>3955</v>
      </c>
      <c r="H1414" s="111"/>
      <c r="I1414" s="41" t="s">
        <v>4112</v>
      </c>
      <c r="J1414" s="41"/>
      <c r="K1414" s="31" t="s">
        <v>66</v>
      </c>
      <c r="L1414" s="31" t="s">
        <v>1722</v>
      </c>
      <c r="M1414" s="21" t="s">
        <v>67</v>
      </c>
      <c r="N1414" s="40" t="s">
        <v>68</v>
      </c>
      <c r="O1414" s="31" t="s">
        <v>179</v>
      </c>
      <c r="P1414" s="31" t="s">
        <v>4015</v>
      </c>
      <c r="Q1414" s="31"/>
      <c r="R1414" s="66" t="s">
        <v>3951</v>
      </c>
      <c r="S1414" s="19" t="s">
        <v>323</v>
      </c>
      <c r="T1414" s="31"/>
      <c r="U1414" s="40"/>
      <c r="V1414" s="112"/>
      <c r="W1414" s="113"/>
      <c r="X1414" s="112">
        <v>0</v>
      </c>
      <c r="Y1414" s="112">
        <f t="shared" si="60"/>
        <v>0</v>
      </c>
      <c r="Z1414" s="40"/>
      <c r="AA1414" s="19" t="s">
        <v>76</v>
      </c>
      <c r="AB1414" s="41">
        <v>11</v>
      </c>
      <c r="AC1414" s="3" t="s">
        <v>1634</v>
      </c>
      <c r="AD1414" s="114"/>
      <c r="AE1414" s="114"/>
      <c r="AF1414" s="114"/>
      <c r="AG1414" s="114"/>
      <c r="AH1414" s="114"/>
      <c r="AI1414" s="114"/>
      <c r="AJ1414" s="114"/>
      <c r="AK1414" s="114"/>
      <c r="AL1414" s="114"/>
      <c r="AM1414" s="114"/>
      <c r="AN1414" s="114"/>
      <c r="AO1414" s="114"/>
      <c r="AP1414" s="114"/>
      <c r="AQ1414" s="114"/>
      <c r="AR1414" s="114"/>
      <c r="AS1414" s="114"/>
      <c r="AT1414" s="114"/>
      <c r="AU1414" s="114"/>
      <c r="AV1414" s="114"/>
      <c r="AW1414" s="114"/>
      <c r="AX1414" s="114"/>
      <c r="AY1414" s="114"/>
      <c r="AZ1414" s="114"/>
      <c r="BA1414" s="114"/>
      <c r="BB1414" s="114"/>
      <c r="BC1414" s="114"/>
      <c r="BD1414" s="114"/>
      <c r="BE1414" s="114"/>
      <c r="BF1414" s="114"/>
      <c r="BG1414" s="114"/>
      <c r="BH1414" s="114"/>
      <c r="BI1414" s="114"/>
      <c r="BJ1414" s="114"/>
      <c r="BK1414" s="114"/>
      <c r="BL1414" s="114"/>
      <c r="BM1414" s="114"/>
      <c r="BN1414" s="114"/>
      <c r="BO1414" s="114"/>
      <c r="BP1414" s="114"/>
      <c r="BQ1414" s="114"/>
      <c r="BR1414" s="114"/>
      <c r="BS1414" s="114"/>
      <c r="BT1414" s="114"/>
      <c r="BU1414" s="114"/>
      <c r="BV1414" s="114"/>
      <c r="BW1414" s="114"/>
      <c r="BX1414" s="114"/>
      <c r="BY1414" s="114"/>
      <c r="BZ1414" s="114"/>
      <c r="CA1414" s="114"/>
      <c r="CB1414" s="114"/>
      <c r="CC1414" s="114"/>
      <c r="CD1414" s="114"/>
      <c r="CE1414" s="114"/>
      <c r="CF1414" s="114"/>
      <c r="CG1414" s="114"/>
      <c r="CH1414" s="114"/>
      <c r="CI1414" s="114"/>
      <c r="CJ1414" s="114"/>
      <c r="CK1414" s="114"/>
      <c r="CL1414" s="114"/>
      <c r="CM1414" s="114"/>
      <c r="CN1414" s="114"/>
      <c r="CO1414" s="114"/>
      <c r="CP1414" s="114"/>
      <c r="CQ1414" s="114"/>
      <c r="CR1414" s="114"/>
      <c r="CS1414" s="114"/>
      <c r="CT1414" s="114"/>
      <c r="CU1414" s="114"/>
      <c r="CV1414" s="114"/>
      <c r="CW1414" s="114"/>
      <c r="CX1414" s="114"/>
      <c r="CY1414" s="114"/>
      <c r="CZ1414" s="114"/>
      <c r="DA1414" s="114"/>
      <c r="DB1414" s="114"/>
      <c r="DC1414" s="114"/>
      <c r="DD1414" s="114"/>
      <c r="DE1414" s="114"/>
      <c r="DF1414" s="114"/>
      <c r="DG1414" s="114"/>
      <c r="DH1414" s="114"/>
      <c r="DI1414" s="114"/>
      <c r="DJ1414" s="114"/>
      <c r="DK1414" s="114"/>
      <c r="DL1414" s="114"/>
      <c r="DM1414" s="114"/>
      <c r="DN1414" s="114"/>
      <c r="DO1414" s="114"/>
      <c r="DP1414" s="114"/>
      <c r="DQ1414" s="114"/>
      <c r="DR1414" s="114"/>
      <c r="DS1414" s="114"/>
      <c r="DT1414" s="114"/>
      <c r="DU1414" s="114"/>
      <c r="DV1414" s="114"/>
      <c r="DW1414" s="114"/>
      <c r="DX1414" s="114"/>
      <c r="DY1414" s="114"/>
      <c r="DZ1414" s="114"/>
      <c r="EA1414" s="114"/>
      <c r="EB1414" s="114"/>
      <c r="EC1414" s="114"/>
      <c r="ED1414" s="114"/>
      <c r="EE1414" s="114"/>
      <c r="EF1414" s="114"/>
      <c r="EG1414" s="114"/>
      <c r="EH1414" s="114"/>
      <c r="EI1414" s="114"/>
      <c r="EJ1414" s="114"/>
      <c r="EK1414" s="114"/>
      <c r="EL1414" s="114"/>
      <c r="EM1414" s="114"/>
      <c r="EN1414" s="114"/>
      <c r="EO1414" s="114"/>
      <c r="EP1414" s="114"/>
      <c r="EQ1414" s="114"/>
      <c r="ER1414" s="114"/>
      <c r="ES1414" s="114"/>
      <c r="ET1414" s="114"/>
      <c r="EU1414" s="114"/>
      <c r="EV1414" s="114"/>
      <c r="EW1414" s="114"/>
      <c r="EX1414" s="114"/>
      <c r="EY1414" s="114"/>
      <c r="EZ1414" s="114"/>
      <c r="FA1414" s="114"/>
      <c r="FB1414" s="114"/>
      <c r="FC1414" s="114"/>
      <c r="FD1414" s="114"/>
      <c r="FE1414" s="114"/>
      <c r="FF1414" s="114"/>
      <c r="FG1414" s="114"/>
      <c r="FH1414" s="114"/>
      <c r="FI1414" s="114"/>
      <c r="FJ1414" s="114"/>
      <c r="FK1414" s="114"/>
      <c r="FL1414" s="114"/>
      <c r="FM1414" s="114"/>
      <c r="FN1414" s="114"/>
      <c r="FO1414" s="114"/>
      <c r="FP1414" s="114"/>
      <c r="FQ1414" s="114"/>
      <c r="FR1414" s="114"/>
      <c r="FS1414" s="114"/>
      <c r="FT1414" s="114"/>
      <c r="FU1414" s="114"/>
      <c r="FV1414" s="114"/>
      <c r="FW1414" s="114"/>
      <c r="FX1414" s="114"/>
      <c r="FY1414" s="114"/>
      <c r="FZ1414" s="114"/>
      <c r="GA1414" s="114"/>
      <c r="GB1414" s="114"/>
      <c r="GC1414" s="114"/>
      <c r="GD1414" s="114"/>
      <c r="GE1414" s="114"/>
      <c r="GF1414" s="114"/>
      <c r="GG1414" s="114"/>
      <c r="GH1414" s="114"/>
      <c r="GI1414" s="114"/>
      <c r="GJ1414" s="114"/>
      <c r="GK1414" s="114"/>
      <c r="GL1414" s="114"/>
      <c r="GM1414" s="114"/>
      <c r="GN1414" s="114"/>
      <c r="GO1414" s="114"/>
      <c r="GP1414" s="114"/>
      <c r="GQ1414" s="114"/>
      <c r="GR1414" s="114"/>
      <c r="GS1414" s="114"/>
      <c r="GT1414" s="114"/>
      <c r="GU1414" s="114"/>
      <c r="GV1414" s="114"/>
      <c r="GW1414" s="114"/>
      <c r="GX1414" s="114"/>
      <c r="GY1414" s="114"/>
      <c r="GZ1414" s="114"/>
      <c r="HA1414" s="114"/>
      <c r="HB1414" s="114"/>
      <c r="HC1414" s="114"/>
      <c r="HD1414" s="114"/>
      <c r="HE1414" s="114"/>
      <c r="HF1414" s="114"/>
      <c r="HG1414" s="114"/>
      <c r="HH1414" s="114"/>
      <c r="HI1414" s="114"/>
      <c r="HJ1414" s="114"/>
      <c r="HK1414" s="114"/>
      <c r="HL1414" s="114"/>
      <c r="HM1414" s="114"/>
      <c r="HN1414" s="114"/>
      <c r="HO1414" s="114"/>
      <c r="HP1414" s="114"/>
      <c r="HQ1414" s="114"/>
      <c r="HR1414" s="114"/>
      <c r="HS1414" s="114"/>
      <c r="HT1414" s="114"/>
      <c r="HU1414" s="114"/>
      <c r="HV1414" s="114"/>
      <c r="HW1414" s="114"/>
      <c r="HX1414" s="114"/>
      <c r="HY1414" s="114"/>
      <c r="HZ1414" s="114"/>
      <c r="IA1414" s="114"/>
      <c r="IB1414" s="114"/>
      <c r="IC1414" s="114"/>
      <c r="ID1414" s="114"/>
      <c r="IE1414" s="114"/>
      <c r="IF1414" s="114"/>
      <c r="IG1414" s="114"/>
      <c r="IH1414" s="114"/>
      <c r="II1414" s="114"/>
      <c r="IJ1414" s="114"/>
      <c r="IK1414" s="114"/>
      <c r="IL1414" s="114"/>
    </row>
    <row r="1415" spans="1:246" s="1" customFormat="1" ht="100.5" customHeight="1">
      <c r="A1415" s="18" t="s">
        <v>4113</v>
      </c>
      <c r="B1415" s="19" t="s">
        <v>61</v>
      </c>
      <c r="C1415" s="19" t="s">
        <v>62</v>
      </c>
      <c r="D1415" s="196" t="s">
        <v>3953</v>
      </c>
      <c r="E1415" s="40" t="s">
        <v>3954</v>
      </c>
      <c r="F1415" s="41"/>
      <c r="G1415" s="197" t="s">
        <v>3955</v>
      </c>
      <c r="H1415" s="111"/>
      <c r="I1415" s="41" t="s">
        <v>4112</v>
      </c>
      <c r="J1415" s="41"/>
      <c r="K1415" s="31" t="s">
        <v>66</v>
      </c>
      <c r="L1415" s="31" t="s">
        <v>1722</v>
      </c>
      <c r="M1415" s="21" t="s">
        <v>67</v>
      </c>
      <c r="N1415" s="40" t="s">
        <v>68</v>
      </c>
      <c r="O1415" s="31" t="s">
        <v>1450</v>
      </c>
      <c r="P1415" s="31" t="s">
        <v>4015</v>
      </c>
      <c r="Q1415" s="31"/>
      <c r="R1415" s="66" t="s">
        <v>3951</v>
      </c>
      <c r="S1415" s="19" t="s">
        <v>323</v>
      </c>
      <c r="T1415" s="31"/>
      <c r="U1415" s="40"/>
      <c r="V1415" s="112"/>
      <c r="W1415" s="113"/>
      <c r="X1415" s="112">
        <v>420000</v>
      </c>
      <c r="Y1415" s="112">
        <f t="shared" si="60"/>
        <v>470400.00000000006</v>
      </c>
      <c r="Z1415" s="40"/>
      <c r="AA1415" s="19" t="s">
        <v>76</v>
      </c>
      <c r="AB1415" s="41"/>
      <c r="AC1415" s="3" t="s">
        <v>1634</v>
      </c>
      <c r="AD1415" s="114"/>
      <c r="AE1415" s="114"/>
      <c r="AF1415" s="114"/>
      <c r="AG1415" s="114"/>
      <c r="AH1415" s="114"/>
      <c r="AI1415" s="114"/>
      <c r="AJ1415" s="114"/>
      <c r="AK1415" s="114"/>
      <c r="AL1415" s="114"/>
      <c r="AM1415" s="114"/>
      <c r="AN1415" s="114"/>
      <c r="AO1415" s="114"/>
      <c r="AP1415" s="114"/>
      <c r="AQ1415" s="114"/>
      <c r="AR1415" s="114"/>
      <c r="AS1415" s="114"/>
      <c r="AT1415" s="114"/>
      <c r="AU1415" s="114"/>
      <c r="AV1415" s="114"/>
      <c r="AW1415" s="114"/>
      <c r="AX1415" s="114"/>
      <c r="AY1415" s="114"/>
      <c r="AZ1415" s="114"/>
      <c r="BA1415" s="114"/>
      <c r="BB1415" s="114"/>
      <c r="BC1415" s="114"/>
      <c r="BD1415" s="114"/>
      <c r="BE1415" s="114"/>
      <c r="BF1415" s="114"/>
      <c r="BG1415" s="114"/>
      <c r="BH1415" s="114"/>
      <c r="BI1415" s="114"/>
      <c r="BJ1415" s="114"/>
      <c r="BK1415" s="114"/>
      <c r="BL1415" s="114"/>
      <c r="BM1415" s="114"/>
      <c r="BN1415" s="114"/>
      <c r="BO1415" s="114"/>
      <c r="BP1415" s="114"/>
      <c r="BQ1415" s="114"/>
      <c r="BR1415" s="114"/>
      <c r="BS1415" s="114"/>
      <c r="BT1415" s="114"/>
      <c r="BU1415" s="114"/>
      <c r="BV1415" s="114"/>
      <c r="BW1415" s="114"/>
      <c r="BX1415" s="114"/>
      <c r="BY1415" s="114"/>
      <c r="BZ1415" s="114"/>
      <c r="CA1415" s="114"/>
      <c r="CB1415" s="114"/>
      <c r="CC1415" s="114"/>
      <c r="CD1415" s="114"/>
      <c r="CE1415" s="114"/>
      <c r="CF1415" s="114"/>
      <c r="CG1415" s="114"/>
      <c r="CH1415" s="114"/>
      <c r="CI1415" s="114"/>
      <c r="CJ1415" s="114"/>
      <c r="CK1415" s="114"/>
      <c r="CL1415" s="114"/>
      <c r="CM1415" s="114"/>
      <c r="CN1415" s="114"/>
      <c r="CO1415" s="114"/>
      <c r="CP1415" s="114"/>
      <c r="CQ1415" s="114"/>
      <c r="CR1415" s="114"/>
      <c r="CS1415" s="114"/>
      <c r="CT1415" s="114"/>
      <c r="CU1415" s="114"/>
      <c r="CV1415" s="114"/>
      <c r="CW1415" s="114"/>
      <c r="CX1415" s="114"/>
      <c r="CY1415" s="114"/>
      <c r="CZ1415" s="114"/>
      <c r="DA1415" s="114"/>
      <c r="DB1415" s="114"/>
      <c r="DC1415" s="114"/>
      <c r="DD1415" s="114"/>
      <c r="DE1415" s="114"/>
      <c r="DF1415" s="114"/>
      <c r="DG1415" s="114"/>
      <c r="DH1415" s="114"/>
      <c r="DI1415" s="114"/>
      <c r="DJ1415" s="114"/>
      <c r="DK1415" s="114"/>
      <c r="DL1415" s="114"/>
      <c r="DM1415" s="114"/>
      <c r="DN1415" s="114"/>
      <c r="DO1415" s="114"/>
      <c r="DP1415" s="114"/>
      <c r="DQ1415" s="114"/>
      <c r="DR1415" s="114"/>
      <c r="DS1415" s="114"/>
      <c r="DT1415" s="114"/>
      <c r="DU1415" s="114"/>
      <c r="DV1415" s="114"/>
      <c r="DW1415" s="114"/>
      <c r="DX1415" s="114"/>
      <c r="DY1415" s="114"/>
      <c r="DZ1415" s="114"/>
      <c r="EA1415" s="114"/>
      <c r="EB1415" s="114"/>
      <c r="EC1415" s="114"/>
      <c r="ED1415" s="114"/>
      <c r="EE1415" s="114"/>
      <c r="EF1415" s="114"/>
      <c r="EG1415" s="114"/>
      <c r="EH1415" s="114"/>
      <c r="EI1415" s="114"/>
      <c r="EJ1415" s="114"/>
      <c r="EK1415" s="114"/>
      <c r="EL1415" s="114"/>
      <c r="EM1415" s="114"/>
      <c r="EN1415" s="114"/>
      <c r="EO1415" s="114"/>
      <c r="EP1415" s="114"/>
      <c r="EQ1415" s="114"/>
      <c r="ER1415" s="114"/>
      <c r="ES1415" s="114"/>
      <c r="ET1415" s="114"/>
      <c r="EU1415" s="114"/>
      <c r="EV1415" s="114"/>
      <c r="EW1415" s="114"/>
      <c r="EX1415" s="114"/>
      <c r="EY1415" s="114"/>
      <c r="EZ1415" s="114"/>
      <c r="FA1415" s="114"/>
      <c r="FB1415" s="114"/>
      <c r="FC1415" s="114"/>
      <c r="FD1415" s="114"/>
      <c r="FE1415" s="114"/>
      <c r="FF1415" s="114"/>
      <c r="FG1415" s="114"/>
      <c r="FH1415" s="114"/>
      <c r="FI1415" s="114"/>
      <c r="FJ1415" s="114"/>
      <c r="FK1415" s="114"/>
      <c r="FL1415" s="114"/>
      <c r="FM1415" s="114"/>
      <c r="FN1415" s="114"/>
      <c r="FO1415" s="114"/>
      <c r="FP1415" s="114"/>
      <c r="FQ1415" s="114"/>
      <c r="FR1415" s="114"/>
      <c r="FS1415" s="114"/>
      <c r="FT1415" s="114"/>
      <c r="FU1415" s="114"/>
      <c r="FV1415" s="114"/>
      <c r="FW1415" s="114"/>
      <c r="FX1415" s="114"/>
      <c r="FY1415" s="114"/>
      <c r="FZ1415" s="114"/>
      <c r="GA1415" s="114"/>
      <c r="GB1415" s="114"/>
      <c r="GC1415" s="114"/>
      <c r="GD1415" s="114"/>
      <c r="GE1415" s="114"/>
      <c r="GF1415" s="114"/>
      <c r="GG1415" s="114"/>
      <c r="GH1415" s="114"/>
      <c r="GI1415" s="114"/>
      <c r="GJ1415" s="114"/>
      <c r="GK1415" s="114"/>
      <c r="GL1415" s="114"/>
      <c r="GM1415" s="114"/>
      <c r="GN1415" s="114"/>
      <c r="GO1415" s="114"/>
      <c r="GP1415" s="114"/>
      <c r="GQ1415" s="114"/>
      <c r="GR1415" s="114"/>
      <c r="GS1415" s="114"/>
      <c r="GT1415" s="114"/>
      <c r="GU1415" s="114"/>
      <c r="GV1415" s="114"/>
      <c r="GW1415" s="114"/>
      <c r="GX1415" s="114"/>
      <c r="GY1415" s="114"/>
      <c r="GZ1415" s="114"/>
      <c r="HA1415" s="114"/>
      <c r="HB1415" s="114"/>
      <c r="HC1415" s="114"/>
      <c r="HD1415" s="114"/>
      <c r="HE1415" s="114"/>
      <c r="HF1415" s="114"/>
      <c r="HG1415" s="114"/>
      <c r="HH1415" s="114"/>
      <c r="HI1415" s="114"/>
      <c r="HJ1415" s="114"/>
      <c r="HK1415" s="114"/>
      <c r="HL1415" s="114"/>
      <c r="HM1415" s="114"/>
      <c r="HN1415" s="114"/>
      <c r="HO1415" s="114"/>
      <c r="HP1415" s="114"/>
      <c r="HQ1415" s="114"/>
      <c r="HR1415" s="114"/>
      <c r="HS1415" s="114"/>
      <c r="HT1415" s="114"/>
      <c r="HU1415" s="114"/>
      <c r="HV1415" s="114"/>
      <c r="HW1415" s="114"/>
      <c r="HX1415" s="114"/>
      <c r="HY1415" s="114"/>
      <c r="HZ1415" s="114"/>
      <c r="IA1415" s="114"/>
      <c r="IB1415" s="114"/>
      <c r="IC1415" s="114"/>
      <c r="ID1415" s="114"/>
      <c r="IE1415" s="114"/>
      <c r="IF1415" s="114"/>
      <c r="IG1415" s="114"/>
      <c r="IH1415" s="114"/>
      <c r="II1415" s="114"/>
      <c r="IJ1415" s="114"/>
      <c r="IK1415" s="114"/>
      <c r="IL1415" s="114"/>
    </row>
    <row r="1416" spans="1:246" s="1" customFormat="1" ht="57.75" customHeight="1">
      <c r="A1416" s="18" t="s">
        <v>4114</v>
      </c>
      <c r="B1416" s="19" t="s">
        <v>61</v>
      </c>
      <c r="C1416" s="19" t="s">
        <v>62</v>
      </c>
      <c r="D1416" s="196" t="s">
        <v>3953</v>
      </c>
      <c r="E1416" s="40" t="s">
        <v>3954</v>
      </c>
      <c r="F1416" s="41"/>
      <c r="G1416" s="197" t="s">
        <v>3955</v>
      </c>
      <c r="H1416" s="111"/>
      <c r="I1416" s="41" t="s">
        <v>4115</v>
      </c>
      <c r="J1416" s="41"/>
      <c r="K1416" s="31" t="s">
        <v>66</v>
      </c>
      <c r="L1416" s="31" t="s">
        <v>1722</v>
      </c>
      <c r="M1416" s="21" t="s">
        <v>67</v>
      </c>
      <c r="N1416" s="40" t="s">
        <v>68</v>
      </c>
      <c r="O1416" s="31" t="s">
        <v>103</v>
      </c>
      <c r="P1416" s="40" t="s">
        <v>2798</v>
      </c>
      <c r="Q1416" s="31"/>
      <c r="R1416" s="66" t="s">
        <v>3951</v>
      </c>
      <c r="S1416" s="19" t="s">
        <v>323</v>
      </c>
      <c r="T1416" s="31"/>
      <c r="U1416" s="40"/>
      <c r="V1416" s="112"/>
      <c r="W1416" s="113"/>
      <c r="X1416" s="112">
        <v>37260</v>
      </c>
      <c r="Y1416" s="112">
        <f>X1416*(1+12%)</f>
        <v>41731.200000000004</v>
      </c>
      <c r="Z1416" s="40"/>
      <c r="AA1416" s="19" t="s">
        <v>76</v>
      </c>
      <c r="AB1416" s="41"/>
      <c r="AC1416" s="3" t="s">
        <v>1634</v>
      </c>
      <c r="AD1416" s="114"/>
      <c r="AE1416" s="114"/>
      <c r="AF1416" s="114"/>
      <c r="AG1416" s="114"/>
      <c r="AH1416" s="114"/>
      <c r="AI1416" s="114"/>
      <c r="AJ1416" s="114"/>
      <c r="AK1416" s="114"/>
      <c r="AL1416" s="114"/>
      <c r="AM1416" s="114"/>
      <c r="AN1416" s="114"/>
      <c r="AO1416" s="114"/>
      <c r="AP1416" s="114"/>
      <c r="AQ1416" s="114"/>
      <c r="AR1416" s="114"/>
      <c r="AS1416" s="114"/>
      <c r="AT1416" s="114"/>
      <c r="AU1416" s="114"/>
      <c r="AV1416" s="114"/>
      <c r="AW1416" s="114"/>
      <c r="AX1416" s="114"/>
      <c r="AY1416" s="114"/>
      <c r="AZ1416" s="114"/>
      <c r="BA1416" s="114"/>
      <c r="BB1416" s="114"/>
      <c r="BC1416" s="114"/>
      <c r="BD1416" s="114"/>
      <c r="BE1416" s="114"/>
      <c r="BF1416" s="114"/>
      <c r="BG1416" s="114"/>
      <c r="BH1416" s="114"/>
      <c r="BI1416" s="114"/>
      <c r="BJ1416" s="114"/>
      <c r="BK1416" s="114"/>
      <c r="BL1416" s="114"/>
      <c r="BM1416" s="114"/>
      <c r="BN1416" s="114"/>
      <c r="BO1416" s="114"/>
      <c r="BP1416" s="114"/>
      <c r="BQ1416" s="114"/>
      <c r="BR1416" s="114"/>
      <c r="BS1416" s="114"/>
      <c r="BT1416" s="114"/>
      <c r="BU1416" s="114"/>
      <c r="BV1416" s="114"/>
      <c r="BW1416" s="114"/>
      <c r="BX1416" s="114"/>
      <c r="BY1416" s="114"/>
      <c r="BZ1416" s="114"/>
      <c r="CA1416" s="114"/>
      <c r="CB1416" s="114"/>
      <c r="CC1416" s="114"/>
      <c r="CD1416" s="114"/>
      <c r="CE1416" s="114"/>
      <c r="CF1416" s="114"/>
      <c r="CG1416" s="114"/>
      <c r="CH1416" s="114"/>
      <c r="CI1416" s="114"/>
      <c r="CJ1416" s="114"/>
      <c r="CK1416" s="114"/>
      <c r="CL1416" s="114"/>
      <c r="CM1416" s="114"/>
      <c r="CN1416" s="114"/>
      <c r="CO1416" s="114"/>
      <c r="CP1416" s="114"/>
      <c r="CQ1416" s="114"/>
      <c r="CR1416" s="114"/>
      <c r="CS1416" s="114"/>
      <c r="CT1416" s="114"/>
      <c r="CU1416" s="114"/>
      <c r="CV1416" s="114"/>
      <c r="CW1416" s="114"/>
      <c r="CX1416" s="114"/>
      <c r="CY1416" s="114"/>
      <c r="CZ1416" s="114"/>
      <c r="DA1416" s="114"/>
      <c r="DB1416" s="114"/>
      <c r="DC1416" s="114"/>
      <c r="DD1416" s="114"/>
      <c r="DE1416" s="114"/>
      <c r="DF1416" s="114"/>
      <c r="DG1416" s="114"/>
      <c r="DH1416" s="114"/>
      <c r="DI1416" s="114"/>
      <c r="DJ1416" s="114"/>
      <c r="DK1416" s="114"/>
      <c r="DL1416" s="114"/>
      <c r="DM1416" s="114"/>
      <c r="DN1416" s="114"/>
      <c r="DO1416" s="114"/>
      <c r="DP1416" s="114"/>
      <c r="DQ1416" s="114"/>
      <c r="DR1416" s="114"/>
      <c r="DS1416" s="114"/>
      <c r="DT1416" s="114"/>
      <c r="DU1416" s="114"/>
      <c r="DV1416" s="114"/>
      <c r="DW1416" s="114"/>
      <c r="DX1416" s="114"/>
      <c r="DY1416" s="114"/>
      <c r="DZ1416" s="114"/>
      <c r="EA1416" s="114"/>
      <c r="EB1416" s="114"/>
      <c r="EC1416" s="114"/>
      <c r="ED1416" s="114"/>
      <c r="EE1416" s="114"/>
      <c r="EF1416" s="114"/>
      <c r="EG1416" s="114"/>
      <c r="EH1416" s="114"/>
      <c r="EI1416" s="114"/>
      <c r="EJ1416" s="114"/>
      <c r="EK1416" s="114"/>
      <c r="EL1416" s="114"/>
      <c r="EM1416" s="114"/>
      <c r="EN1416" s="114"/>
      <c r="EO1416" s="114"/>
      <c r="EP1416" s="114"/>
      <c r="EQ1416" s="114"/>
      <c r="ER1416" s="114"/>
      <c r="ES1416" s="114"/>
      <c r="ET1416" s="114"/>
      <c r="EU1416" s="114"/>
      <c r="EV1416" s="114"/>
      <c r="EW1416" s="114"/>
      <c r="EX1416" s="114"/>
      <c r="EY1416" s="114"/>
      <c r="EZ1416" s="114"/>
      <c r="FA1416" s="114"/>
      <c r="FB1416" s="114"/>
      <c r="FC1416" s="114"/>
      <c r="FD1416" s="114"/>
      <c r="FE1416" s="114"/>
      <c r="FF1416" s="114"/>
      <c r="FG1416" s="114"/>
      <c r="FH1416" s="114"/>
      <c r="FI1416" s="114"/>
      <c r="FJ1416" s="114"/>
      <c r="FK1416" s="114"/>
      <c r="FL1416" s="114"/>
      <c r="FM1416" s="114"/>
      <c r="FN1416" s="114"/>
      <c r="FO1416" s="114"/>
      <c r="FP1416" s="114"/>
      <c r="FQ1416" s="114"/>
      <c r="FR1416" s="114"/>
      <c r="FS1416" s="114"/>
      <c r="FT1416" s="114"/>
      <c r="FU1416" s="114"/>
      <c r="FV1416" s="114"/>
      <c r="FW1416" s="114"/>
      <c r="FX1416" s="114"/>
      <c r="FY1416" s="114"/>
      <c r="FZ1416" s="114"/>
      <c r="GA1416" s="114"/>
      <c r="GB1416" s="114"/>
      <c r="GC1416" s="114"/>
      <c r="GD1416" s="114"/>
      <c r="GE1416" s="114"/>
      <c r="GF1416" s="114"/>
      <c r="GG1416" s="114"/>
      <c r="GH1416" s="114"/>
      <c r="GI1416" s="114"/>
      <c r="GJ1416" s="114"/>
      <c r="GK1416" s="114"/>
      <c r="GL1416" s="114"/>
      <c r="GM1416" s="114"/>
      <c r="GN1416" s="114"/>
      <c r="GO1416" s="114"/>
      <c r="GP1416" s="114"/>
      <c r="GQ1416" s="114"/>
      <c r="GR1416" s="114"/>
      <c r="GS1416" s="114"/>
      <c r="GT1416" s="114"/>
      <c r="GU1416" s="114"/>
      <c r="GV1416" s="114"/>
      <c r="GW1416" s="114"/>
      <c r="GX1416" s="114"/>
      <c r="GY1416" s="114"/>
      <c r="GZ1416" s="114"/>
      <c r="HA1416" s="114"/>
      <c r="HB1416" s="114"/>
      <c r="HC1416" s="114"/>
      <c r="HD1416" s="114"/>
      <c r="HE1416" s="114"/>
      <c r="HF1416" s="114"/>
      <c r="HG1416" s="114"/>
      <c r="HH1416" s="114"/>
      <c r="HI1416" s="114"/>
      <c r="HJ1416" s="114"/>
      <c r="HK1416" s="114"/>
      <c r="HL1416" s="114"/>
      <c r="HM1416" s="114"/>
      <c r="HN1416" s="114"/>
      <c r="HO1416" s="114"/>
      <c r="HP1416" s="114"/>
      <c r="HQ1416" s="114"/>
      <c r="HR1416" s="114"/>
      <c r="HS1416" s="114"/>
      <c r="HT1416" s="114"/>
      <c r="HU1416" s="114"/>
      <c r="HV1416" s="114"/>
      <c r="HW1416" s="114"/>
      <c r="HX1416" s="114"/>
      <c r="HY1416" s="114"/>
      <c r="HZ1416" s="114"/>
      <c r="IA1416" s="114"/>
      <c r="IB1416" s="114"/>
      <c r="IC1416" s="114"/>
      <c r="ID1416" s="114"/>
      <c r="IE1416" s="114"/>
      <c r="IF1416" s="114"/>
      <c r="IG1416" s="114"/>
      <c r="IH1416" s="114"/>
      <c r="II1416" s="114"/>
      <c r="IJ1416" s="114"/>
      <c r="IK1416" s="114"/>
      <c r="IL1416" s="114"/>
    </row>
    <row r="1417" spans="1:246" s="1" customFormat="1" ht="81.75" customHeight="1">
      <c r="A1417" s="18" t="s">
        <v>4116</v>
      </c>
      <c r="B1417" s="19" t="s">
        <v>61</v>
      </c>
      <c r="C1417" s="19" t="s">
        <v>62</v>
      </c>
      <c r="D1417" s="196" t="s">
        <v>3976</v>
      </c>
      <c r="E1417" s="40" t="s">
        <v>3977</v>
      </c>
      <c r="F1417" s="41"/>
      <c r="G1417" s="197" t="s">
        <v>3978</v>
      </c>
      <c r="H1417" s="111"/>
      <c r="I1417" s="41" t="s">
        <v>4117</v>
      </c>
      <c r="J1417" s="41"/>
      <c r="K1417" s="31" t="s">
        <v>66</v>
      </c>
      <c r="L1417" s="31" t="s">
        <v>1722</v>
      </c>
      <c r="M1417" s="21" t="s">
        <v>67</v>
      </c>
      <c r="N1417" s="40" t="s">
        <v>68</v>
      </c>
      <c r="O1417" s="31" t="s">
        <v>103</v>
      </c>
      <c r="P1417" s="40" t="s">
        <v>2798</v>
      </c>
      <c r="Q1417" s="31"/>
      <c r="R1417" s="66" t="s">
        <v>3951</v>
      </c>
      <c r="S1417" s="19" t="s">
        <v>323</v>
      </c>
      <c r="T1417" s="31"/>
      <c r="U1417" s="40"/>
      <c r="V1417" s="112"/>
      <c r="W1417" s="113"/>
      <c r="X1417" s="112">
        <v>124200</v>
      </c>
      <c r="Y1417" s="112">
        <f>X1417*(1+12%)</f>
        <v>139104</v>
      </c>
      <c r="Z1417" s="40"/>
      <c r="AA1417" s="19" t="s">
        <v>76</v>
      </c>
      <c r="AB1417" s="41"/>
      <c r="AC1417" s="3" t="s">
        <v>1634</v>
      </c>
      <c r="AD1417" s="114"/>
      <c r="AE1417" s="114"/>
      <c r="AF1417" s="114"/>
      <c r="AG1417" s="114"/>
      <c r="AH1417" s="114"/>
      <c r="AI1417" s="114"/>
      <c r="AJ1417" s="114"/>
      <c r="AK1417" s="114"/>
      <c r="AL1417" s="114"/>
      <c r="AM1417" s="114"/>
      <c r="AN1417" s="114"/>
      <c r="AO1417" s="114"/>
      <c r="AP1417" s="114"/>
      <c r="AQ1417" s="114"/>
      <c r="AR1417" s="114"/>
      <c r="AS1417" s="114"/>
      <c r="AT1417" s="114"/>
      <c r="AU1417" s="114"/>
      <c r="AV1417" s="114"/>
      <c r="AW1417" s="114"/>
      <c r="AX1417" s="114"/>
      <c r="AY1417" s="114"/>
      <c r="AZ1417" s="114"/>
      <c r="BA1417" s="114"/>
      <c r="BB1417" s="114"/>
      <c r="BC1417" s="114"/>
      <c r="BD1417" s="114"/>
      <c r="BE1417" s="114"/>
      <c r="BF1417" s="114"/>
      <c r="BG1417" s="114"/>
      <c r="BH1417" s="114"/>
      <c r="BI1417" s="114"/>
      <c r="BJ1417" s="114"/>
      <c r="BK1417" s="114"/>
      <c r="BL1417" s="114"/>
      <c r="BM1417" s="114"/>
      <c r="BN1417" s="114"/>
      <c r="BO1417" s="114"/>
      <c r="BP1417" s="114"/>
      <c r="BQ1417" s="114"/>
      <c r="BR1417" s="114"/>
      <c r="BS1417" s="114"/>
      <c r="BT1417" s="114"/>
      <c r="BU1417" s="114"/>
      <c r="BV1417" s="114"/>
      <c r="BW1417" s="114"/>
      <c r="BX1417" s="114"/>
      <c r="BY1417" s="114"/>
      <c r="BZ1417" s="114"/>
      <c r="CA1417" s="114"/>
      <c r="CB1417" s="114"/>
      <c r="CC1417" s="114"/>
      <c r="CD1417" s="114"/>
      <c r="CE1417" s="114"/>
      <c r="CF1417" s="114"/>
      <c r="CG1417" s="114"/>
      <c r="CH1417" s="114"/>
      <c r="CI1417" s="114"/>
      <c r="CJ1417" s="114"/>
      <c r="CK1417" s="114"/>
      <c r="CL1417" s="114"/>
      <c r="CM1417" s="114"/>
      <c r="CN1417" s="114"/>
      <c r="CO1417" s="114"/>
      <c r="CP1417" s="114"/>
      <c r="CQ1417" s="114"/>
      <c r="CR1417" s="114"/>
      <c r="CS1417" s="114"/>
      <c r="CT1417" s="114"/>
      <c r="CU1417" s="114"/>
      <c r="CV1417" s="114"/>
      <c r="CW1417" s="114"/>
      <c r="CX1417" s="114"/>
      <c r="CY1417" s="114"/>
      <c r="CZ1417" s="114"/>
      <c r="DA1417" s="114"/>
      <c r="DB1417" s="114"/>
      <c r="DC1417" s="114"/>
      <c r="DD1417" s="114"/>
      <c r="DE1417" s="114"/>
      <c r="DF1417" s="114"/>
      <c r="DG1417" s="114"/>
      <c r="DH1417" s="114"/>
      <c r="DI1417" s="114"/>
      <c r="DJ1417" s="114"/>
      <c r="DK1417" s="114"/>
      <c r="DL1417" s="114"/>
      <c r="DM1417" s="114"/>
      <c r="DN1417" s="114"/>
      <c r="DO1417" s="114"/>
      <c r="DP1417" s="114"/>
      <c r="DQ1417" s="114"/>
      <c r="DR1417" s="114"/>
      <c r="DS1417" s="114"/>
      <c r="DT1417" s="114"/>
      <c r="DU1417" s="114"/>
      <c r="DV1417" s="114"/>
      <c r="DW1417" s="114"/>
      <c r="DX1417" s="114"/>
      <c r="DY1417" s="114"/>
      <c r="DZ1417" s="114"/>
      <c r="EA1417" s="114"/>
      <c r="EB1417" s="114"/>
      <c r="EC1417" s="114"/>
      <c r="ED1417" s="114"/>
      <c r="EE1417" s="114"/>
      <c r="EF1417" s="114"/>
      <c r="EG1417" s="114"/>
      <c r="EH1417" s="114"/>
      <c r="EI1417" s="114"/>
      <c r="EJ1417" s="114"/>
      <c r="EK1417" s="114"/>
      <c r="EL1417" s="114"/>
      <c r="EM1417" s="114"/>
      <c r="EN1417" s="114"/>
      <c r="EO1417" s="114"/>
      <c r="EP1417" s="114"/>
      <c r="EQ1417" s="114"/>
      <c r="ER1417" s="114"/>
      <c r="ES1417" s="114"/>
      <c r="ET1417" s="114"/>
      <c r="EU1417" s="114"/>
      <c r="EV1417" s="114"/>
      <c r="EW1417" s="114"/>
      <c r="EX1417" s="114"/>
      <c r="EY1417" s="114"/>
      <c r="EZ1417" s="114"/>
      <c r="FA1417" s="114"/>
      <c r="FB1417" s="114"/>
      <c r="FC1417" s="114"/>
      <c r="FD1417" s="114"/>
      <c r="FE1417" s="114"/>
      <c r="FF1417" s="114"/>
      <c r="FG1417" s="114"/>
      <c r="FH1417" s="114"/>
      <c r="FI1417" s="114"/>
      <c r="FJ1417" s="114"/>
      <c r="FK1417" s="114"/>
      <c r="FL1417" s="114"/>
      <c r="FM1417" s="114"/>
      <c r="FN1417" s="114"/>
      <c r="FO1417" s="114"/>
      <c r="FP1417" s="114"/>
      <c r="FQ1417" s="114"/>
      <c r="FR1417" s="114"/>
      <c r="FS1417" s="114"/>
      <c r="FT1417" s="114"/>
      <c r="FU1417" s="114"/>
      <c r="FV1417" s="114"/>
      <c r="FW1417" s="114"/>
      <c r="FX1417" s="114"/>
      <c r="FY1417" s="114"/>
      <c r="FZ1417" s="114"/>
      <c r="GA1417" s="114"/>
      <c r="GB1417" s="114"/>
      <c r="GC1417" s="114"/>
      <c r="GD1417" s="114"/>
      <c r="GE1417" s="114"/>
      <c r="GF1417" s="114"/>
      <c r="GG1417" s="114"/>
      <c r="GH1417" s="114"/>
      <c r="GI1417" s="114"/>
      <c r="GJ1417" s="114"/>
      <c r="GK1417" s="114"/>
      <c r="GL1417" s="114"/>
      <c r="GM1417" s="114"/>
      <c r="GN1417" s="114"/>
      <c r="GO1417" s="114"/>
      <c r="GP1417" s="114"/>
      <c r="GQ1417" s="114"/>
      <c r="GR1417" s="114"/>
      <c r="GS1417" s="114"/>
      <c r="GT1417" s="114"/>
      <c r="GU1417" s="114"/>
      <c r="GV1417" s="114"/>
      <c r="GW1417" s="114"/>
      <c r="GX1417" s="114"/>
      <c r="GY1417" s="114"/>
      <c r="GZ1417" s="114"/>
      <c r="HA1417" s="114"/>
      <c r="HB1417" s="114"/>
      <c r="HC1417" s="114"/>
      <c r="HD1417" s="114"/>
      <c r="HE1417" s="114"/>
      <c r="HF1417" s="114"/>
      <c r="HG1417" s="114"/>
      <c r="HH1417" s="114"/>
      <c r="HI1417" s="114"/>
      <c r="HJ1417" s="114"/>
      <c r="HK1417" s="114"/>
      <c r="HL1417" s="114"/>
      <c r="HM1417" s="114"/>
      <c r="HN1417" s="114"/>
      <c r="HO1417" s="114"/>
      <c r="HP1417" s="114"/>
      <c r="HQ1417" s="114"/>
      <c r="HR1417" s="114"/>
      <c r="HS1417" s="114"/>
      <c r="HT1417" s="114"/>
      <c r="HU1417" s="114"/>
      <c r="HV1417" s="114"/>
      <c r="HW1417" s="114"/>
      <c r="HX1417" s="114"/>
      <c r="HY1417" s="114"/>
      <c r="HZ1417" s="114"/>
      <c r="IA1417" s="114"/>
      <c r="IB1417" s="114"/>
      <c r="IC1417" s="114"/>
      <c r="ID1417" s="114"/>
      <c r="IE1417" s="114"/>
      <c r="IF1417" s="114"/>
      <c r="IG1417" s="114"/>
      <c r="IH1417" s="114"/>
      <c r="II1417" s="114"/>
      <c r="IJ1417" s="114"/>
      <c r="IK1417" s="114"/>
      <c r="IL1417" s="114"/>
    </row>
    <row r="1418" spans="1:29" s="122" customFormat="1" ht="131.25" customHeight="1">
      <c r="A1418" s="18" t="s">
        <v>4118</v>
      </c>
      <c r="B1418" s="19" t="s">
        <v>61</v>
      </c>
      <c r="C1418" s="19" t="s">
        <v>62</v>
      </c>
      <c r="D1418" s="19" t="s">
        <v>4119</v>
      </c>
      <c r="E1418" s="19" t="s">
        <v>4120</v>
      </c>
      <c r="F1418" s="63"/>
      <c r="G1418" s="19" t="s">
        <v>4120</v>
      </c>
      <c r="H1418" s="63"/>
      <c r="I1418" s="19" t="s">
        <v>4121</v>
      </c>
      <c r="J1418" s="18"/>
      <c r="K1418" s="18" t="s">
        <v>66</v>
      </c>
      <c r="L1418" s="21">
        <v>100</v>
      </c>
      <c r="M1418" s="21" t="s">
        <v>67</v>
      </c>
      <c r="N1418" s="119" t="s">
        <v>338</v>
      </c>
      <c r="O1418" s="18" t="s">
        <v>69</v>
      </c>
      <c r="P1418" s="40" t="s">
        <v>2798</v>
      </c>
      <c r="Q1418" s="100"/>
      <c r="R1418" s="19" t="s">
        <v>3848</v>
      </c>
      <c r="S1418" s="18" t="s">
        <v>3854</v>
      </c>
      <c r="T1418" s="120"/>
      <c r="U1418" s="18"/>
      <c r="V1418" s="46"/>
      <c r="W1418" s="47"/>
      <c r="X1418" s="47">
        <v>300000</v>
      </c>
      <c r="Y1418" s="47">
        <f>X1418*1.12</f>
        <v>336000.00000000006</v>
      </c>
      <c r="Z1418" s="48"/>
      <c r="AA1418" s="48">
        <v>2016</v>
      </c>
      <c r="AB1418" s="121"/>
      <c r="AC1418" s="122" t="s">
        <v>1755</v>
      </c>
    </row>
    <row r="1419" spans="1:29" s="122" customFormat="1" ht="131.25" customHeight="1">
      <c r="A1419" s="18" t="s">
        <v>4122</v>
      </c>
      <c r="B1419" s="19" t="s">
        <v>61</v>
      </c>
      <c r="C1419" s="19" t="s">
        <v>62</v>
      </c>
      <c r="D1419" s="19" t="s">
        <v>4123</v>
      </c>
      <c r="E1419" s="19" t="s">
        <v>4124</v>
      </c>
      <c r="F1419" s="63"/>
      <c r="G1419" s="19" t="s">
        <v>4124</v>
      </c>
      <c r="H1419" s="63"/>
      <c r="I1419" s="19" t="s">
        <v>4125</v>
      </c>
      <c r="J1419" s="18"/>
      <c r="K1419" s="18" t="s">
        <v>66</v>
      </c>
      <c r="L1419" s="21" t="s">
        <v>1722</v>
      </c>
      <c r="M1419" s="21" t="s">
        <v>67</v>
      </c>
      <c r="N1419" s="119" t="s">
        <v>338</v>
      </c>
      <c r="O1419" s="18" t="s">
        <v>69</v>
      </c>
      <c r="P1419" s="40" t="s">
        <v>2798</v>
      </c>
      <c r="Q1419" s="100"/>
      <c r="R1419" s="19" t="s">
        <v>3848</v>
      </c>
      <c r="S1419" s="18" t="s">
        <v>3854</v>
      </c>
      <c r="T1419" s="120"/>
      <c r="U1419" s="18"/>
      <c r="V1419" s="46"/>
      <c r="W1419" s="47"/>
      <c r="X1419" s="47">
        <v>170000</v>
      </c>
      <c r="Y1419" s="47">
        <f aca="true" t="shared" si="61" ref="Y1419:Y1425">X1419*1.12</f>
        <v>190400.00000000003</v>
      </c>
      <c r="Z1419" s="48"/>
      <c r="AA1419" s="48">
        <v>2016</v>
      </c>
      <c r="AB1419" s="121"/>
      <c r="AC1419" s="122" t="s">
        <v>1755</v>
      </c>
    </row>
    <row r="1420" spans="1:29" s="122" customFormat="1" ht="125.25" customHeight="1">
      <c r="A1420" s="18" t="s">
        <v>4126</v>
      </c>
      <c r="B1420" s="19" t="s">
        <v>61</v>
      </c>
      <c r="C1420" s="19" t="s">
        <v>62</v>
      </c>
      <c r="D1420" s="19" t="s">
        <v>4123</v>
      </c>
      <c r="E1420" s="19" t="s">
        <v>4124</v>
      </c>
      <c r="F1420" s="63"/>
      <c r="G1420" s="19" t="s">
        <v>4124</v>
      </c>
      <c r="H1420" s="63"/>
      <c r="I1420" s="63" t="s">
        <v>4127</v>
      </c>
      <c r="J1420" s="18"/>
      <c r="K1420" s="18" t="s">
        <v>66</v>
      </c>
      <c r="L1420" s="21" t="s">
        <v>1722</v>
      </c>
      <c r="M1420" s="21" t="s">
        <v>67</v>
      </c>
      <c r="N1420" s="119" t="s">
        <v>338</v>
      </c>
      <c r="O1420" s="18" t="s">
        <v>69</v>
      </c>
      <c r="P1420" s="40" t="s">
        <v>2798</v>
      </c>
      <c r="Q1420" s="100"/>
      <c r="R1420" s="19" t="s">
        <v>3848</v>
      </c>
      <c r="S1420" s="18" t="s">
        <v>3854</v>
      </c>
      <c r="T1420" s="120"/>
      <c r="U1420" s="18"/>
      <c r="V1420" s="46"/>
      <c r="W1420" s="47"/>
      <c r="X1420" s="47">
        <v>100000</v>
      </c>
      <c r="Y1420" s="47">
        <f t="shared" si="61"/>
        <v>112000.00000000001</v>
      </c>
      <c r="Z1420" s="48"/>
      <c r="AA1420" s="48">
        <v>2016</v>
      </c>
      <c r="AB1420" s="121"/>
      <c r="AC1420" s="122" t="s">
        <v>1755</v>
      </c>
    </row>
    <row r="1421" spans="1:29" s="122" customFormat="1" ht="125.25" customHeight="1">
      <c r="A1421" s="18" t="s">
        <v>4128</v>
      </c>
      <c r="B1421" s="19" t="s">
        <v>61</v>
      </c>
      <c r="C1421" s="19" t="s">
        <v>62</v>
      </c>
      <c r="D1421" s="63" t="s">
        <v>4129</v>
      </c>
      <c r="E1421" s="19" t="s">
        <v>4130</v>
      </c>
      <c r="F1421" s="63"/>
      <c r="G1421" s="19" t="s">
        <v>4131</v>
      </c>
      <c r="H1421" s="63"/>
      <c r="I1421" s="96" t="s">
        <v>4132</v>
      </c>
      <c r="J1421" s="18"/>
      <c r="K1421" s="18" t="s">
        <v>66</v>
      </c>
      <c r="L1421" s="21" t="s">
        <v>1722</v>
      </c>
      <c r="M1421" s="21" t="s">
        <v>67</v>
      </c>
      <c r="N1421" s="119" t="s">
        <v>338</v>
      </c>
      <c r="O1421" s="18" t="s">
        <v>69</v>
      </c>
      <c r="P1421" s="40" t="s">
        <v>2798</v>
      </c>
      <c r="Q1421" s="100"/>
      <c r="R1421" s="19" t="s">
        <v>3848</v>
      </c>
      <c r="S1421" s="18" t="s">
        <v>3854</v>
      </c>
      <c r="T1421" s="120"/>
      <c r="U1421" s="18"/>
      <c r="V1421" s="46"/>
      <c r="W1421" s="47"/>
      <c r="X1421" s="47">
        <v>1800000</v>
      </c>
      <c r="Y1421" s="47">
        <f t="shared" si="61"/>
        <v>2016000.0000000002</v>
      </c>
      <c r="Z1421" s="48"/>
      <c r="AA1421" s="48">
        <v>2016</v>
      </c>
      <c r="AB1421" s="121"/>
      <c r="AC1421" s="122" t="s">
        <v>1755</v>
      </c>
    </row>
    <row r="1422" spans="1:29" s="122" customFormat="1" ht="147.75" customHeight="1">
      <c r="A1422" s="18" t="s">
        <v>4133</v>
      </c>
      <c r="B1422" s="19" t="s">
        <v>61</v>
      </c>
      <c r="C1422" s="19" t="s">
        <v>62</v>
      </c>
      <c r="D1422" s="19" t="s">
        <v>4134</v>
      </c>
      <c r="E1422" s="19" t="s">
        <v>4135</v>
      </c>
      <c r="F1422" s="63"/>
      <c r="G1422" s="19" t="s">
        <v>4136</v>
      </c>
      <c r="H1422" s="63"/>
      <c r="I1422" s="63" t="s">
        <v>4137</v>
      </c>
      <c r="J1422" s="18"/>
      <c r="K1422" s="18" t="s">
        <v>66</v>
      </c>
      <c r="L1422" s="21" t="s">
        <v>1722</v>
      </c>
      <c r="M1422" s="21" t="s">
        <v>67</v>
      </c>
      <c r="N1422" s="119" t="s">
        <v>338</v>
      </c>
      <c r="O1422" s="18" t="s">
        <v>69</v>
      </c>
      <c r="P1422" s="40" t="s">
        <v>2798</v>
      </c>
      <c r="Q1422" s="100"/>
      <c r="R1422" s="19" t="s">
        <v>3848</v>
      </c>
      <c r="S1422" s="18" t="s">
        <v>3854</v>
      </c>
      <c r="T1422" s="120"/>
      <c r="U1422" s="18"/>
      <c r="V1422" s="46"/>
      <c r="W1422" s="47"/>
      <c r="X1422" s="47">
        <v>0</v>
      </c>
      <c r="Y1422" s="47">
        <f t="shared" si="61"/>
        <v>0</v>
      </c>
      <c r="Z1422" s="48"/>
      <c r="AA1422" s="19" t="s">
        <v>76</v>
      </c>
      <c r="AB1422" s="121">
        <v>20.21</v>
      </c>
      <c r="AC1422" s="122" t="s">
        <v>1755</v>
      </c>
    </row>
    <row r="1423" spans="1:29" s="122" customFormat="1" ht="125.25" customHeight="1">
      <c r="A1423" s="18" t="s">
        <v>4138</v>
      </c>
      <c r="B1423" s="19" t="s">
        <v>61</v>
      </c>
      <c r="C1423" s="19" t="s">
        <v>62</v>
      </c>
      <c r="D1423" s="19" t="s">
        <v>4134</v>
      </c>
      <c r="E1423" s="19" t="s">
        <v>4135</v>
      </c>
      <c r="F1423" s="63"/>
      <c r="G1423" s="19" t="s">
        <v>4136</v>
      </c>
      <c r="H1423" s="63"/>
      <c r="I1423" s="63" t="s">
        <v>4137</v>
      </c>
      <c r="J1423" s="18"/>
      <c r="K1423" s="18" t="s">
        <v>66</v>
      </c>
      <c r="L1423" s="21" t="s">
        <v>1722</v>
      </c>
      <c r="M1423" s="21" t="s">
        <v>67</v>
      </c>
      <c r="N1423" s="119" t="s">
        <v>338</v>
      </c>
      <c r="O1423" s="18" t="s">
        <v>69</v>
      </c>
      <c r="P1423" s="40" t="s">
        <v>2798</v>
      </c>
      <c r="Q1423" s="100"/>
      <c r="R1423" s="19" t="s">
        <v>3848</v>
      </c>
      <c r="S1423" s="18" t="s">
        <v>3854</v>
      </c>
      <c r="T1423" s="120"/>
      <c r="U1423" s="18"/>
      <c r="V1423" s="46"/>
      <c r="W1423" s="47"/>
      <c r="X1423" s="47">
        <v>396430</v>
      </c>
      <c r="Y1423" s="47">
        <f t="shared" si="61"/>
        <v>444001.60000000003</v>
      </c>
      <c r="Z1423" s="48"/>
      <c r="AA1423" s="19" t="s">
        <v>76</v>
      </c>
      <c r="AB1423" s="121"/>
      <c r="AC1423" s="122" t="s">
        <v>1755</v>
      </c>
    </row>
    <row r="1424" spans="1:29" s="122" customFormat="1" ht="125.25" customHeight="1">
      <c r="A1424" s="18" t="s">
        <v>4139</v>
      </c>
      <c r="B1424" s="19" t="s">
        <v>61</v>
      </c>
      <c r="C1424" s="19" t="s">
        <v>62</v>
      </c>
      <c r="D1424" s="63" t="s">
        <v>3915</v>
      </c>
      <c r="E1424" s="19" t="s">
        <v>3916</v>
      </c>
      <c r="F1424" s="63"/>
      <c r="G1424" s="19" t="s">
        <v>3917</v>
      </c>
      <c r="H1424" s="63"/>
      <c r="I1424" s="63"/>
      <c r="J1424" s="18"/>
      <c r="K1424" s="18" t="s">
        <v>66</v>
      </c>
      <c r="L1424" s="21" t="s">
        <v>1722</v>
      </c>
      <c r="M1424" s="21" t="s">
        <v>67</v>
      </c>
      <c r="N1424" s="119" t="s">
        <v>338</v>
      </c>
      <c r="O1424" s="18" t="s">
        <v>69</v>
      </c>
      <c r="P1424" s="40" t="s">
        <v>2798</v>
      </c>
      <c r="Q1424" s="100"/>
      <c r="R1424" s="19" t="s">
        <v>3848</v>
      </c>
      <c r="S1424" s="18" t="s">
        <v>3854</v>
      </c>
      <c r="T1424" s="120"/>
      <c r="U1424" s="18"/>
      <c r="V1424" s="46"/>
      <c r="W1424" s="47"/>
      <c r="X1424" s="47">
        <v>140000</v>
      </c>
      <c r="Y1424" s="47">
        <f t="shared" si="61"/>
        <v>156800.00000000003</v>
      </c>
      <c r="Z1424" s="48"/>
      <c r="AA1424" s="19" t="s">
        <v>76</v>
      </c>
      <c r="AB1424" s="121"/>
      <c r="AC1424" s="122" t="s">
        <v>1755</v>
      </c>
    </row>
    <row r="1425" spans="1:29" s="140" customFormat="1" ht="68.25" customHeight="1">
      <c r="A1425" s="18" t="s">
        <v>4140</v>
      </c>
      <c r="B1425" s="19" t="s">
        <v>61</v>
      </c>
      <c r="C1425" s="19" t="s">
        <v>62</v>
      </c>
      <c r="D1425" s="56" t="s">
        <v>4141</v>
      </c>
      <c r="E1425" s="96" t="s">
        <v>4142</v>
      </c>
      <c r="F1425" s="96"/>
      <c r="G1425" s="96" t="s">
        <v>4142</v>
      </c>
      <c r="H1425" s="96"/>
      <c r="I1425" s="96"/>
      <c r="J1425" s="96"/>
      <c r="K1425" s="96" t="s">
        <v>66</v>
      </c>
      <c r="L1425" s="21" t="s">
        <v>1722</v>
      </c>
      <c r="M1425" s="21" t="s">
        <v>67</v>
      </c>
      <c r="N1425" s="119" t="s">
        <v>338</v>
      </c>
      <c r="O1425" s="18" t="s">
        <v>69</v>
      </c>
      <c r="P1425" s="40" t="s">
        <v>2798</v>
      </c>
      <c r="Q1425" s="100"/>
      <c r="R1425" s="19" t="s">
        <v>3848</v>
      </c>
      <c r="S1425" s="18" t="s">
        <v>3854</v>
      </c>
      <c r="T1425" s="96"/>
      <c r="U1425" s="100"/>
      <c r="V1425" s="209"/>
      <c r="W1425" s="210"/>
      <c r="X1425" s="151">
        <v>550000</v>
      </c>
      <c r="Y1425" s="47">
        <f t="shared" si="61"/>
        <v>616000.0000000001</v>
      </c>
      <c r="Z1425" s="48"/>
      <c r="AA1425" s="19" t="s">
        <v>76</v>
      </c>
      <c r="AB1425" s="121"/>
      <c r="AC1425" s="122" t="s">
        <v>1755</v>
      </c>
    </row>
    <row r="1426" spans="1:29" s="1" customFormat="1" ht="163.5" customHeight="1">
      <c r="A1426" s="18" t="s">
        <v>4143</v>
      </c>
      <c r="B1426" s="19" t="s">
        <v>61</v>
      </c>
      <c r="C1426" s="19" t="s">
        <v>62</v>
      </c>
      <c r="D1426" s="56" t="s">
        <v>4144</v>
      </c>
      <c r="E1426" s="26" t="s">
        <v>4145</v>
      </c>
      <c r="F1426" s="18"/>
      <c r="G1426" s="26" t="s">
        <v>4145</v>
      </c>
      <c r="H1426" s="26"/>
      <c r="I1426" s="18" t="s">
        <v>4146</v>
      </c>
      <c r="J1426" s="18"/>
      <c r="K1426" s="19" t="s">
        <v>66</v>
      </c>
      <c r="L1426" s="19">
        <v>100</v>
      </c>
      <c r="M1426" s="21" t="s">
        <v>67</v>
      </c>
      <c r="N1426" s="119" t="s">
        <v>338</v>
      </c>
      <c r="O1426" s="22" t="s">
        <v>69</v>
      </c>
      <c r="P1426" s="19" t="s">
        <v>2798</v>
      </c>
      <c r="Q1426" s="19"/>
      <c r="R1426" s="18" t="s">
        <v>3848</v>
      </c>
      <c r="S1426" s="66" t="s">
        <v>3854</v>
      </c>
      <c r="T1426" s="21"/>
      <c r="U1426" s="18"/>
      <c r="V1426" s="23"/>
      <c r="W1426" s="24"/>
      <c r="X1426" s="23">
        <v>20000</v>
      </c>
      <c r="Y1426" s="23">
        <f>X1426*1.12</f>
        <v>22400.000000000004</v>
      </c>
      <c r="Z1426" s="18"/>
      <c r="AA1426" s="19" t="s">
        <v>76</v>
      </c>
      <c r="AB1426" s="19"/>
      <c r="AC1426" s="122" t="s">
        <v>1755</v>
      </c>
    </row>
    <row r="1427" spans="1:29" s="8" customFormat="1" ht="153" customHeight="1">
      <c r="A1427" s="18" t="s">
        <v>4147</v>
      </c>
      <c r="B1427" s="40" t="s">
        <v>61</v>
      </c>
      <c r="C1427" s="40" t="s">
        <v>62</v>
      </c>
      <c r="D1427" s="40" t="s">
        <v>4148</v>
      </c>
      <c r="E1427" s="40" t="s">
        <v>4149</v>
      </c>
      <c r="F1427" s="41"/>
      <c r="G1427" s="40" t="s">
        <v>4149</v>
      </c>
      <c r="H1427" s="40"/>
      <c r="I1427" s="40" t="s">
        <v>4150</v>
      </c>
      <c r="J1427" s="40"/>
      <c r="K1427" s="41" t="s">
        <v>82</v>
      </c>
      <c r="L1427" s="41">
        <v>90</v>
      </c>
      <c r="M1427" s="41">
        <v>231010000</v>
      </c>
      <c r="N1427" s="40" t="s">
        <v>3833</v>
      </c>
      <c r="O1427" s="41" t="s">
        <v>170</v>
      </c>
      <c r="P1427" s="19" t="s">
        <v>2798</v>
      </c>
      <c r="Q1427" s="40"/>
      <c r="R1427" s="18" t="s">
        <v>3848</v>
      </c>
      <c r="S1427" s="40" t="s">
        <v>3835</v>
      </c>
      <c r="T1427" s="132"/>
      <c r="U1427" s="54"/>
      <c r="V1427" s="49"/>
      <c r="W1427" s="133"/>
      <c r="X1427" s="188">
        <v>0</v>
      </c>
      <c r="Y1427" s="112">
        <f>X1427*1.12</f>
        <v>0</v>
      </c>
      <c r="Z1427" s="134"/>
      <c r="AA1427" s="54" t="s">
        <v>76</v>
      </c>
      <c r="AB1427" s="35" t="s">
        <v>106</v>
      </c>
      <c r="AC1427" s="122" t="s">
        <v>1759</v>
      </c>
    </row>
    <row r="1428" spans="1:29" s="8" customFormat="1" ht="153" customHeight="1">
      <c r="A1428" s="18" t="s">
        <v>4151</v>
      </c>
      <c r="B1428" s="40" t="s">
        <v>61</v>
      </c>
      <c r="C1428" s="40" t="s">
        <v>62</v>
      </c>
      <c r="D1428" s="40" t="s">
        <v>3953</v>
      </c>
      <c r="E1428" s="40" t="s">
        <v>3954</v>
      </c>
      <c r="F1428" s="41"/>
      <c r="G1428" s="40" t="s">
        <v>3955</v>
      </c>
      <c r="H1428" s="40"/>
      <c r="I1428" s="40" t="s">
        <v>4152</v>
      </c>
      <c r="J1428" s="40"/>
      <c r="K1428" s="41" t="s">
        <v>66</v>
      </c>
      <c r="L1428" s="41">
        <v>100</v>
      </c>
      <c r="M1428" s="41" t="s">
        <v>67</v>
      </c>
      <c r="N1428" s="40" t="s">
        <v>68</v>
      </c>
      <c r="O1428" s="41" t="s">
        <v>513</v>
      </c>
      <c r="P1428" s="19" t="s">
        <v>2798</v>
      </c>
      <c r="Q1428" s="40"/>
      <c r="R1428" s="40" t="s">
        <v>4153</v>
      </c>
      <c r="S1428" s="40" t="s">
        <v>3854</v>
      </c>
      <c r="T1428" s="132"/>
      <c r="U1428" s="54"/>
      <c r="V1428" s="49"/>
      <c r="W1428" s="133"/>
      <c r="X1428" s="188">
        <v>0</v>
      </c>
      <c r="Y1428" s="112">
        <v>0</v>
      </c>
      <c r="Z1428" s="134"/>
      <c r="AA1428" s="54" t="s">
        <v>76</v>
      </c>
      <c r="AB1428" s="35"/>
      <c r="AC1428" s="122" t="s">
        <v>1759</v>
      </c>
    </row>
    <row r="1429" spans="1:29" s="8" customFormat="1" ht="153">
      <c r="A1429" s="18" t="s">
        <v>4444</v>
      </c>
      <c r="B1429" s="40" t="s">
        <v>61</v>
      </c>
      <c r="C1429" s="40" t="s">
        <v>62</v>
      </c>
      <c r="D1429" s="40" t="s">
        <v>3953</v>
      </c>
      <c r="E1429" s="40" t="s">
        <v>3954</v>
      </c>
      <c r="F1429" s="41"/>
      <c r="G1429" s="40" t="s">
        <v>3955</v>
      </c>
      <c r="H1429" s="40"/>
      <c r="I1429" s="40" t="s">
        <v>4152</v>
      </c>
      <c r="J1429" s="40"/>
      <c r="K1429" s="41" t="s">
        <v>66</v>
      </c>
      <c r="L1429" s="41">
        <v>100</v>
      </c>
      <c r="M1429" s="41" t="s">
        <v>67</v>
      </c>
      <c r="N1429" s="40" t="s">
        <v>68</v>
      </c>
      <c r="O1429" s="41" t="s">
        <v>322</v>
      </c>
      <c r="P1429" s="19" t="s">
        <v>2798</v>
      </c>
      <c r="Q1429" s="40"/>
      <c r="R1429" s="40" t="s">
        <v>4153</v>
      </c>
      <c r="S1429" s="40" t="s">
        <v>3854</v>
      </c>
      <c r="T1429" s="132"/>
      <c r="U1429" s="54"/>
      <c r="V1429" s="49"/>
      <c r="W1429" s="133"/>
      <c r="X1429" s="188">
        <v>240489.286</v>
      </c>
      <c r="Y1429" s="112">
        <f>X1429*1.12</f>
        <v>269348.00032</v>
      </c>
      <c r="Z1429" s="134"/>
      <c r="AA1429" s="54" t="s">
        <v>76</v>
      </c>
      <c r="AB1429" s="35"/>
      <c r="AC1429" s="122" t="s">
        <v>1759</v>
      </c>
    </row>
    <row r="1430" spans="1:29" s="8" customFormat="1" ht="102" customHeight="1">
      <c r="A1430" s="18" t="s">
        <v>4154</v>
      </c>
      <c r="B1430" s="40" t="s">
        <v>61</v>
      </c>
      <c r="C1430" s="40" t="s">
        <v>62</v>
      </c>
      <c r="D1430" s="40" t="s">
        <v>4017</v>
      </c>
      <c r="E1430" s="40" t="s">
        <v>4018</v>
      </c>
      <c r="F1430" s="41"/>
      <c r="G1430" s="40" t="s">
        <v>4018</v>
      </c>
      <c r="H1430" s="40"/>
      <c r="I1430" s="40" t="s">
        <v>4155</v>
      </c>
      <c r="J1430" s="40"/>
      <c r="K1430" s="41" t="s">
        <v>66</v>
      </c>
      <c r="L1430" s="41">
        <v>100</v>
      </c>
      <c r="M1430" s="41" t="s">
        <v>67</v>
      </c>
      <c r="N1430" s="40" t="s">
        <v>68</v>
      </c>
      <c r="O1430" s="41" t="s">
        <v>417</v>
      </c>
      <c r="P1430" s="19" t="s">
        <v>2798</v>
      </c>
      <c r="Q1430" s="40"/>
      <c r="R1430" s="40" t="s">
        <v>4153</v>
      </c>
      <c r="S1430" s="40" t="s">
        <v>3854</v>
      </c>
      <c r="T1430" s="132"/>
      <c r="U1430" s="54"/>
      <c r="V1430" s="49"/>
      <c r="W1430" s="133"/>
      <c r="X1430" s="188">
        <v>200000</v>
      </c>
      <c r="Y1430" s="112">
        <f aca="true" t="shared" si="62" ref="Y1430:Y1437">X1430*1.12</f>
        <v>224000.00000000003</v>
      </c>
      <c r="Z1430" s="134"/>
      <c r="AA1430" s="54" t="s">
        <v>76</v>
      </c>
      <c r="AB1430" s="35"/>
      <c r="AC1430" s="122" t="s">
        <v>1759</v>
      </c>
    </row>
    <row r="1431" spans="1:29" s="211" customFormat="1" ht="104.25" customHeight="1">
      <c r="A1431" s="18" t="s">
        <v>4156</v>
      </c>
      <c r="B1431" s="19" t="s">
        <v>61</v>
      </c>
      <c r="C1431" s="19" t="s">
        <v>62</v>
      </c>
      <c r="D1431" s="56" t="s">
        <v>4157</v>
      </c>
      <c r="E1431" s="26" t="s">
        <v>4158</v>
      </c>
      <c r="F1431" s="18"/>
      <c r="G1431" s="26" t="s">
        <v>4159</v>
      </c>
      <c r="H1431" s="26"/>
      <c r="I1431" s="18" t="s">
        <v>4160</v>
      </c>
      <c r="J1431" s="18"/>
      <c r="K1431" s="19" t="s">
        <v>66</v>
      </c>
      <c r="L1431" s="19">
        <v>100</v>
      </c>
      <c r="M1431" s="19">
        <v>231010000</v>
      </c>
      <c r="N1431" s="40" t="s">
        <v>68</v>
      </c>
      <c r="O1431" s="41" t="s">
        <v>417</v>
      </c>
      <c r="P1431" s="19" t="s">
        <v>2798</v>
      </c>
      <c r="Q1431" s="19"/>
      <c r="R1431" s="19" t="s">
        <v>4161</v>
      </c>
      <c r="S1431" s="19" t="s">
        <v>72</v>
      </c>
      <c r="T1431" s="19"/>
      <c r="U1431" s="139"/>
      <c r="V1431" s="23" t="s">
        <v>3803</v>
      </c>
      <c r="W1431" s="84"/>
      <c r="X1431" s="23">
        <v>267857.14</v>
      </c>
      <c r="Y1431" s="23">
        <f t="shared" si="62"/>
        <v>299999.9968</v>
      </c>
      <c r="Z1431" s="23"/>
      <c r="AA1431" s="54" t="s">
        <v>76</v>
      </c>
      <c r="AB1431" s="19"/>
      <c r="AC1431" s="136" t="s">
        <v>3334</v>
      </c>
    </row>
    <row r="1432" spans="1:29" s="211" customFormat="1" ht="68.25" customHeight="1">
      <c r="A1432" s="18" t="s">
        <v>4162</v>
      </c>
      <c r="B1432" s="19" t="s">
        <v>61</v>
      </c>
      <c r="C1432" s="19" t="s">
        <v>62</v>
      </c>
      <c r="D1432" s="56" t="s">
        <v>3953</v>
      </c>
      <c r="E1432" s="26" t="s">
        <v>3954</v>
      </c>
      <c r="F1432" s="18"/>
      <c r="G1432" s="26" t="s">
        <v>3955</v>
      </c>
      <c r="H1432" s="26"/>
      <c r="I1432" s="18" t="s">
        <v>4163</v>
      </c>
      <c r="J1432" s="18"/>
      <c r="K1432" s="19" t="s">
        <v>66</v>
      </c>
      <c r="L1432" s="19">
        <v>100</v>
      </c>
      <c r="M1432" s="19">
        <v>231010000</v>
      </c>
      <c r="N1432" s="40" t="s">
        <v>68</v>
      </c>
      <c r="O1432" s="22" t="s">
        <v>83</v>
      </c>
      <c r="P1432" s="19" t="s">
        <v>2798</v>
      </c>
      <c r="Q1432" s="19"/>
      <c r="R1432" s="19" t="s">
        <v>3848</v>
      </c>
      <c r="S1432" s="19" t="s">
        <v>72</v>
      </c>
      <c r="T1432" s="19"/>
      <c r="U1432" s="139"/>
      <c r="V1432" s="23"/>
      <c r="W1432" s="84"/>
      <c r="X1432" s="23">
        <v>243000</v>
      </c>
      <c r="Y1432" s="23">
        <f t="shared" si="62"/>
        <v>272160</v>
      </c>
      <c r="Z1432" s="23"/>
      <c r="AA1432" s="54" t="s">
        <v>76</v>
      </c>
      <c r="AB1432" s="19"/>
      <c r="AC1432" s="136" t="s">
        <v>3334</v>
      </c>
    </row>
    <row r="1433" spans="1:235" s="5" customFormat="1" ht="63.75" customHeight="1">
      <c r="A1433" s="18" t="s">
        <v>4164</v>
      </c>
      <c r="B1433" s="19" t="s">
        <v>61</v>
      </c>
      <c r="C1433" s="19" t="s">
        <v>62</v>
      </c>
      <c r="D1433" s="19" t="s">
        <v>4165</v>
      </c>
      <c r="E1433" s="19" t="s">
        <v>4166</v>
      </c>
      <c r="F1433" s="18"/>
      <c r="G1433" s="19" t="s">
        <v>4166</v>
      </c>
      <c r="H1433" s="18"/>
      <c r="I1433" s="19"/>
      <c r="J1433" s="19"/>
      <c r="K1433" s="19" t="s">
        <v>66</v>
      </c>
      <c r="L1433" s="19">
        <v>70</v>
      </c>
      <c r="M1433" s="21" t="s">
        <v>67</v>
      </c>
      <c r="N1433" s="19" t="s">
        <v>68</v>
      </c>
      <c r="O1433" s="22" t="s">
        <v>69</v>
      </c>
      <c r="P1433" s="19" t="s">
        <v>2798</v>
      </c>
      <c r="Q1433" s="66"/>
      <c r="R1433" s="66" t="s">
        <v>3848</v>
      </c>
      <c r="S1433" s="66" t="s">
        <v>3854</v>
      </c>
      <c r="T1433" s="21"/>
      <c r="U1433" s="18" t="s">
        <v>3803</v>
      </c>
      <c r="V1433" s="23"/>
      <c r="W1433" s="24"/>
      <c r="X1433" s="23">
        <v>10000</v>
      </c>
      <c r="Y1433" s="23">
        <f t="shared" si="62"/>
        <v>11200.000000000002</v>
      </c>
      <c r="Z1433" s="19"/>
      <c r="AA1433" s="19" t="s">
        <v>76</v>
      </c>
      <c r="AB1433" s="19"/>
      <c r="AC1433" s="1" t="s">
        <v>2330</v>
      </c>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c r="CO1433" s="1"/>
      <c r="CP1433" s="1"/>
      <c r="CQ1433" s="1"/>
      <c r="CR1433" s="1"/>
      <c r="CS1433" s="1"/>
      <c r="CT1433" s="1"/>
      <c r="CU1433" s="1"/>
      <c r="CV1433" s="1"/>
      <c r="CW1433" s="1"/>
      <c r="CX1433" s="1"/>
      <c r="CY1433" s="1"/>
      <c r="CZ1433" s="1"/>
      <c r="DA1433" s="1"/>
      <c r="DB1433" s="1"/>
      <c r="DC1433" s="1"/>
      <c r="DD1433" s="1"/>
      <c r="DE1433" s="1"/>
      <c r="DF1433" s="1"/>
      <c r="DG1433" s="1"/>
      <c r="DH1433" s="1"/>
      <c r="DI1433" s="1"/>
      <c r="DJ1433" s="1"/>
      <c r="DK1433" s="1"/>
      <c r="DL1433" s="1"/>
      <c r="DM1433" s="1"/>
      <c r="DN1433" s="1"/>
      <c r="DO1433" s="1"/>
      <c r="DP1433" s="1"/>
      <c r="DQ1433" s="1"/>
      <c r="DR1433" s="1"/>
      <c r="DS1433" s="1"/>
      <c r="DT1433" s="1"/>
      <c r="DU1433" s="1"/>
      <c r="DV1433" s="1"/>
      <c r="DW1433" s="1"/>
      <c r="DX1433" s="1"/>
      <c r="DY1433" s="1"/>
      <c r="DZ1433" s="1"/>
      <c r="EA1433" s="1"/>
      <c r="EB1433" s="1"/>
      <c r="EC1433" s="1"/>
      <c r="ED1433" s="1"/>
      <c r="EE1433" s="1"/>
      <c r="EF1433" s="1"/>
      <c r="EG1433" s="1"/>
      <c r="EH1433" s="1"/>
      <c r="EI1433" s="1"/>
      <c r="EJ1433" s="1"/>
      <c r="EK1433" s="1"/>
      <c r="EL1433" s="1"/>
      <c r="EM1433" s="1"/>
      <c r="EN1433" s="1"/>
      <c r="EO1433" s="1"/>
      <c r="EP1433" s="1"/>
      <c r="EQ1433" s="1"/>
      <c r="ER1433" s="1"/>
      <c r="ES1433" s="1"/>
      <c r="ET1433" s="1"/>
      <c r="EU1433" s="1"/>
      <c r="EV1433" s="1"/>
      <c r="EW1433" s="1"/>
      <c r="EX1433" s="1"/>
      <c r="EY1433" s="1"/>
      <c r="EZ1433" s="1"/>
      <c r="FA1433" s="1"/>
      <c r="FB1433" s="1"/>
      <c r="FC1433" s="1"/>
      <c r="FD1433" s="1"/>
      <c r="FE1433" s="1"/>
      <c r="FF1433" s="1"/>
      <c r="FG1433" s="1"/>
      <c r="FH1433" s="1"/>
      <c r="FI1433" s="1"/>
      <c r="FJ1433" s="1"/>
      <c r="FK1433" s="1"/>
      <c r="FL1433" s="1"/>
      <c r="FM1433" s="1"/>
      <c r="FN1433" s="1"/>
      <c r="FO1433" s="1"/>
      <c r="FP1433" s="1"/>
      <c r="FQ1433" s="1"/>
      <c r="FR1433" s="1"/>
      <c r="FS1433" s="1"/>
      <c r="FT1433" s="1"/>
      <c r="FU1433" s="1"/>
      <c r="FV1433" s="1"/>
      <c r="FW1433" s="1"/>
      <c r="FX1433" s="1"/>
      <c r="FY1433" s="1"/>
      <c r="FZ1433" s="1"/>
      <c r="GA1433" s="1"/>
      <c r="GB1433" s="1"/>
      <c r="GC1433" s="1"/>
      <c r="GD1433" s="1"/>
      <c r="GE1433" s="1"/>
      <c r="GF1433" s="1"/>
      <c r="GG1433" s="1"/>
      <c r="GH1433" s="1"/>
      <c r="GI1433" s="1"/>
      <c r="GJ1433" s="1"/>
      <c r="GK1433" s="1"/>
      <c r="GL1433" s="1"/>
      <c r="GM1433" s="1"/>
      <c r="GN1433" s="1"/>
      <c r="GO1433" s="1"/>
      <c r="GP1433" s="1"/>
      <c r="GQ1433" s="1"/>
      <c r="GR1433" s="1"/>
      <c r="GS1433" s="1"/>
      <c r="GT1433" s="1"/>
      <c r="GU1433" s="1"/>
      <c r="GV1433" s="1"/>
      <c r="GW1433" s="1"/>
      <c r="GX1433" s="1"/>
      <c r="GY1433" s="1"/>
      <c r="GZ1433" s="1"/>
      <c r="HA1433" s="1"/>
      <c r="HB1433" s="1"/>
      <c r="HC1433" s="1"/>
      <c r="HD1433" s="1"/>
      <c r="HE1433" s="1"/>
      <c r="HF1433" s="1"/>
      <c r="HG1433" s="1"/>
      <c r="HH1433" s="1"/>
      <c r="HI1433" s="1"/>
      <c r="HJ1433" s="1"/>
      <c r="HK1433" s="1"/>
      <c r="HL1433" s="1"/>
      <c r="HM1433" s="1"/>
      <c r="HN1433" s="1"/>
      <c r="HO1433" s="1"/>
      <c r="HP1433" s="1"/>
      <c r="HQ1433" s="1"/>
      <c r="HR1433" s="1"/>
      <c r="HS1433" s="1"/>
      <c r="HT1433" s="1"/>
      <c r="HU1433" s="1"/>
      <c r="HV1433" s="1"/>
      <c r="HW1433" s="1"/>
      <c r="HX1433" s="1"/>
      <c r="HY1433" s="1"/>
      <c r="HZ1433" s="1"/>
      <c r="IA1433" s="1"/>
    </row>
    <row r="1434" spans="1:29" s="8" customFormat="1" ht="66" customHeight="1">
      <c r="A1434" s="18" t="s">
        <v>4167</v>
      </c>
      <c r="B1434" s="19" t="s">
        <v>2324</v>
      </c>
      <c r="C1434" s="19" t="s">
        <v>62</v>
      </c>
      <c r="D1434" s="18" t="s">
        <v>4168</v>
      </c>
      <c r="E1434" s="18" t="s">
        <v>4169</v>
      </c>
      <c r="F1434" s="18"/>
      <c r="G1434" s="18" t="s">
        <v>4170</v>
      </c>
      <c r="H1434" s="18"/>
      <c r="I1434" s="18" t="s">
        <v>4171</v>
      </c>
      <c r="J1434" s="21"/>
      <c r="K1434" s="21" t="s">
        <v>66</v>
      </c>
      <c r="L1434" s="19">
        <v>100</v>
      </c>
      <c r="M1434" s="19">
        <v>231010000</v>
      </c>
      <c r="N1434" s="21" t="s">
        <v>2329</v>
      </c>
      <c r="O1434" s="21" t="s">
        <v>191</v>
      </c>
      <c r="P1434" s="19" t="s">
        <v>2798</v>
      </c>
      <c r="Q1434" s="19"/>
      <c r="R1434" s="19" t="s">
        <v>4172</v>
      </c>
      <c r="S1434" s="35" t="s">
        <v>4004</v>
      </c>
      <c r="T1434" s="19"/>
      <c r="U1434" s="21"/>
      <c r="V1434" s="23"/>
      <c r="W1434" s="23"/>
      <c r="X1434" s="46">
        <v>0</v>
      </c>
      <c r="Y1434" s="46">
        <f>X1434*1.12</f>
        <v>0</v>
      </c>
      <c r="Z1434" s="48"/>
      <c r="AA1434" s="18" t="s">
        <v>76</v>
      </c>
      <c r="AB1434" s="212" t="s">
        <v>3837</v>
      </c>
      <c r="AC1434" s="1" t="s">
        <v>2330</v>
      </c>
    </row>
    <row r="1435" spans="1:29" s="8" customFormat="1" ht="66" customHeight="1">
      <c r="A1435" s="18" t="s">
        <v>4173</v>
      </c>
      <c r="B1435" s="19" t="s">
        <v>2324</v>
      </c>
      <c r="C1435" s="19" t="s">
        <v>62</v>
      </c>
      <c r="D1435" s="18" t="s">
        <v>4168</v>
      </c>
      <c r="E1435" s="18" t="s">
        <v>4169</v>
      </c>
      <c r="F1435" s="18"/>
      <c r="G1435" s="18" t="s">
        <v>4170</v>
      </c>
      <c r="H1435" s="18"/>
      <c r="I1435" s="18" t="s">
        <v>4171</v>
      </c>
      <c r="J1435" s="21"/>
      <c r="K1435" s="21" t="s">
        <v>66</v>
      </c>
      <c r="L1435" s="19">
        <v>100</v>
      </c>
      <c r="M1435" s="19">
        <v>231010000</v>
      </c>
      <c r="N1435" s="21" t="s">
        <v>2329</v>
      </c>
      <c r="O1435" s="21" t="s">
        <v>112</v>
      </c>
      <c r="P1435" s="19" t="s">
        <v>2798</v>
      </c>
      <c r="Q1435" s="19"/>
      <c r="R1435" s="19" t="s">
        <v>4172</v>
      </c>
      <c r="S1435" s="35" t="s">
        <v>4004</v>
      </c>
      <c r="T1435" s="19"/>
      <c r="U1435" s="21"/>
      <c r="V1435" s="23"/>
      <c r="W1435" s="23"/>
      <c r="X1435" s="46">
        <v>55200</v>
      </c>
      <c r="Y1435" s="46">
        <f>X1435*1.12</f>
        <v>61824.00000000001</v>
      </c>
      <c r="Z1435" s="48"/>
      <c r="AA1435" s="18" t="s">
        <v>76</v>
      </c>
      <c r="AB1435" s="135"/>
      <c r="AC1435" s="1" t="s">
        <v>2330</v>
      </c>
    </row>
    <row r="1436" spans="1:29" s="8" customFormat="1" ht="89.25" customHeight="1">
      <c r="A1436" s="18" t="s">
        <v>4174</v>
      </c>
      <c r="B1436" s="19" t="s">
        <v>2324</v>
      </c>
      <c r="C1436" s="19" t="s">
        <v>62</v>
      </c>
      <c r="D1436" s="18" t="s">
        <v>4168</v>
      </c>
      <c r="E1436" s="18" t="s">
        <v>4169</v>
      </c>
      <c r="F1436" s="18"/>
      <c r="G1436" s="18" t="s">
        <v>4170</v>
      </c>
      <c r="H1436" s="18"/>
      <c r="I1436" s="18" t="s">
        <v>4175</v>
      </c>
      <c r="J1436" s="21"/>
      <c r="K1436" s="21" t="s">
        <v>66</v>
      </c>
      <c r="L1436" s="19">
        <v>100</v>
      </c>
      <c r="M1436" s="19">
        <v>231010000</v>
      </c>
      <c r="N1436" s="21" t="s">
        <v>2329</v>
      </c>
      <c r="O1436" s="21" t="s">
        <v>69</v>
      </c>
      <c r="P1436" s="21" t="s">
        <v>2329</v>
      </c>
      <c r="Q1436" s="19"/>
      <c r="R1436" s="19" t="s">
        <v>4172</v>
      </c>
      <c r="S1436" s="35" t="s">
        <v>4004</v>
      </c>
      <c r="T1436" s="19"/>
      <c r="U1436" s="21"/>
      <c r="V1436" s="23"/>
      <c r="W1436" s="23"/>
      <c r="X1436" s="46">
        <v>300000</v>
      </c>
      <c r="Y1436" s="46">
        <f t="shared" si="62"/>
        <v>336000.00000000006</v>
      </c>
      <c r="Z1436" s="48"/>
      <c r="AA1436" s="18" t="s">
        <v>76</v>
      </c>
      <c r="AB1436" s="135"/>
      <c r="AC1436" s="1" t="s">
        <v>2330</v>
      </c>
    </row>
    <row r="1437" spans="1:29" s="8" customFormat="1" ht="115.5" customHeight="1">
      <c r="A1437" s="18" t="s">
        <v>4176</v>
      </c>
      <c r="B1437" s="19" t="s">
        <v>2324</v>
      </c>
      <c r="C1437" s="19" t="s">
        <v>62</v>
      </c>
      <c r="D1437" s="40" t="s">
        <v>4148</v>
      </c>
      <c r="E1437" s="40" t="s">
        <v>4149</v>
      </c>
      <c r="F1437" s="41"/>
      <c r="G1437" s="40" t="s">
        <v>4149</v>
      </c>
      <c r="H1437" s="18"/>
      <c r="I1437" s="18" t="s">
        <v>4177</v>
      </c>
      <c r="J1437" s="18"/>
      <c r="K1437" s="21" t="s">
        <v>82</v>
      </c>
      <c r="L1437" s="19">
        <v>100</v>
      </c>
      <c r="M1437" s="19">
        <v>231010000</v>
      </c>
      <c r="N1437" s="21" t="s">
        <v>2329</v>
      </c>
      <c r="O1437" s="21" t="s">
        <v>69</v>
      </c>
      <c r="P1437" s="21" t="s">
        <v>2329</v>
      </c>
      <c r="Q1437" s="19"/>
      <c r="R1437" s="19" t="s">
        <v>4172</v>
      </c>
      <c r="S1437" s="35" t="s">
        <v>4004</v>
      </c>
      <c r="T1437" s="19"/>
      <c r="U1437" s="21"/>
      <c r="V1437" s="23"/>
      <c r="W1437" s="23"/>
      <c r="X1437" s="46">
        <f>7000000/1.12</f>
        <v>6249999.999999999</v>
      </c>
      <c r="Y1437" s="46">
        <f t="shared" si="62"/>
        <v>7000000</v>
      </c>
      <c r="Z1437" s="48"/>
      <c r="AA1437" s="18" t="s">
        <v>76</v>
      </c>
      <c r="AB1437" s="135"/>
      <c r="AC1437" s="1" t="s">
        <v>2330</v>
      </c>
    </row>
    <row r="1438" spans="1:29" s="122" customFormat="1" ht="269.25" customHeight="1">
      <c r="A1438" s="18" t="s">
        <v>4178</v>
      </c>
      <c r="B1438" s="19" t="s">
        <v>61</v>
      </c>
      <c r="C1438" s="19" t="s">
        <v>4179</v>
      </c>
      <c r="D1438" s="19" t="s">
        <v>4047</v>
      </c>
      <c r="E1438" s="19" t="s">
        <v>4048</v>
      </c>
      <c r="F1438" s="19"/>
      <c r="G1438" s="19" t="s">
        <v>4048</v>
      </c>
      <c r="H1438" s="19"/>
      <c r="I1438" s="18" t="s">
        <v>4180</v>
      </c>
      <c r="J1438" s="18"/>
      <c r="K1438" s="18" t="s">
        <v>82</v>
      </c>
      <c r="L1438" s="18">
        <v>100</v>
      </c>
      <c r="M1438" s="18">
        <v>231010000</v>
      </c>
      <c r="N1438" s="21" t="s">
        <v>2329</v>
      </c>
      <c r="O1438" s="18" t="s">
        <v>971</v>
      </c>
      <c r="P1438" s="21" t="s">
        <v>2329</v>
      </c>
      <c r="Q1438" s="18"/>
      <c r="R1438" s="116" t="s">
        <v>4070</v>
      </c>
      <c r="S1438" s="18" t="s">
        <v>3854</v>
      </c>
      <c r="T1438" s="192"/>
      <c r="U1438" s="120"/>
      <c r="V1438" s="23"/>
      <c r="W1438" s="46"/>
      <c r="X1438" s="47">
        <v>850000</v>
      </c>
      <c r="Y1438" s="47">
        <v>952000</v>
      </c>
      <c r="Z1438" s="213"/>
      <c r="AA1438" s="19" t="s">
        <v>76</v>
      </c>
      <c r="AB1438" s="18"/>
      <c r="AC1438" s="122" t="s">
        <v>4181</v>
      </c>
    </row>
    <row r="1439" spans="1:29" s="122" customFormat="1" ht="151.5" customHeight="1">
      <c r="A1439" s="18" t="s">
        <v>4182</v>
      </c>
      <c r="B1439" s="19" t="s">
        <v>4183</v>
      </c>
      <c r="C1439" s="19" t="s">
        <v>4184</v>
      </c>
      <c r="D1439" s="19" t="s">
        <v>4185</v>
      </c>
      <c r="E1439" s="19" t="s">
        <v>4186</v>
      </c>
      <c r="F1439" s="19"/>
      <c r="G1439" s="19" t="s">
        <v>4186</v>
      </c>
      <c r="H1439" s="19"/>
      <c r="I1439" s="18" t="s">
        <v>4187</v>
      </c>
      <c r="J1439" s="18"/>
      <c r="K1439" s="18" t="s">
        <v>66</v>
      </c>
      <c r="L1439" s="18">
        <v>100</v>
      </c>
      <c r="M1439" s="18">
        <v>231010000</v>
      </c>
      <c r="N1439" s="21" t="s">
        <v>2329</v>
      </c>
      <c r="O1439" s="18" t="s">
        <v>83</v>
      </c>
      <c r="P1439" s="21" t="s">
        <v>2329</v>
      </c>
      <c r="Q1439" s="18"/>
      <c r="R1439" s="116" t="s">
        <v>4070</v>
      </c>
      <c r="S1439" s="18" t="s">
        <v>3854</v>
      </c>
      <c r="T1439" s="192"/>
      <c r="U1439" s="120"/>
      <c r="V1439" s="23"/>
      <c r="W1439" s="46"/>
      <c r="X1439" s="47">
        <v>450000</v>
      </c>
      <c r="Y1439" s="47">
        <v>504000</v>
      </c>
      <c r="Z1439" s="213"/>
      <c r="AA1439" s="19" t="s">
        <v>76</v>
      </c>
      <c r="AB1439" s="18"/>
      <c r="AC1439" s="122" t="s">
        <v>4181</v>
      </c>
    </row>
    <row r="1440" spans="1:29" s="122" customFormat="1" ht="151.5" customHeight="1">
      <c r="A1440" s="18" t="s">
        <v>4188</v>
      </c>
      <c r="B1440" s="19" t="s">
        <v>61</v>
      </c>
      <c r="C1440" s="19" t="s">
        <v>62</v>
      </c>
      <c r="D1440" s="19" t="s">
        <v>4189</v>
      </c>
      <c r="E1440" s="19" t="s">
        <v>4190</v>
      </c>
      <c r="F1440" s="19"/>
      <c r="G1440" s="19" t="s">
        <v>4190</v>
      </c>
      <c r="H1440" s="19"/>
      <c r="I1440" s="18" t="s">
        <v>4191</v>
      </c>
      <c r="J1440" s="18"/>
      <c r="K1440" s="18" t="s">
        <v>66</v>
      </c>
      <c r="L1440" s="18">
        <v>100</v>
      </c>
      <c r="M1440" s="18">
        <v>231010000</v>
      </c>
      <c r="N1440" s="21" t="s">
        <v>2329</v>
      </c>
      <c r="O1440" s="18" t="s">
        <v>69</v>
      </c>
      <c r="P1440" s="21" t="s">
        <v>2329</v>
      </c>
      <c r="Q1440" s="18"/>
      <c r="R1440" s="116" t="s">
        <v>4070</v>
      </c>
      <c r="S1440" s="18" t="s">
        <v>3854</v>
      </c>
      <c r="T1440" s="192"/>
      <c r="U1440" s="120"/>
      <c r="V1440" s="23"/>
      <c r="W1440" s="46"/>
      <c r="X1440" s="47">
        <v>0</v>
      </c>
      <c r="Y1440" s="47">
        <f>X1440*1.12</f>
        <v>0</v>
      </c>
      <c r="Z1440" s="213"/>
      <c r="AA1440" s="19" t="s">
        <v>76</v>
      </c>
      <c r="AB1440" s="18">
        <v>20.21</v>
      </c>
      <c r="AC1440" s="122" t="s">
        <v>4181</v>
      </c>
    </row>
    <row r="1441" spans="1:29" s="122" customFormat="1" ht="151.5" customHeight="1">
      <c r="A1441" s="18" t="s">
        <v>4192</v>
      </c>
      <c r="B1441" s="19" t="s">
        <v>61</v>
      </c>
      <c r="C1441" s="19" t="s">
        <v>62</v>
      </c>
      <c r="D1441" s="19" t="s">
        <v>4189</v>
      </c>
      <c r="E1441" s="19" t="s">
        <v>4190</v>
      </c>
      <c r="F1441" s="19"/>
      <c r="G1441" s="19" t="s">
        <v>4190</v>
      </c>
      <c r="H1441" s="19"/>
      <c r="I1441" s="18" t="s">
        <v>4191</v>
      </c>
      <c r="J1441" s="18"/>
      <c r="K1441" s="18" t="s">
        <v>66</v>
      </c>
      <c r="L1441" s="18">
        <v>100</v>
      </c>
      <c r="M1441" s="18">
        <v>231010000</v>
      </c>
      <c r="N1441" s="21" t="s">
        <v>2329</v>
      </c>
      <c r="O1441" s="18" t="s">
        <v>69</v>
      </c>
      <c r="P1441" s="21" t="s">
        <v>2329</v>
      </c>
      <c r="Q1441" s="18"/>
      <c r="R1441" s="116" t="s">
        <v>4070</v>
      </c>
      <c r="S1441" s="18" t="s">
        <v>3854</v>
      </c>
      <c r="T1441" s="192"/>
      <c r="U1441" s="120"/>
      <c r="V1441" s="23"/>
      <c r="W1441" s="46"/>
      <c r="X1441" s="120">
        <v>1528129</v>
      </c>
      <c r="Y1441" s="47">
        <f>X1441*1.12</f>
        <v>1711504.4800000002</v>
      </c>
      <c r="Z1441" s="213"/>
      <c r="AA1441" s="19" t="s">
        <v>76</v>
      </c>
      <c r="AB1441" s="18"/>
      <c r="AC1441" s="122" t="s">
        <v>4181</v>
      </c>
    </row>
    <row r="1442" spans="1:29" s="122" customFormat="1" ht="178.5" customHeight="1">
      <c r="A1442" s="18" t="s">
        <v>4193</v>
      </c>
      <c r="B1442" s="19" t="s">
        <v>61</v>
      </c>
      <c r="C1442" s="19" t="s">
        <v>62</v>
      </c>
      <c r="D1442" s="19" t="s">
        <v>3983</v>
      </c>
      <c r="E1442" s="19" t="s">
        <v>3984</v>
      </c>
      <c r="F1442" s="19"/>
      <c r="G1442" s="19" t="s">
        <v>3984</v>
      </c>
      <c r="H1442" s="19"/>
      <c r="I1442" s="18" t="s">
        <v>4194</v>
      </c>
      <c r="J1442" s="18"/>
      <c r="K1442" s="18" t="s">
        <v>66</v>
      </c>
      <c r="L1442" s="18">
        <v>80</v>
      </c>
      <c r="M1442" s="18">
        <v>231010000</v>
      </c>
      <c r="N1442" s="21" t="s">
        <v>2329</v>
      </c>
      <c r="O1442" s="18" t="s">
        <v>83</v>
      </c>
      <c r="P1442" s="21" t="s">
        <v>2329</v>
      </c>
      <c r="Q1442" s="18"/>
      <c r="R1442" s="116" t="s">
        <v>4070</v>
      </c>
      <c r="S1442" s="18" t="s">
        <v>3854</v>
      </c>
      <c r="T1442" s="192"/>
      <c r="U1442" s="120"/>
      <c r="V1442" s="23"/>
      <c r="W1442" s="46"/>
      <c r="X1442" s="47">
        <v>0</v>
      </c>
      <c r="Y1442" s="47">
        <v>0</v>
      </c>
      <c r="Z1442" s="213"/>
      <c r="AA1442" s="19" t="s">
        <v>76</v>
      </c>
      <c r="AB1442" s="18" t="s">
        <v>3837</v>
      </c>
      <c r="AC1442" s="122" t="s">
        <v>4181</v>
      </c>
    </row>
    <row r="1443" spans="1:29" s="122" customFormat="1" ht="178.5" customHeight="1">
      <c r="A1443" s="18" t="s">
        <v>4195</v>
      </c>
      <c r="B1443" s="19" t="s">
        <v>61</v>
      </c>
      <c r="C1443" s="19" t="s">
        <v>62</v>
      </c>
      <c r="D1443" s="19" t="s">
        <v>3983</v>
      </c>
      <c r="E1443" s="19" t="s">
        <v>3984</v>
      </c>
      <c r="F1443" s="19"/>
      <c r="G1443" s="19" t="s">
        <v>3984</v>
      </c>
      <c r="H1443" s="19"/>
      <c r="I1443" s="18" t="s">
        <v>4194</v>
      </c>
      <c r="J1443" s="18"/>
      <c r="K1443" s="18" t="s">
        <v>66</v>
      </c>
      <c r="L1443" s="18">
        <v>80</v>
      </c>
      <c r="M1443" s="18">
        <v>231010000</v>
      </c>
      <c r="N1443" s="21" t="s">
        <v>2329</v>
      </c>
      <c r="O1443" s="18" t="s">
        <v>112</v>
      </c>
      <c r="P1443" s="21" t="s">
        <v>2329</v>
      </c>
      <c r="Q1443" s="18"/>
      <c r="R1443" s="116" t="s">
        <v>4070</v>
      </c>
      <c r="S1443" s="18" t="s">
        <v>3854</v>
      </c>
      <c r="T1443" s="192"/>
      <c r="U1443" s="120"/>
      <c r="V1443" s="23"/>
      <c r="W1443" s="46"/>
      <c r="X1443" s="47">
        <v>120000</v>
      </c>
      <c r="Y1443" s="47">
        <f>X1443*1.12</f>
        <v>134400</v>
      </c>
      <c r="Z1443" s="213"/>
      <c r="AA1443" s="19" t="s">
        <v>76</v>
      </c>
      <c r="AB1443" s="18"/>
      <c r="AC1443" s="122" t="s">
        <v>4181</v>
      </c>
    </row>
    <row r="1444" spans="1:245" s="140" customFormat="1" ht="113.25" customHeight="1">
      <c r="A1444" s="18" t="s">
        <v>4196</v>
      </c>
      <c r="B1444" s="19" t="s">
        <v>61</v>
      </c>
      <c r="C1444" s="19" t="s">
        <v>62</v>
      </c>
      <c r="D1444" s="19" t="s">
        <v>4197</v>
      </c>
      <c r="E1444" s="19" t="s">
        <v>4198</v>
      </c>
      <c r="F1444" s="19"/>
      <c r="G1444" s="19" t="s">
        <v>4198</v>
      </c>
      <c r="H1444" s="19"/>
      <c r="I1444" s="19"/>
      <c r="J1444" s="137"/>
      <c r="K1444" s="19" t="s">
        <v>66</v>
      </c>
      <c r="L1444" s="66">
        <v>100</v>
      </c>
      <c r="M1444" s="21" t="s">
        <v>67</v>
      </c>
      <c r="N1444" s="19" t="s">
        <v>68</v>
      </c>
      <c r="O1444" s="138" t="s">
        <v>103</v>
      </c>
      <c r="P1444" s="19" t="s">
        <v>2798</v>
      </c>
      <c r="Q1444" s="19"/>
      <c r="R1444" s="19" t="s">
        <v>3848</v>
      </c>
      <c r="S1444" s="66" t="s">
        <v>72</v>
      </c>
      <c r="T1444" s="139"/>
      <c r="U1444" s="18" t="s">
        <v>3803</v>
      </c>
      <c r="V1444" s="84"/>
      <c r="W1444" s="46"/>
      <c r="X1444" s="84">
        <v>100000</v>
      </c>
      <c r="Y1444" s="23">
        <f aca="true" t="shared" si="63" ref="Y1444:Y1479">X1444*1.12</f>
        <v>112000.00000000001</v>
      </c>
      <c r="Z1444" s="48"/>
      <c r="AA1444" s="19" t="s">
        <v>76</v>
      </c>
      <c r="AB1444" s="19"/>
      <c r="AC1444" s="11" t="s">
        <v>3849</v>
      </c>
      <c r="AD1444" s="11"/>
      <c r="AE1444" s="11"/>
      <c r="AF1444" s="11"/>
      <c r="AG1444" s="11"/>
      <c r="AH1444" s="11"/>
      <c r="AI1444" s="11"/>
      <c r="AJ1444" s="11"/>
      <c r="AK1444" s="11"/>
      <c r="AL1444" s="11"/>
      <c r="AM1444" s="11"/>
      <c r="AN1444" s="11"/>
      <c r="AO1444" s="11"/>
      <c r="AP1444" s="11"/>
      <c r="AQ1444" s="11"/>
      <c r="AR1444" s="11"/>
      <c r="AS1444" s="11"/>
      <c r="AT1444" s="11"/>
      <c r="AU1444" s="11"/>
      <c r="AV1444" s="11"/>
      <c r="AW1444" s="11"/>
      <c r="AX1444" s="11"/>
      <c r="AY1444" s="11"/>
      <c r="AZ1444" s="11"/>
      <c r="BA1444" s="11"/>
      <c r="BB1444" s="11"/>
      <c r="BC1444" s="11"/>
      <c r="BD1444" s="11"/>
      <c r="BE1444" s="11"/>
      <c r="BF1444" s="11"/>
      <c r="BG1444" s="11"/>
      <c r="BH1444" s="11"/>
      <c r="BI1444" s="11"/>
      <c r="BJ1444" s="11"/>
      <c r="BK1444" s="11"/>
      <c r="BL1444" s="11"/>
      <c r="BM1444" s="11"/>
      <c r="BN1444" s="11"/>
      <c r="BO1444" s="11"/>
      <c r="BP1444" s="11"/>
      <c r="BQ1444" s="11"/>
      <c r="BR1444" s="11"/>
      <c r="BS1444" s="11"/>
      <c r="BT1444" s="11"/>
      <c r="BU1444" s="11"/>
      <c r="BV1444" s="11"/>
      <c r="BW1444" s="11"/>
      <c r="BX1444" s="11"/>
      <c r="BY1444" s="11"/>
      <c r="BZ1444" s="11"/>
      <c r="CA1444" s="11"/>
      <c r="CB1444" s="11"/>
      <c r="CC1444" s="11"/>
      <c r="CD1444" s="11"/>
      <c r="CE1444" s="11"/>
      <c r="CF1444" s="11"/>
      <c r="CG1444" s="11"/>
      <c r="CH1444" s="11"/>
      <c r="CI1444" s="11"/>
      <c r="CJ1444" s="11"/>
      <c r="CK1444" s="11"/>
      <c r="CL1444" s="11"/>
      <c r="CM1444" s="11"/>
      <c r="CN1444" s="11"/>
      <c r="CO1444" s="11"/>
      <c r="CP1444" s="11"/>
      <c r="CQ1444" s="11"/>
      <c r="CR1444" s="11"/>
      <c r="CS1444" s="11"/>
      <c r="CT1444" s="11"/>
      <c r="CU1444" s="11"/>
      <c r="CV1444" s="11"/>
      <c r="CW1444" s="11"/>
      <c r="CX1444" s="11"/>
      <c r="CY1444" s="11"/>
      <c r="CZ1444" s="11"/>
      <c r="DA1444" s="11"/>
      <c r="DB1444" s="11"/>
      <c r="DC1444" s="11"/>
      <c r="DD1444" s="11"/>
      <c r="DE1444" s="11"/>
      <c r="DF1444" s="11"/>
      <c r="DG1444" s="11"/>
      <c r="DH1444" s="11"/>
      <c r="DI1444" s="11"/>
      <c r="DJ1444" s="11"/>
      <c r="DK1444" s="11"/>
      <c r="DL1444" s="11"/>
      <c r="DM1444" s="11"/>
      <c r="DN1444" s="11"/>
      <c r="DO1444" s="11"/>
      <c r="DP1444" s="11"/>
      <c r="DQ1444" s="11"/>
      <c r="DR1444" s="11"/>
      <c r="DS1444" s="11"/>
      <c r="DT1444" s="11"/>
      <c r="DU1444" s="11"/>
      <c r="DV1444" s="11"/>
      <c r="DW1444" s="11"/>
      <c r="DX1444" s="11"/>
      <c r="DY1444" s="11"/>
      <c r="DZ1444" s="11"/>
      <c r="EA1444" s="11"/>
      <c r="EB1444" s="11"/>
      <c r="EC1444" s="11"/>
      <c r="ED1444" s="11"/>
      <c r="EE1444" s="11"/>
      <c r="EF1444" s="11"/>
      <c r="EG1444" s="11"/>
      <c r="EH1444" s="11"/>
      <c r="EI1444" s="11"/>
      <c r="EJ1444" s="11"/>
      <c r="EK1444" s="11"/>
      <c r="EL1444" s="11"/>
      <c r="EM1444" s="11"/>
      <c r="EN1444" s="11"/>
      <c r="EO1444" s="11"/>
      <c r="EP1444" s="11"/>
      <c r="EQ1444" s="11"/>
      <c r="ER1444" s="11"/>
      <c r="ES1444" s="11"/>
      <c r="ET1444" s="11"/>
      <c r="EU1444" s="11"/>
      <c r="EV1444" s="11"/>
      <c r="EW1444" s="11"/>
      <c r="EX1444" s="11"/>
      <c r="EY1444" s="11"/>
      <c r="EZ1444" s="11"/>
      <c r="FA1444" s="11"/>
      <c r="FB1444" s="11"/>
      <c r="FC1444" s="11"/>
      <c r="FD1444" s="11"/>
      <c r="FE1444" s="11"/>
      <c r="FF1444" s="11"/>
      <c r="FG1444" s="11"/>
      <c r="FH1444" s="11"/>
      <c r="FI1444" s="11"/>
      <c r="FJ1444" s="11"/>
      <c r="FK1444" s="11"/>
      <c r="FL1444" s="11"/>
      <c r="FM1444" s="11"/>
      <c r="FN1444" s="11"/>
      <c r="FO1444" s="11"/>
      <c r="FP1444" s="11"/>
      <c r="FQ1444" s="11"/>
      <c r="FR1444" s="11"/>
      <c r="FS1444" s="11"/>
      <c r="FT1444" s="11"/>
      <c r="FU1444" s="11"/>
      <c r="FV1444" s="11"/>
      <c r="FW1444" s="11"/>
      <c r="FX1444" s="11"/>
      <c r="FY1444" s="11"/>
      <c r="FZ1444" s="11"/>
      <c r="GA1444" s="11"/>
      <c r="GB1444" s="11"/>
      <c r="GC1444" s="11"/>
      <c r="GD1444" s="11"/>
      <c r="GE1444" s="11"/>
      <c r="GF1444" s="11"/>
      <c r="GG1444" s="11"/>
      <c r="GH1444" s="11"/>
      <c r="GI1444" s="11"/>
      <c r="GJ1444" s="11"/>
      <c r="GK1444" s="11"/>
      <c r="GL1444" s="11"/>
      <c r="GM1444" s="11"/>
      <c r="GN1444" s="11"/>
      <c r="GO1444" s="11"/>
      <c r="GP1444" s="11"/>
      <c r="GQ1444" s="11"/>
      <c r="GR1444" s="11"/>
      <c r="GS1444" s="11"/>
      <c r="GT1444" s="11"/>
      <c r="GU1444" s="11"/>
      <c r="GV1444" s="11"/>
      <c r="GW1444" s="11"/>
      <c r="GX1444" s="11"/>
      <c r="GY1444" s="11"/>
      <c r="GZ1444" s="11"/>
      <c r="HA1444" s="11"/>
      <c r="HB1444" s="11"/>
      <c r="HC1444" s="11"/>
      <c r="HD1444" s="11"/>
      <c r="HE1444" s="11"/>
      <c r="HF1444" s="11"/>
      <c r="HG1444" s="11"/>
      <c r="HH1444" s="11"/>
      <c r="HI1444" s="11"/>
      <c r="HJ1444" s="11"/>
      <c r="HK1444" s="11"/>
      <c r="HL1444" s="11"/>
      <c r="HM1444" s="11"/>
      <c r="HN1444" s="11"/>
      <c r="HO1444" s="11"/>
      <c r="HP1444" s="11"/>
      <c r="HQ1444" s="11"/>
      <c r="HR1444" s="11"/>
      <c r="HS1444" s="11"/>
      <c r="HT1444" s="11"/>
      <c r="HU1444" s="11"/>
      <c r="HV1444" s="11"/>
      <c r="HW1444" s="11"/>
      <c r="HX1444" s="11"/>
      <c r="HY1444" s="11"/>
      <c r="HZ1444" s="11"/>
      <c r="IA1444" s="11"/>
      <c r="IB1444" s="11"/>
      <c r="IC1444" s="11"/>
      <c r="ID1444" s="11"/>
      <c r="IE1444" s="11"/>
      <c r="IF1444" s="11"/>
      <c r="IG1444" s="11"/>
      <c r="IH1444" s="11"/>
      <c r="II1444" s="11"/>
      <c r="IJ1444" s="11"/>
      <c r="IK1444" s="11"/>
    </row>
    <row r="1445" spans="1:245" s="140" customFormat="1" ht="83.25" customHeight="1">
      <c r="A1445" s="18" t="s">
        <v>4199</v>
      </c>
      <c r="B1445" s="19" t="s">
        <v>61</v>
      </c>
      <c r="C1445" s="19" t="s">
        <v>62</v>
      </c>
      <c r="D1445" s="19" t="s">
        <v>4200</v>
      </c>
      <c r="E1445" s="19" t="s">
        <v>4201</v>
      </c>
      <c r="F1445" s="19"/>
      <c r="G1445" s="19" t="s">
        <v>4201</v>
      </c>
      <c r="H1445" s="19"/>
      <c r="I1445" s="19"/>
      <c r="J1445" s="137"/>
      <c r="K1445" s="19" t="s">
        <v>66</v>
      </c>
      <c r="L1445" s="66">
        <v>100</v>
      </c>
      <c r="M1445" s="21" t="s">
        <v>67</v>
      </c>
      <c r="N1445" s="19" t="s">
        <v>68</v>
      </c>
      <c r="O1445" s="138" t="s">
        <v>170</v>
      </c>
      <c r="P1445" s="19" t="s">
        <v>2798</v>
      </c>
      <c r="Q1445" s="19"/>
      <c r="R1445" s="19" t="s">
        <v>3848</v>
      </c>
      <c r="S1445" s="66" t="s">
        <v>3854</v>
      </c>
      <c r="T1445" s="139"/>
      <c r="U1445" s="18"/>
      <c r="V1445" s="84"/>
      <c r="W1445" s="46"/>
      <c r="X1445" s="84">
        <v>0</v>
      </c>
      <c r="Y1445" s="23">
        <f t="shared" si="63"/>
        <v>0</v>
      </c>
      <c r="Z1445" s="48"/>
      <c r="AA1445" s="19" t="s">
        <v>76</v>
      </c>
      <c r="AB1445" s="19">
        <v>11</v>
      </c>
      <c r="AC1445" s="11" t="s">
        <v>3849</v>
      </c>
      <c r="AD1445" s="11"/>
      <c r="AE1445" s="11"/>
      <c r="AF1445" s="11"/>
      <c r="AG1445" s="11"/>
      <c r="AH1445" s="11"/>
      <c r="AI1445" s="11"/>
      <c r="AJ1445" s="11"/>
      <c r="AK1445" s="11"/>
      <c r="AL1445" s="11"/>
      <c r="AM1445" s="11"/>
      <c r="AN1445" s="11"/>
      <c r="AO1445" s="11"/>
      <c r="AP1445" s="11"/>
      <c r="AQ1445" s="11"/>
      <c r="AR1445" s="11"/>
      <c r="AS1445" s="11"/>
      <c r="AT1445" s="11"/>
      <c r="AU1445" s="11"/>
      <c r="AV1445" s="11"/>
      <c r="AW1445" s="11"/>
      <c r="AX1445" s="11"/>
      <c r="AY1445" s="11"/>
      <c r="AZ1445" s="11"/>
      <c r="BA1445" s="11"/>
      <c r="BB1445" s="11"/>
      <c r="BC1445" s="11"/>
      <c r="BD1445" s="11"/>
      <c r="BE1445" s="11"/>
      <c r="BF1445" s="11"/>
      <c r="BG1445" s="11"/>
      <c r="BH1445" s="11"/>
      <c r="BI1445" s="11"/>
      <c r="BJ1445" s="11"/>
      <c r="BK1445" s="11"/>
      <c r="BL1445" s="11"/>
      <c r="BM1445" s="11"/>
      <c r="BN1445" s="11"/>
      <c r="BO1445" s="11"/>
      <c r="BP1445" s="11"/>
      <c r="BQ1445" s="11"/>
      <c r="BR1445" s="11"/>
      <c r="BS1445" s="11"/>
      <c r="BT1445" s="11"/>
      <c r="BU1445" s="11"/>
      <c r="BV1445" s="11"/>
      <c r="BW1445" s="11"/>
      <c r="BX1445" s="11"/>
      <c r="BY1445" s="11"/>
      <c r="BZ1445" s="11"/>
      <c r="CA1445" s="11"/>
      <c r="CB1445" s="11"/>
      <c r="CC1445" s="11"/>
      <c r="CD1445" s="11"/>
      <c r="CE1445" s="11"/>
      <c r="CF1445" s="11"/>
      <c r="CG1445" s="11"/>
      <c r="CH1445" s="11"/>
      <c r="CI1445" s="11"/>
      <c r="CJ1445" s="11"/>
      <c r="CK1445" s="11"/>
      <c r="CL1445" s="11"/>
      <c r="CM1445" s="11"/>
      <c r="CN1445" s="11"/>
      <c r="CO1445" s="11"/>
      <c r="CP1445" s="11"/>
      <c r="CQ1445" s="11"/>
      <c r="CR1445" s="11"/>
      <c r="CS1445" s="11"/>
      <c r="CT1445" s="11"/>
      <c r="CU1445" s="11"/>
      <c r="CV1445" s="11"/>
      <c r="CW1445" s="11"/>
      <c r="CX1445" s="11"/>
      <c r="CY1445" s="11"/>
      <c r="CZ1445" s="11"/>
      <c r="DA1445" s="11"/>
      <c r="DB1445" s="11"/>
      <c r="DC1445" s="11"/>
      <c r="DD1445" s="11"/>
      <c r="DE1445" s="11"/>
      <c r="DF1445" s="11"/>
      <c r="DG1445" s="11"/>
      <c r="DH1445" s="11"/>
      <c r="DI1445" s="11"/>
      <c r="DJ1445" s="11"/>
      <c r="DK1445" s="11"/>
      <c r="DL1445" s="11"/>
      <c r="DM1445" s="11"/>
      <c r="DN1445" s="11"/>
      <c r="DO1445" s="11"/>
      <c r="DP1445" s="11"/>
      <c r="DQ1445" s="11"/>
      <c r="DR1445" s="11"/>
      <c r="DS1445" s="11"/>
      <c r="DT1445" s="11"/>
      <c r="DU1445" s="11"/>
      <c r="DV1445" s="11"/>
      <c r="DW1445" s="11"/>
      <c r="DX1445" s="11"/>
      <c r="DY1445" s="11"/>
      <c r="DZ1445" s="11"/>
      <c r="EA1445" s="11"/>
      <c r="EB1445" s="11"/>
      <c r="EC1445" s="11"/>
      <c r="ED1445" s="11"/>
      <c r="EE1445" s="11"/>
      <c r="EF1445" s="11"/>
      <c r="EG1445" s="11"/>
      <c r="EH1445" s="11"/>
      <c r="EI1445" s="11"/>
      <c r="EJ1445" s="11"/>
      <c r="EK1445" s="11"/>
      <c r="EL1445" s="11"/>
      <c r="EM1445" s="11"/>
      <c r="EN1445" s="11"/>
      <c r="EO1445" s="11"/>
      <c r="EP1445" s="11"/>
      <c r="EQ1445" s="11"/>
      <c r="ER1445" s="11"/>
      <c r="ES1445" s="11"/>
      <c r="ET1445" s="11"/>
      <c r="EU1445" s="11"/>
      <c r="EV1445" s="11"/>
      <c r="EW1445" s="11"/>
      <c r="EX1445" s="11"/>
      <c r="EY1445" s="11"/>
      <c r="EZ1445" s="11"/>
      <c r="FA1445" s="11"/>
      <c r="FB1445" s="11"/>
      <c r="FC1445" s="11"/>
      <c r="FD1445" s="11"/>
      <c r="FE1445" s="11"/>
      <c r="FF1445" s="11"/>
      <c r="FG1445" s="11"/>
      <c r="FH1445" s="11"/>
      <c r="FI1445" s="11"/>
      <c r="FJ1445" s="11"/>
      <c r="FK1445" s="11"/>
      <c r="FL1445" s="11"/>
      <c r="FM1445" s="11"/>
      <c r="FN1445" s="11"/>
      <c r="FO1445" s="11"/>
      <c r="FP1445" s="11"/>
      <c r="FQ1445" s="11"/>
      <c r="FR1445" s="11"/>
      <c r="FS1445" s="11"/>
      <c r="FT1445" s="11"/>
      <c r="FU1445" s="11"/>
      <c r="FV1445" s="11"/>
      <c r="FW1445" s="11"/>
      <c r="FX1445" s="11"/>
      <c r="FY1445" s="11"/>
      <c r="FZ1445" s="11"/>
      <c r="GA1445" s="11"/>
      <c r="GB1445" s="11"/>
      <c r="GC1445" s="11"/>
      <c r="GD1445" s="11"/>
      <c r="GE1445" s="11"/>
      <c r="GF1445" s="11"/>
      <c r="GG1445" s="11"/>
      <c r="GH1445" s="11"/>
      <c r="GI1445" s="11"/>
      <c r="GJ1445" s="11"/>
      <c r="GK1445" s="11"/>
      <c r="GL1445" s="11"/>
      <c r="GM1445" s="11"/>
      <c r="GN1445" s="11"/>
      <c r="GO1445" s="11"/>
      <c r="GP1445" s="11"/>
      <c r="GQ1445" s="11"/>
      <c r="GR1445" s="11"/>
      <c r="GS1445" s="11"/>
      <c r="GT1445" s="11"/>
      <c r="GU1445" s="11"/>
      <c r="GV1445" s="11"/>
      <c r="GW1445" s="11"/>
      <c r="GX1445" s="11"/>
      <c r="GY1445" s="11"/>
      <c r="GZ1445" s="11"/>
      <c r="HA1445" s="11"/>
      <c r="HB1445" s="11"/>
      <c r="HC1445" s="11"/>
      <c r="HD1445" s="11"/>
      <c r="HE1445" s="11"/>
      <c r="HF1445" s="11"/>
      <c r="HG1445" s="11"/>
      <c r="HH1445" s="11"/>
      <c r="HI1445" s="11"/>
      <c r="HJ1445" s="11"/>
      <c r="HK1445" s="11"/>
      <c r="HL1445" s="11"/>
      <c r="HM1445" s="11"/>
      <c r="HN1445" s="11"/>
      <c r="HO1445" s="11"/>
      <c r="HP1445" s="11"/>
      <c r="HQ1445" s="11"/>
      <c r="HR1445" s="11"/>
      <c r="HS1445" s="11"/>
      <c r="HT1445" s="11"/>
      <c r="HU1445" s="11"/>
      <c r="HV1445" s="11"/>
      <c r="HW1445" s="11"/>
      <c r="HX1445" s="11"/>
      <c r="HY1445" s="11"/>
      <c r="HZ1445" s="11"/>
      <c r="IA1445" s="11"/>
      <c r="IB1445" s="11"/>
      <c r="IC1445" s="11"/>
      <c r="ID1445" s="11"/>
      <c r="IE1445" s="11"/>
      <c r="IF1445" s="11"/>
      <c r="IG1445" s="11"/>
      <c r="IH1445" s="11"/>
      <c r="II1445" s="11"/>
      <c r="IJ1445" s="11"/>
      <c r="IK1445" s="11"/>
    </row>
    <row r="1446" spans="1:245" s="140" customFormat="1" ht="57.75" customHeight="1">
      <c r="A1446" s="18" t="s">
        <v>4202</v>
      </c>
      <c r="B1446" s="19" t="s">
        <v>61</v>
      </c>
      <c r="C1446" s="19" t="s">
        <v>62</v>
      </c>
      <c r="D1446" s="19" t="s">
        <v>4200</v>
      </c>
      <c r="E1446" s="19" t="s">
        <v>4201</v>
      </c>
      <c r="F1446" s="19"/>
      <c r="G1446" s="19" t="s">
        <v>4201</v>
      </c>
      <c r="H1446" s="19"/>
      <c r="I1446" s="19"/>
      <c r="J1446" s="137"/>
      <c r="K1446" s="19" t="s">
        <v>66</v>
      </c>
      <c r="L1446" s="66">
        <v>100</v>
      </c>
      <c r="M1446" s="21" t="s">
        <v>67</v>
      </c>
      <c r="N1446" s="19" t="s">
        <v>68</v>
      </c>
      <c r="O1446" s="19" t="s">
        <v>513</v>
      </c>
      <c r="P1446" s="19" t="s">
        <v>2798</v>
      </c>
      <c r="Q1446" s="19"/>
      <c r="R1446" s="19" t="s">
        <v>3848</v>
      </c>
      <c r="S1446" s="66" t="s">
        <v>3854</v>
      </c>
      <c r="T1446" s="139"/>
      <c r="U1446" s="18"/>
      <c r="V1446" s="84"/>
      <c r="W1446" s="46"/>
      <c r="X1446" s="84">
        <v>1339286</v>
      </c>
      <c r="Y1446" s="23">
        <f t="shared" si="63"/>
        <v>1500000.32</v>
      </c>
      <c r="Z1446" s="48"/>
      <c r="AA1446" s="19" t="s">
        <v>76</v>
      </c>
      <c r="AB1446" s="19"/>
      <c r="AC1446" s="1" t="s">
        <v>4203</v>
      </c>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1"/>
      <c r="BT1446" s="11"/>
      <c r="BU1446" s="11"/>
      <c r="BV1446" s="11"/>
      <c r="BW1446" s="11"/>
      <c r="BX1446" s="11"/>
      <c r="BY1446" s="11"/>
      <c r="BZ1446" s="11"/>
      <c r="CA1446" s="11"/>
      <c r="CB1446" s="11"/>
      <c r="CC1446" s="11"/>
      <c r="CD1446" s="11"/>
      <c r="CE1446" s="11"/>
      <c r="CF1446" s="11"/>
      <c r="CG1446" s="11"/>
      <c r="CH1446" s="11"/>
      <c r="CI1446" s="11"/>
      <c r="CJ1446" s="11"/>
      <c r="CK1446" s="11"/>
      <c r="CL1446" s="11"/>
      <c r="CM1446" s="11"/>
      <c r="CN1446" s="11"/>
      <c r="CO1446" s="11"/>
      <c r="CP1446" s="11"/>
      <c r="CQ1446" s="11"/>
      <c r="CR1446" s="11"/>
      <c r="CS1446" s="11"/>
      <c r="CT1446" s="11"/>
      <c r="CU1446" s="11"/>
      <c r="CV1446" s="11"/>
      <c r="CW1446" s="11"/>
      <c r="CX1446" s="11"/>
      <c r="CY1446" s="11"/>
      <c r="CZ1446" s="11"/>
      <c r="DA1446" s="11"/>
      <c r="DB1446" s="11"/>
      <c r="DC1446" s="11"/>
      <c r="DD1446" s="11"/>
      <c r="DE1446" s="11"/>
      <c r="DF1446" s="11"/>
      <c r="DG1446" s="11"/>
      <c r="DH1446" s="11"/>
      <c r="DI1446" s="11"/>
      <c r="DJ1446" s="11"/>
      <c r="DK1446" s="11"/>
      <c r="DL1446" s="11"/>
      <c r="DM1446" s="11"/>
      <c r="DN1446" s="11"/>
      <c r="DO1446" s="11"/>
      <c r="DP1446" s="11"/>
      <c r="DQ1446" s="11"/>
      <c r="DR1446" s="11"/>
      <c r="DS1446" s="11"/>
      <c r="DT1446" s="11"/>
      <c r="DU1446" s="11"/>
      <c r="DV1446" s="11"/>
      <c r="DW1446" s="11"/>
      <c r="DX1446" s="11"/>
      <c r="DY1446" s="11"/>
      <c r="DZ1446" s="11"/>
      <c r="EA1446" s="11"/>
      <c r="EB1446" s="11"/>
      <c r="EC1446" s="11"/>
      <c r="ED1446" s="11"/>
      <c r="EE1446" s="11"/>
      <c r="EF1446" s="11"/>
      <c r="EG1446" s="11"/>
      <c r="EH1446" s="11"/>
      <c r="EI1446" s="11"/>
      <c r="EJ1446" s="11"/>
      <c r="EK1446" s="11"/>
      <c r="EL1446" s="11"/>
      <c r="EM1446" s="11"/>
      <c r="EN1446" s="11"/>
      <c r="EO1446" s="11"/>
      <c r="EP1446" s="11"/>
      <c r="EQ1446" s="11"/>
      <c r="ER1446" s="11"/>
      <c r="ES1446" s="11"/>
      <c r="ET1446" s="11"/>
      <c r="EU1446" s="11"/>
      <c r="EV1446" s="11"/>
      <c r="EW1446" s="11"/>
      <c r="EX1446" s="11"/>
      <c r="EY1446" s="11"/>
      <c r="EZ1446" s="11"/>
      <c r="FA1446" s="11"/>
      <c r="FB1446" s="11"/>
      <c r="FC1446" s="11"/>
      <c r="FD1446" s="11"/>
      <c r="FE1446" s="11"/>
      <c r="FF1446" s="11"/>
      <c r="FG1446" s="11"/>
      <c r="FH1446" s="11"/>
      <c r="FI1446" s="11"/>
      <c r="FJ1446" s="11"/>
      <c r="FK1446" s="11"/>
      <c r="FL1446" s="11"/>
      <c r="FM1446" s="11"/>
      <c r="FN1446" s="11"/>
      <c r="FO1446" s="11"/>
      <c r="FP1446" s="11"/>
      <c r="FQ1446" s="11"/>
      <c r="FR1446" s="11"/>
      <c r="FS1446" s="11"/>
      <c r="FT1446" s="11"/>
      <c r="FU1446" s="11"/>
      <c r="FV1446" s="11"/>
      <c r="FW1446" s="11"/>
      <c r="FX1446" s="11"/>
      <c r="FY1446" s="11"/>
      <c r="FZ1446" s="11"/>
      <c r="GA1446" s="11"/>
      <c r="GB1446" s="11"/>
      <c r="GC1446" s="11"/>
      <c r="GD1446" s="11"/>
      <c r="GE1446" s="11"/>
      <c r="GF1446" s="11"/>
      <c r="GG1446" s="11"/>
      <c r="GH1446" s="11"/>
      <c r="GI1446" s="11"/>
      <c r="GJ1446" s="11"/>
      <c r="GK1446" s="11"/>
      <c r="GL1446" s="11"/>
      <c r="GM1446" s="11"/>
      <c r="GN1446" s="11"/>
      <c r="GO1446" s="11"/>
      <c r="GP1446" s="11"/>
      <c r="GQ1446" s="11"/>
      <c r="GR1446" s="11"/>
      <c r="GS1446" s="11"/>
      <c r="GT1446" s="11"/>
      <c r="GU1446" s="11"/>
      <c r="GV1446" s="11"/>
      <c r="GW1446" s="11"/>
      <c r="GX1446" s="11"/>
      <c r="GY1446" s="11"/>
      <c r="GZ1446" s="11"/>
      <c r="HA1446" s="11"/>
      <c r="HB1446" s="11"/>
      <c r="HC1446" s="11"/>
      <c r="HD1446" s="11"/>
      <c r="HE1446" s="11"/>
      <c r="HF1446" s="11"/>
      <c r="HG1446" s="11"/>
      <c r="HH1446" s="11"/>
      <c r="HI1446" s="11"/>
      <c r="HJ1446" s="11"/>
      <c r="HK1446" s="11"/>
      <c r="HL1446" s="11"/>
      <c r="HM1446" s="11"/>
      <c r="HN1446" s="11"/>
      <c r="HO1446" s="11"/>
      <c r="HP1446" s="11"/>
      <c r="HQ1446" s="11"/>
      <c r="HR1446" s="11"/>
      <c r="HS1446" s="11"/>
      <c r="HT1446" s="11"/>
      <c r="HU1446" s="11"/>
      <c r="HV1446" s="11"/>
      <c r="HW1446" s="11"/>
      <c r="HX1446" s="11"/>
      <c r="HY1446" s="11"/>
      <c r="HZ1446" s="11"/>
      <c r="IA1446" s="11"/>
      <c r="IB1446" s="11"/>
      <c r="IC1446" s="11"/>
      <c r="ID1446" s="11"/>
      <c r="IE1446" s="11"/>
      <c r="IF1446" s="11"/>
      <c r="IG1446" s="11"/>
      <c r="IH1446" s="11"/>
      <c r="II1446" s="11"/>
      <c r="IJ1446" s="11"/>
      <c r="IK1446" s="11"/>
    </row>
    <row r="1447" spans="1:245" s="140" customFormat="1" ht="113.25" customHeight="1">
      <c r="A1447" s="18" t="s">
        <v>4204</v>
      </c>
      <c r="B1447" s="19" t="s">
        <v>61</v>
      </c>
      <c r="C1447" s="19" t="s">
        <v>62</v>
      </c>
      <c r="D1447" s="19" t="s">
        <v>4205</v>
      </c>
      <c r="E1447" s="19" t="s">
        <v>4206</v>
      </c>
      <c r="F1447" s="19"/>
      <c r="G1447" s="19" t="s">
        <v>4207</v>
      </c>
      <c r="H1447" s="19"/>
      <c r="I1447" s="19"/>
      <c r="J1447" s="137"/>
      <c r="K1447" s="19" t="s">
        <v>66</v>
      </c>
      <c r="L1447" s="66">
        <v>100</v>
      </c>
      <c r="M1447" s="21" t="s">
        <v>67</v>
      </c>
      <c r="N1447" s="19" t="s">
        <v>68</v>
      </c>
      <c r="O1447" s="138" t="s">
        <v>191</v>
      </c>
      <c r="P1447" s="19" t="s">
        <v>2798</v>
      </c>
      <c r="Q1447" s="19"/>
      <c r="R1447" s="19" t="s">
        <v>3848</v>
      </c>
      <c r="S1447" s="66" t="s">
        <v>72</v>
      </c>
      <c r="T1447" s="139"/>
      <c r="U1447" s="18"/>
      <c r="V1447" s="84"/>
      <c r="W1447" s="46"/>
      <c r="X1447" s="84">
        <v>794642.857142857</v>
      </c>
      <c r="Y1447" s="23">
        <f t="shared" si="63"/>
        <v>890000</v>
      </c>
      <c r="Z1447" s="48"/>
      <c r="AA1447" s="19" t="s">
        <v>76</v>
      </c>
      <c r="AB1447" s="19"/>
      <c r="AC1447" s="11" t="s">
        <v>3849</v>
      </c>
      <c r="AD1447" s="11"/>
      <c r="AE1447" s="11"/>
      <c r="AF1447" s="11"/>
      <c r="AG1447" s="11"/>
      <c r="AH1447" s="11"/>
      <c r="AI1447" s="11"/>
      <c r="AJ1447" s="11"/>
      <c r="AK1447" s="11"/>
      <c r="AL1447" s="11"/>
      <c r="AM1447" s="11"/>
      <c r="AN1447" s="11"/>
      <c r="AO1447" s="11"/>
      <c r="AP1447" s="11"/>
      <c r="AQ1447" s="11"/>
      <c r="AR1447" s="11"/>
      <c r="AS1447" s="11"/>
      <c r="AT1447" s="11"/>
      <c r="AU1447" s="11"/>
      <c r="AV1447" s="11"/>
      <c r="AW1447" s="11"/>
      <c r="AX1447" s="11"/>
      <c r="AY1447" s="11"/>
      <c r="AZ1447" s="11"/>
      <c r="BA1447" s="11"/>
      <c r="BB1447" s="11"/>
      <c r="BC1447" s="11"/>
      <c r="BD1447" s="11"/>
      <c r="BE1447" s="11"/>
      <c r="BF1447" s="11"/>
      <c r="BG1447" s="11"/>
      <c r="BH1447" s="11"/>
      <c r="BI1447" s="11"/>
      <c r="BJ1447" s="11"/>
      <c r="BK1447" s="11"/>
      <c r="BL1447" s="11"/>
      <c r="BM1447" s="11"/>
      <c r="BN1447" s="11"/>
      <c r="BO1447" s="11"/>
      <c r="BP1447" s="11"/>
      <c r="BQ1447" s="11"/>
      <c r="BR1447" s="11"/>
      <c r="BS1447" s="11"/>
      <c r="BT1447" s="11"/>
      <c r="BU1447" s="11"/>
      <c r="BV1447" s="11"/>
      <c r="BW1447" s="11"/>
      <c r="BX1447" s="11"/>
      <c r="BY1447" s="11"/>
      <c r="BZ1447" s="11"/>
      <c r="CA1447" s="11"/>
      <c r="CB1447" s="11"/>
      <c r="CC1447" s="11"/>
      <c r="CD1447" s="11"/>
      <c r="CE1447" s="11"/>
      <c r="CF1447" s="11"/>
      <c r="CG1447" s="11"/>
      <c r="CH1447" s="11"/>
      <c r="CI1447" s="11"/>
      <c r="CJ1447" s="11"/>
      <c r="CK1447" s="11"/>
      <c r="CL1447" s="11"/>
      <c r="CM1447" s="11"/>
      <c r="CN1447" s="11"/>
      <c r="CO1447" s="11"/>
      <c r="CP1447" s="11"/>
      <c r="CQ1447" s="11"/>
      <c r="CR1447" s="11"/>
      <c r="CS1447" s="11"/>
      <c r="CT1447" s="11"/>
      <c r="CU1447" s="11"/>
      <c r="CV1447" s="11"/>
      <c r="CW1447" s="11"/>
      <c r="CX1447" s="11"/>
      <c r="CY1447" s="11"/>
      <c r="CZ1447" s="11"/>
      <c r="DA1447" s="11"/>
      <c r="DB1447" s="11"/>
      <c r="DC1447" s="11"/>
      <c r="DD1447" s="11"/>
      <c r="DE1447" s="11"/>
      <c r="DF1447" s="11"/>
      <c r="DG1447" s="11"/>
      <c r="DH1447" s="11"/>
      <c r="DI1447" s="11"/>
      <c r="DJ1447" s="11"/>
      <c r="DK1447" s="11"/>
      <c r="DL1447" s="11"/>
      <c r="DM1447" s="11"/>
      <c r="DN1447" s="11"/>
      <c r="DO1447" s="11"/>
      <c r="DP1447" s="11"/>
      <c r="DQ1447" s="11"/>
      <c r="DR1447" s="11"/>
      <c r="DS1447" s="11"/>
      <c r="DT1447" s="11"/>
      <c r="DU1447" s="11"/>
      <c r="DV1447" s="11"/>
      <c r="DW1447" s="11"/>
      <c r="DX1447" s="11"/>
      <c r="DY1447" s="11"/>
      <c r="DZ1447" s="11"/>
      <c r="EA1447" s="11"/>
      <c r="EB1447" s="11"/>
      <c r="EC1447" s="11"/>
      <c r="ED1447" s="11"/>
      <c r="EE1447" s="11"/>
      <c r="EF1447" s="11"/>
      <c r="EG1447" s="11"/>
      <c r="EH1447" s="11"/>
      <c r="EI1447" s="11"/>
      <c r="EJ1447" s="11"/>
      <c r="EK1447" s="11"/>
      <c r="EL1447" s="11"/>
      <c r="EM1447" s="11"/>
      <c r="EN1447" s="11"/>
      <c r="EO1447" s="11"/>
      <c r="EP1447" s="11"/>
      <c r="EQ1447" s="11"/>
      <c r="ER1447" s="11"/>
      <c r="ES1447" s="11"/>
      <c r="ET1447" s="11"/>
      <c r="EU1447" s="11"/>
      <c r="EV1447" s="11"/>
      <c r="EW1447" s="11"/>
      <c r="EX1447" s="11"/>
      <c r="EY1447" s="11"/>
      <c r="EZ1447" s="11"/>
      <c r="FA1447" s="11"/>
      <c r="FB1447" s="11"/>
      <c r="FC1447" s="11"/>
      <c r="FD1447" s="11"/>
      <c r="FE1447" s="11"/>
      <c r="FF1447" s="11"/>
      <c r="FG1447" s="11"/>
      <c r="FH1447" s="11"/>
      <c r="FI1447" s="11"/>
      <c r="FJ1447" s="11"/>
      <c r="FK1447" s="11"/>
      <c r="FL1447" s="11"/>
      <c r="FM1447" s="11"/>
      <c r="FN1447" s="11"/>
      <c r="FO1447" s="11"/>
      <c r="FP1447" s="11"/>
      <c r="FQ1447" s="11"/>
      <c r="FR1447" s="11"/>
      <c r="FS1447" s="11"/>
      <c r="FT1447" s="11"/>
      <c r="FU1447" s="11"/>
      <c r="FV1447" s="11"/>
      <c r="FW1447" s="11"/>
      <c r="FX1447" s="11"/>
      <c r="FY1447" s="11"/>
      <c r="FZ1447" s="11"/>
      <c r="GA1447" s="11"/>
      <c r="GB1447" s="11"/>
      <c r="GC1447" s="11"/>
      <c r="GD1447" s="11"/>
      <c r="GE1447" s="11"/>
      <c r="GF1447" s="11"/>
      <c r="GG1447" s="11"/>
      <c r="GH1447" s="11"/>
      <c r="GI1447" s="11"/>
      <c r="GJ1447" s="11"/>
      <c r="GK1447" s="11"/>
      <c r="GL1447" s="11"/>
      <c r="GM1447" s="11"/>
      <c r="GN1447" s="11"/>
      <c r="GO1447" s="11"/>
      <c r="GP1447" s="11"/>
      <c r="GQ1447" s="11"/>
      <c r="GR1447" s="11"/>
      <c r="GS1447" s="11"/>
      <c r="GT1447" s="11"/>
      <c r="GU1447" s="11"/>
      <c r="GV1447" s="11"/>
      <c r="GW1447" s="11"/>
      <c r="GX1447" s="11"/>
      <c r="GY1447" s="11"/>
      <c r="GZ1447" s="11"/>
      <c r="HA1447" s="11"/>
      <c r="HB1447" s="11"/>
      <c r="HC1447" s="11"/>
      <c r="HD1447" s="11"/>
      <c r="HE1447" s="11"/>
      <c r="HF1447" s="11"/>
      <c r="HG1447" s="11"/>
      <c r="HH1447" s="11"/>
      <c r="HI1447" s="11"/>
      <c r="HJ1447" s="11"/>
      <c r="HK1447" s="11"/>
      <c r="HL1447" s="11"/>
      <c r="HM1447" s="11"/>
      <c r="HN1447" s="11"/>
      <c r="HO1447" s="11"/>
      <c r="HP1447" s="11"/>
      <c r="HQ1447" s="11"/>
      <c r="HR1447" s="11"/>
      <c r="HS1447" s="11"/>
      <c r="HT1447" s="11"/>
      <c r="HU1447" s="11"/>
      <c r="HV1447" s="11"/>
      <c r="HW1447" s="11"/>
      <c r="HX1447" s="11"/>
      <c r="HY1447" s="11"/>
      <c r="HZ1447" s="11"/>
      <c r="IA1447" s="11"/>
      <c r="IB1447" s="11"/>
      <c r="IC1447" s="11"/>
      <c r="ID1447" s="11"/>
      <c r="IE1447" s="11"/>
      <c r="IF1447" s="11"/>
      <c r="IG1447" s="11"/>
      <c r="IH1447" s="11"/>
      <c r="II1447" s="11"/>
      <c r="IJ1447" s="11"/>
      <c r="IK1447" s="11"/>
    </row>
    <row r="1448" spans="1:29" s="8" customFormat="1" ht="153">
      <c r="A1448" s="18" t="s">
        <v>4208</v>
      </c>
      <c r="B1448" s="19" t="s">
        <v>61</v>
      </c>
      <c r="C1448" s="19" t="s">
        <v>62</v>
      </c>
      <c r="D1448" s="19" t="s">
        <v>3953</v>
      </c>
      <c r="E1448" s="19" t="s">
        <v>3954</v>
      </c>
      <c r="F1448" s="19"/>
      <c r="G1448" s="19" t="s">
        <v>3955</v>
      </c>
      <c r="H1448" s="19"/>
      <c r="I1448" s="18" t="s">
        <v>4209</v>
      </c>
      <c r="J1448" s="18"/>
      <c r="K1448" s="19" t="s">
        <v>66</v>
      </c>
      <c r="L1448" s="66">
        <v>100</v>
      </c>
      <c r="M1448" s="48" t="s">
        <v>67</v>
      </c>
      <c r="N1448" s="19" t="s">
        <v>68</v>
      </c>
      <c r="O1448" s="138" t="s">
        <v>103</v>
      </c>
      <c r="P1448" s="19" t="s">
        <v>4094</v>
      </c>
      <c r="Q1448" s="19"/>
      <c r="R1448" s="66" t="s">
        <v>3848</v>
      </c>
      <c r="S1448" s="66" t="s">
        <v>72</v>
      </c>
      <c r="T1448" s="21"/>
      <c r="U1448" s="18"/>
      <c r="V1448" s="23"/>
      <c r="W1448" s="24"/>
      <c r="X1448" s="47"/>
      <c r="Y1448" s="23"/>
      <c r="Z1448" s="19"/>
      <c r="AA1448" s="19" t="s">
        <v>76</v>
      </c>
      <c r="AB1448" s="19">
        <v>11.12</v>
      </c>
      <c r="AC1448" s="1" t="s">
        <v>4210</v>
      </c>
    </row>
    <row r="1449" spans="1:29" s="8" customFormat="1" ht="153">
      <c r="A1449" s="18" t="s">
        <v>4211</v>
      </c>
      <c r="B1449" s="19" t="s">
        <v>61</v>
      </c>
      <c r="C1449" s="19" t="s">
        <v>62</v>
      </c>
      <c r="D1449" s="19" t="s">
        <v>3953</v>
      </c>
      <c r="E1449" s="19" t="s">
        <v>3954</v>
      </c>
      <c r="F1449" s="19"/>
      <c r="G1449" s="19" t="s">
        <v>3955</v>
      </c>
      <c r="H1449" s="19"/>
      <c r="I1449" s="18" t="s">
        <v>4209</v>
      </c>
      <c r="J1449" s="18"/>
      <c r="K1449" s="19" t="s">
        <v>66</v>
      </c>
      <c r="L1449" s="66">
        <v>100</v>
      </c>
      <c r="M1449" s="48" t="s">
        <v>67</v>
      </c>
      <c r="N1449" s="19" t="s">
        <v>68</v>
      </c>
      <c r="O1449" s="18" t="s">
        <v>752</v>
      </c>
      <c r="P1449" s="19" t="s">
        <v>4212</v>
      </c>
      <c r="Q1449" s="19"/>
      <c r="R1449" s="66" t="s">
        <v>3848</v>
      </c>
      <c r="S1449" s="66" t="s">
        <v>72</v>
      </c>
      <c r="T1449" s="21"/>
      <c r="U1449" s="18"/>
      <c r="V1449" s="23"/>
      <c r="W1449" s="24"/>
      <c r="X1449" s="47">
        <v>446429</v>
      </c>
      <c r="Y1449" s="23">
        <f>X1449*1.12</f>
        <v>500000.48000000004</v>
      </c>
      <c r="Z1449" s="19"/>
      <c r="AA1449" s="19" t="s">
        <v>76</v>
      </c>
      <c r="AB1449" s="19"/>
      <c r="AC1449" s="1" t="s">
        <v>4210</v>
      </c>
    </row>
    <row r="1450" spans="1:235" s="5" customFormat="1" ht="71.25" customHeight="1">
      <c r="A1450" s="18" t="s">
        <v>4213</v>
      </c>
      <c r="B1450" s="19" t="s">
        <v>61</v>
      </c>
      <c r="C1450" s="19" t="s">
        <v>62</v>
      </c>
      <c r="D1450" s="19" t="s">
        <v>3953</v>
      </c>
      <c r="E1450" s="19" t="s">
        <v>3954</v>
      </c>
      <c r="F1450" s="19"/>
      <c r="G1450" s="19" t="s">
        <v>3955</v>
      </c>
      <c r="H1450" s="19"/>
      <c r="I1450" s="18" t="s">
        <v>4214</v>
      </c>
      <c r="J1450" s="18"/>
      <c r="K1450" s="19" t="s">
        <v>66</v>
      </c>
      <c r="L1450" s="66">
        <v>100</v>
      </c>
      <c r="M1450" s="48" t="s">
        <v>67</v>
      </c>
      <c r="N1450" s="19" t="s">
        <v>68</v>
      </c>
      <c r="O1450" s="138" t="s">
        <v>112</v>
      </c>
      <c r="P1450" s="19" t="s">
        <v>4094</v>
      </c>
      <c r="Q1450" s="19"/>
      <c r="R1450" s="66" t="s">
        <v>3848</v>
      </c>
      <c r="S1450" s="66" t="s">
        <v>72</v>
      </c>
      <c r="T1450" s="21"/>
      <c r="U1450" s="18"/>
      <c r="V1450" s="23"/>
      <c r="W1450" s="24"/>
      <c r="X1450" s="47">
        <v>0</v>
      </c>
      <c r="Y1450" s="23">
        <f>X1450*1.12</f>
        <v>0</v>
      </c>
      <c r="Z1450" s="19"/>
      <c r="AA1450" s="19" t="s">
        <v>76</v>
      </c>
      <c r="AB1450" s="19">
        <v>11</v>
      </c>
      <c r="AC1450" s="1" t="s">
        <v>4215</v>
      </c>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c r="CO1450" s="1"/>
      <c r="CP1450" s="1"/>
      <c r="CQ1450" s="1"/>
      <c r="CR1450" s="1"/>
      <c r="CS1450" s="1"/>
      <c r="CT1450" s="1"/>
      <c r="CU1450" s="1"/>
      <c r="CV1450" s="1"/>
      <c r="CW1450" s="1"/>
      <c r="CX1450" s="1"/>
      <c r="CY1450" s="1"/>
      <c r="CZ1450" s="1"/>
      <c r="DA1450" s="1"/>
      <c r="DB1450" s="1"/>
      <c r="DC1450" s="1"/>
      <c r="DD1450" s="1"/>
      <c r="DE1450" s="1"/>
      <c r="DF1450" s="1"/>
      <c r="DG1450" s="1"/>
      <c r="DH1450" s="1"/>
      <c r="DI1450" s="1"/>
      <c r="DJ1450" s="1"/>
      <c r="DK1450" s="1"/>
      <c r="DL1450" s="1"/>
      <c r="DM1450" s="1"/>
      <c r="DN1450" s="1"/>
      <c r="DO1450" s="1"/>
      <c r="DP1450" s="1"/>
      <c r="DQ1450" s="1"/>
      <c r="DR1450" s="1"/>
      <c r="DS1450" s="1"/>
      <c r="DT1450" s="1"/>
      <c r="DU1450" s="1"/>
      <c r="DV1450" s="1"/>
      <c r="DW1450" s="1"/>
      <c r="DX1450" s="1"/>
      <c r="DY1450" s="1"/>
      <c r="DZ1450" s="1"/>
      <c r="EA1450" s="1"/>
      <c r="EB1450" s="1"/>
      <c r="EC1450" s="1"/>
      <c r="ED1450" s="1"/>
      <c r="EE1450" s="1"/>
      <c r="EF1450" s="1"/>
      <c r="EG1450" s="1"/>
      <c r="EH1450" s="1"/>
      <c r="EI1450" s="1"/>
      <c r="EJ1450" s="1"/>
      <c r="EK1450" s="1"/>
      <c r="EL1450" s="1"/>
      <c r="EM1450" s="1"/>
      <c r="EN1450" s="1"/>
      <c r="EO1450" s="1"/>
      <c r="EP1450" s="1"/>
      <c r="EQ1450" s="1"/>
      <c r="ER1450" s="1"/>
      <c r="ES1450" s="1"/>
      <c r="ET1450" s="1"/>
      <c r="EU1450" s="1"/>
      <c r="EV1450" s="1"/>
      <c r="EW1450" s="1"/>
      <c r="EX1450" s="1"/>
      <c r="EY1450" s="1"/>
      <c r="EZ1450" s="1"/>
      <c r="FA1450" s="1"/>
      <c r="FB1450" s="1"/>
      <c r="FC1450" s="1"/>
      <c r="FD1450" s="1"/>
      <c r="FE1450" s="1"/>
      <c r="FF1450" s="1"/>
      <c r="FG1450" s="1"/>
      <c r="FH1450" s="1"/>
      <c r="FI1450" s="1"/>
      <c r="FJ1450" s="1"/>
      <c r="FK1450" s="1"/>
      <c r="FL1450" s="1"/>
      <c r="FM1450" s="1"/>
      <c r="FN1450" s="1"/>
      <c r="FO1450" s="1"/>
      <c r="FP1450" s="1"/>
      <c r="FQ1450" s="1"/>
      <c r="FR1450" s="1"/>
      <c r="FS1450" s="1"/>
      <c r="FT1450" s="1"/>
      <c r="FU1450" s="1"/>
      <c r="FV1450" s="1"/>
      <c r="FW1450" s="1"/>
      <c r="FX1450" s="1"/>
      <c r="FY1450" s="1"/>
      <c r="FZ1450" s="1"/>
      <c r="GA1450" s="1"/>
      <c r="GB1450" s="1"/>
      <c r="GC1450" s="1"/>
      <c r="GD1450" s="1"/>
      <c r="GE1450" s="1"/>
      <c r="GF1450" s="1"/>
      <c r="GG1450" s="1"/>
      <c r="GH1450" s="1"/>
      <c r="GI1450" s="1"/>
      <c r="GJ1450" s="1"/>
      <c r="GK1450" s="1"/>
      <c r="GL1450" s="1"/>
      <c r="GM1450" s="1"/>
      <c r="GN1450" s="1"/>
      <c r="GO1450" s="1"/>
      <c r="GP1450" s="1"/>
      <c r="GQ1450" s="1"/>
      <c r="GR1450" s="1"/>
      <c r="GS1450" s="1"/>
      <c r="GT1450" s="1"/>
      <c r="GU1450" s="1"/>
      <c r="GV1450" s="1"/>
      <c r="GW1450" s="1"/>
      <c r="GX1450" s="1"/>
      <c r="GY1450" s="1"/>
      <c r="GZ1450" s="1"/>
      <c r="HA1450" s="1"/>
      <c r="HB1450" s="1"/>
      <c r="HC1450" s="1"/>
      <c r="HD1450" s="1"/>
      <c r="HE1450" s="1"/>
      <c r="HF1450" s="1"/>
      <c r="HG1450" s="1"/>
      <c r="HH1450" s="1"/>
      <c r="HI1450" s="1"/>
      <c r="HJ1450" s="1"/>
      <c r="HK1450" s="1"/>
      <c r="HL1450" s="1"/>
      <c r="HM1450" s="1"/>
      <c r="HN1450" s="1"/>
      <c r="HO1450" s="1"/>
      <c r="HP1450" s="1"/>
      <c r="HQ1450" s="1"/>
      <c r="HR1450" s="1"/>
      <c r="HS1450" s="1"/>
      <c r="HT1450" s="1"/>
      <c r="HU1450" s="1"/>
      <c r="HV1450" s="1"/>
      <c r="HW1450" s="1"/>
      <c r="HX1450" s="1"/>
      <c r="HY1450" s="1"/>
      <c r="HZ1450" s="1"/>
      <c r="IA1450" s="1"/>
    </row>
    <row r="1451" spans="1:235" s="5" customFormat="1" ht="71.25" customHeight="1">
      <c r="A1451" s="18" t="s">
        <v>4216</v>
      </c>
      <c r="B1451" s="19" t="s">
        <v>61</v>
      </c>
      <c r="C1451" s="19" t="s">
        <v>62</v>
      </c>
      <c r="D1451" s="19" t="s">
        <v>3953</v>
      </c>
      <c r="E1451" s="19" t="s">
        <v>3954</v>
      </c>
      <c r="F1451" s="19"/>
      <c r="G1451" s="19" t="s">
        <v>3955</v>
      </c>
      <c r="H1451" s="19"/>
      <c r="I1451" s="18" t="s">
        <v>4214</v>
      </c>
      <c r="J1451" s="18"/>
      <c r="K1451" s="19" t="s">
        <v>66</v>
      </c>
      <c r="L1451" s="66">
        <v>100</v>
      </c>
      <c r="M1451" s="48" t="s">
        <v>67</v>
      </c>
      <c r="N1451" s="19" t="s">
        <v>68</v>
      </c>
      <c r="O1451" s="138" t="s">
        <v>83</v>
      </c>
      <c r="P1451" s="19" t="s">
        <v>4094</v>
      </c>
      <c r="Q1451" s="19"/>
      <c r="R1451" s="66" t="s">
        <v>3848</v>
      </c>
      <c r="S1451" s="66" t="s">
        <v>72</v>
      </c>
      <c r="T1451" s="21"/>
      <c r="U1451" s="18"/>
      <c r="V1451" s="23"/>
      <c r="W1451" s="24"/>
      <c r="X1451" s="47">
        <v>0</v>
      </c>
      <c r="Y1451" s="23">
        <v>0</v>
      </c>
      <c r="Z1451" s="19"/>
      <c r="AA1451" s="19" t="s">
        <v>76</v>
      </c>
      <c r="AB1451" s="19"/>
      <c r="AC1451" s="1" t="s">
        <v>4215</v>
      </c>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c r="CO1451" s="1"/>
      <c r="CP1451" s="1"/>
      <c r="CQ1451" s="1"/>
      <c r="CR1451" s="1"/>
      <c r="CS1451" s="1"/>
      <c r="CT1451" s="1"/>
      <c r="CU1451" s="1"/>
      <c r="CV1451" s="1"/>
      <c r="CW1451" s="1"/>
      <c r="CX1451" s="1"/>
      <c r="CY1451" s="1"/>
      <c r="CZ1451" s="1"/>
      <c r="DA1451" s="1"/>
      <c r="DB1451" s="1"/>
      <c r="DC1451" s="1"/>
      <c r="DD1451" s="1"/>
      <c r="DE1451" s="1"/>
      <c r="DF1451" s="1"/>
      <c r="DG1451" s="1"/>
      <c r="DH1451" s="1"/>
      <c r="DI1451" s="1"/>
      <c r="DJ1451" s="1"/>
      <c r="DK1451" s="1"/>
      <c r="DL1451" s="1"/>
      <c r="DM1451" s="1"/>
      <c r="DN1451" s="1"/>
      <c r="DO1451" s="1"/>
      <c r="DP1451" s="1"/>
      <c r="DQ1451" s="1"/>
      <c r="DR1451" s="1"/>
      <c r="DS1451" s="1"/>
      <c r="DT1451" s="1"/>
      <c r="DU1451" s="1"/>
      <c r="DV1451" s="1"/>
      <c r="DW1451" s="1"/>
      <c r="DX1451" s="1"/>
      <c r="DY1451" s="1"/>
      <c r="DZ1451" s="1"/>
      <c r="EA1451" s="1"/>
      <c r="EB1451" s="1"/>
      <c r="EC1451" s="1"/>
      <c r="ED1451" s="1"/>
      <c r="EE1451" s="1"/>
      <c r="EF1451" s="1"/>
      <c r="EG1451" s="1"/>
      <c r="EH1451" s="1"/>
      <c r="EI1451" s="1"/>
      <c r="EJ1451" s="1"/>
      <c r="EK1451" s="1"/>
      <c r="EL1451" s="1"/>
      <c r="EM1451" s="1"/>
      <c r="EN1451" s="1"/>
      <c r="EO1451" s="1"/>
      <c r="EP1451" s="1"/>
      <c r="EQ1451" s="1"/>
      <c r="ER1451" s="1"/>
      <c r="ES1451" s="1"/>
      <c r="ET1451" s="1"/>
      <c r="EU1451" s="1"/>
      <c r="EV1451" s="1"/>
      <c r="EW1451" s="1"/>
      <c r="EX1451" s="1"/>
      <c r="EY1451" s="1"/>
      <c r="EZ1451" s="1"/>
      <c r="FA1451" s="1"/>
      <c r="FB1451" s="1"/>
      <c r="FC1451" s="1"/>
      <c r="FD1451" s="1"/>
      <c r="FE1451" s="1"/>
      <c r="FF1451" s="1"/>
      <c r="FG1451" s="1"/>
      <c r="FH1451" s="1"/>
      <c r="FI1451" s="1"/>
      <c r="FJ1451" s="1"/>
      <c r="FK1451" s="1"/>
      <c r="FL1451" s="1"/>
      <c r="FM1451" s="1"/>
      <c r="FN1451" s="1"/>
      <c r="FO1451" s="1"/>
      <c r="FP1451" s="1"/>
      <c r="FQ1451" s="1"/>
      <c r="FR1451" s="1"/>
      <c r="FS1451" s="1"/>
      <c r="FT1451" s="1"/>
      <c r="FU1451" s="1"/>
      <c r="FV1451" s="1"/>
      <c r="FW1451" s="1"/>
      <c r="FX1451" s="1"/>
      <c r="FY1451" s="1"/>
      <c r="FZ1451" s="1"/>
      <c r="GA1451" s="1"/>
      <c r="GB1451" s="1"/>
      <c r="GC1451" s="1"/>
      <c r="GD1451" s="1"/>
      <c r="GE1451" s="1"/>
      <c r="GF1451" s="1"/>
      <c r="GG1451" s="1"/>
      <c r="GH1451" s="1"/>
      <c r="GI1451" s="1"/>
      <c r="GJ1451" s="1"/>
      <c r="GK1451" s="1"/>
      <c r="GL1451" s="1"/>
      <c r="GM1451" s="1"/>
      <c r="GN1451" s="1"/>
      <c r="GO1451" s="1"/>
      <c r="GP1451" s="1"/>
      <c r="GQ1451" s="1"/>
      <c r="GR1451" s="1"/>
      <c r="GS1451" s="1"/>
      <c r="GT1451" s="1"/>
      <c r="GU1451" s="1"/>
      <c r="GV1451" s="1"/>
      <c r="GW1451" s="1"/>
      <c r="GX1451" s="1"/>
      <c r="GY1451" s="1"/>
      <c r="GZ1451" s="1"/>
      <c r="HA1451" s="1"/>
      <c r="HB1451" s="1"/>
      <c r="HC1451" s="1"/>
      <c r="HD1451" s="1"/>
      <c r="HE1451" s="1"/>
      <c r="HF1451" s="1"/>
      <c r="HG1451" s="1"/>
      <c r="HH1451" s="1"/>
      <c r="HI1451" s="1"/>
      <c r="HJ1451" s="1"/>
      <c r="HK1451" s="1"/>
      <c r="HL1451" s="1"/>
      <c r="HM1451" s="1"/>
      <c r="HN1451" s="1"/>
      <c r="HO1451" s="1"/>
      <c r="HP1451" s="1"/>
      <c r="HQ1451" s="1"/>
      <c r="HR1451" s="1"/>
      <c r="HS1451" s="1"/>
      <c r="HT1451" s="1"/>
      <c r="HU1451" s="1"/>
      <c r="HV1451" s="1"/>
      <c r="HW1451" s="1"/>
      <c r="HX1451" s="1"/>
      <c r="HY1451" s="1"/>
      <c r="HZ1451" s="1"/>
      <c r="IA1451" s="1"/>
    </row>
    <row r="1452" spans="1:235" s="5" customFormat="1" ht="138" customHeight="1">
      <c r="A1452" s="18" t="s">
        <v>4217</v>
      </c>
      <c r="B1452" s="19" t="s">
        <v>61</v>
      </c>
      <c r="C1452" s="19" t="s">
        <v>62</v>
      </c>
      <c r="D1452" s="19" t="s">
        <v>3953</v>
      </c>
      <c r="E1452" s="19" t="s">
        <v>3954</v>
      </c>
      <c r="F1452" s="19"/>
      <c r="G1452" s="19" t="s">
        <v>3955</v>
      </c>
      <c r="H1452" s="19"/>
      <c r="I1452" s="18" t="s">
        <v>4214</v>
      </c>
      <c r="J1452" s="18"/>
      <c r="K1452" s="19" t="s">
        <v>66</v>
      </c>
      <c r="L1452" s="66">
        <v>100</v>
      </c>
      <c r="M1452" s="48" t="s">
        <v>67</v>
      </c>
      <c r="N1452" s="19" t="s">
        <v>68</v>
      </c>
      <c r="O1452" s="138" t="s">
        <v>322</v>
      </c>
      <c r="P1452" s="19" t="s">
        <v>2798</v>
      </c>
      <c r="Q1452" s="19"/>
      <c r="R1452" s="66" t="s">
        <v>3848</v>
      </c>
      <c r="S1452" s="66" t="s">
        <v>72</v>
      </c>
      <c r="T1452" s="21"/>
      <c r="U1452" s="18"/>
      <c r="V1452" s="23"/>
      <c r="W1452" s="24"/>
      <c r="X1452" s="47">
        <v>360000</v>
      </c>
      <c r="Y1452" s="23">
        <f>X1452*1.12</f>
        <v>403200.00000000006</v>
      </c>
      <c r="Z1452" s="19"/>
      <c r="AA1452" s="19" t="s">
        <v>76</v>
      </c>
      <c r="AB1452" s="19">
        <v>11.12</v>
      </c>
      <c r="AC1452" s="1" t="s">
        <v>4215</v>
      </c>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c r="CO1452" s="1"/>
      <c r="CP1452" s="1"/>
      <c r="CQ1452" s="1"/>
      <c r="CR1452" s="1"/>
      <c r="CS1452" s="1"/>
      <c r="CT1452" s="1"/>
      <c r="CU1452" s="1"/>
      <c r="CV1452" s="1"/>
      <c r="CW1452" s="1"/>
      <c r="CX1452" s="1"/>
      <c r="CY1452" s="1"/>
      <c r="CZ1452" s="1"/>
      <c r="DA1452" s="1"/>
      <c r="DB1452" s="1"/>
      <c r="DC1452" s="1"/>
      <c r="DD1452" s="1"/>
      <c r="DE1452" s="1"/>
      <c r="DF1452" s="1"/>
      <c r="DG1452" s="1"/>
      <c r="DH1452" s="1"/>
      <c r="DI1452" s="1"/>
      <c r="DJ1452" s="1"/>
      <c r="DK1452" s="1"/>
      <c r="DL1452" s="1"/>
      <c r="DM1452" s="1"/>
      <c r="DN1452" s="1"/>
      <c r="DO1452" s="1"/>
      <c r="DP1452" s="1"/>
      <c r="DQ1452" s="1"/>
      <c r="DR1452" s="1"/>
      <c r="DS1452" s="1"/>
      <c r="DT1452" s="1"/>
      <c r="DU1452" s="1"/>
      <c r="DV1452" s="1"/>
      <c r="DW1452" s="1"/>
      <c r="DX1452" s="1"/>
      <c r="DY1452" s="1"/>
      <c r="DZ1452" s="1"/>
      <c r="EA1452" s="1"/>
      <c r="EB1452" s="1"/>
      <c r="EC1452" s="1"/>
      <c r="ED1452" s="1"/>
      <c r="EE1452" s="1"/>
      <c r="EF1452" s="1"/>
      <c r="EG1452" s="1"/>
      <c r="EH1452" s="1"/>
      <c r="EI1452" s="1"/>
      <c r="EJ1452" s="1"/>
      <c r="EK1452" s="1"/>
      <c r="EL1452" s="1"/>
      <c r="EM1452" s="1"/>
      <c r="EN1452" s="1"/>
      <c r="EO1452" s="1"/>
      <c r="EP1452" s="1"/>
      <c r="EQ1452" s="1"/>
      <c r="ER1452" s="1"/>
      <c r="ES1452" s="1"/>
      <c r="ET1452" s="1"/>
      <c r="EU1452" s="1"/>
      <c r="EV1452" s="1"/>
      <c r="EW1452" s="1"/>
      <c r="EX1452" s="1"/>
      <c r="EY1452" s="1"/>
      <c r="EZ1452" s="1"/>
      <c r="FA1452" s="1"/>
      <c r="FB1452" s="1"/>
      <c r="FC1452" s="1"/>
      <c r="FD1452" s="1"/>
      <c r="FE1452" s="1"/>
      <c r="FF1452" s="1"/>
      <c r="FG1452" s="1"/>
      <c r="FH1452" s="1"/>
      <c r="FI1452" s="1"/>
      <c r="FJ1452" s="1"/>
      <c r="FK1452" s="1"/>
      <c r="FL1452" s="1"/>
      <c r="FM1452" s="1"/>
      <c r="FN1452" s="1"/>
      <c r="FO1452" s="1"/>
      <c r="FP1452" s="1"/>
      <c r="FQ1452" s="1"/>
      <c r="FR1452" s="1"/>
      <c r="FS1452" s="1"/>
      <c r="FT1452" s="1"/>
      <c r="FU1452" s="1"/>
      <c r="FV1452" s="1"/>
      <c r="FW1452" s="1"/>
      <c r="FX1452" s="1"/>
      <c r="FY1452" s="1"/>
      <c r="FZ1452" s="1"/>
      <c r="GA1452" s="1"/>
      <c r="GB1452" s="1"/>
      <c r="GC1452" s="1"/>
      <c r="GD1452" s="1"/>
      <c r="GE1452" s="1"/>
      <c r="GF1452" s="1"/>
      <c r="GG1452" s="1"/>
      <c r="GH1452" s="1"/>
      <c r="GI1452" s="1"/>
      <c r="GJ1452" s="1"/>
      <c r="GK1452" s="1"/>
      <c r="GL1452" s="1"/>
      <c r="GM1452" s="1"/>
      <c r="GN1452" s="1"/>
      <c r="GO1452" s="1"/>
      <c r="GP1452" s="1"/>
      <c r="GQ1452" s="1"/>
      <c r="GR1452" s="1"/>
      <c r="GS1452" s="1"/>
      <c r="GT1452" s="1"/>
      <c r="GU1452" s="1"/>
      <c r="GV1452" s="1"/>
      <c r="GW1452" s="1"/>
      <c r="GX1452" s="1"/>
      <c r="GY1452" s="1"/>
      <c r="GZ1452" s="1"/>
      <c r="HA1452" s="1"/>
      <c r="HB1452" s="1"/>
      <c r="HC1452" s="1"/>
      <c r="HD1452" s="1"/>
      <c r="HE1452" s="1"/>
      <c r="HF1452" s="1"/>
      <c r="HG1452" s="1"/>
      <c r="HH1452" s="1"/>
      <c r="HI1452" s="1"/>
      <c r="HJ1452" s="1"/>
      <c r="HK1452" s="1"/>
      <c r="HL1452" s="1"/>
      <c r="HM1452" s="1"/>
      <c r="HN1452" s="1"/>
      <c r="HO1452" s="1"/>
      <c r="HP1452" s="1"/>
      <c r="HQ1452" s="1"/>
      <c r="HR1452" s="1"/>
      <c r="HS1452" s="1"/>
      <c r="HT1452" s="1"/>
      <c r="HU1452" s="1"/>
      <c r="HV1452" s="1"/>
      <c r="HW1452" s="1"/>
      <c r="HX1452" s="1"/>
      <c r="HY1452" s="1"/>
      <c r="HZ1452" s="1"/>
      <c r="IA1452" s="1"/>
    </row>
    <row r="1453" spans="1:235" s="5" customFormat="1" ht="71.25" customHeight="1">
      <c r="A1453" s="18" t="s">
        <v>4218</v>
      </c>
      <c r="B1453" s="19" t="s">
        <v>61</v>
      </c>
      <c r="C1453" s="19" t="s">
        <v>62</v>
      </c>
      <c r="D1453" s="19" t="s">
        <v>4197</v>
      </c>
      <c r="E1453" s="19" t="s">
        <v>4198</v>
      </c>
      <c r="F1453" s="19"/>
      <c r="G1453" s="19" t="s">
        <v>4198</v>
      </c>
      <c r="H1453" s="19"/>
      <c r="I1453" s="18" t="s">
        <v>4219</v>
      </c>
      <c r="J1453" s="18"/>
      <c r="K1453" s="19" t="s">
        <v>66</v>
      </c>
      <c r="L1453" s="66">
        <v>100</v>
      </c>
      <c r="M1453" s="48">
        <v>231010000</v>
      </c>
      <c r="N1453" s="19" t="s">
        <v>68</v>
      </c>
      <c r="O1453" s="138" t="s">
        <v>191</v>
      </c>
      <c r="P1453" s="19" t="s">
        <v>2798</v>
      </c>
      <c r="Q1453" s="19"/>
      <c r="R1453" s="66" t="s">
        <v>3848</v>
      </c>
      <c r="S1453" s="66" t="s">
        <v>72</v>
      </c>
      <c r="T1453" s="21"/>
      <c r="U1453" s="18" t="s">
        <v>3803</v>
      </c>
      <c r="V1453" s="23"/>
      <c r="W1453" s="24"/>
      <c r="X1453" s="47">
        <v>0</v>
      </c>
      <c r="Y1453" s="23">
        <f t="shared" si="63"/>
        <v>0</v>
      </c>
      <c r="Z1453" s="19"/>
      <c r="AA1453" s="19" t="s">
        <v>76</v>
      </c>
      <c r="AB1453" s="19">
        <v>11</v>
      </c>
      <c r="AC1453" s="1" t="s">
        <v>4215</v>
      </c>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c r="CQ1453" s="1"/>
      <c r="CR1453" s="1"/>
      <c r="CS1453" s="1"/>
      <c r="CT1453" s="1"/>
      <c r="CU1453" s="1"/>
      <c r="CV1453" s="1"/>
      <c r="CW1453" s="1"/>
      <c r="CX1453" s="1"/>
      <c r="CY1453" s="1"/>
      <c r="CZ1453" s="1"/>
      <c r="DA1453" s="1"/>
      <c r="DB1453" s="1"/>
      <c r="DC1453" s="1"/>
      <c r="DD1453" s="1"/>
      <c r="DE1453" s="1"/>
      <c r="DF1453" s="1"/>
      <c r="DG1453" s="1"/>
      <c r="DH1453" s="1"/>
      <c r="DI1453" s="1"/>
      <c r="DJ1453" s="1"/>
      <c r="DK1453" s="1"/>
      <c r="DL1453" s="1"/>
      <c r="DM1453" s="1"/>
      <c r="DN1453" s="1"/>
      <c r="DO1453" s="1"/>
      <c r="DP1453" s="1"/>
      <c r="DQ1453" s="1"/>
      <c r="DR1453" s="1"/>
      <c r="DS1453" s="1"/>
      <c r="DT1453" s="1"/>
      <c r="DU1453" s="1"/>
      <c r="DV1453" s="1"/>
      <c r="DW1453" s="1"/>
      <c r="DX1453" s="1"/>
      <c r="DY1453" s="1"/>
      <c r="DZ1453" s="1"/>
      <c r="EA1453" s="1"/>
      <c r="EB1453" s="1"/>
      <c r="EC1453" s="1"/>
      <c r="ED1453" s="1"/>
      <c r="EE1453" s="1"/>
      <c r="EF1453" s="1"/>
      <c r="EG1453" s="1"/>
      <c r="EH1453" s="1"/>
      <c r="EI1453" s="1"/>
      <c r="EJ1453" s="1"/>
      <c r="EK1453" s="1"/>
      <c r="EL1453" s="1"/>
      <c r="EM1453" s="1"/>
      <c r="EN1453" s="1"/>
      <c r="EO1453" s="1"/>
      <c r="EP1453" s="1"/>
      <c r="EQ1453" s="1"/>
      <c r="ER1453" s="1"/>
      <c r="ES1453" s="1"/>
      <c r="ET1453" s="1"/>
      <c r="EU1453" s="1"/>
      <c r="EV1453" s="1"/>
      <c r="EW1453" s="1"/>
      <c r="EX1453" s="1"/>
      <c r="EY1453" s="1"/>
      <c r="EZ1453" s="1"/>
      <c r="FA1453" s="1"/>
      <c r="FB1453" s="1"/>
      <c r="FC1453" s="1"/>
      <c r="FD1453" s="1"/>
      <c r="FE1453" s="1"/>
      <c r="FF1453" s="1"/>
      <c r="FG1453" s="1"/>
      <c r="FH1453" s="1"/>
      <c r="FI1453" s="1"/>
      <c r="FJ1453" s="1"/>
      <c r="FK1453" s="1"/>
      <c r="FL1453" s="1"/>
      <c r="FM1453" s="1"/>
      <c r="FN1453" s="1"/>
      <c r="FO1453" s="1"/>
      <c r="FP1453" s="1"/>
      <c r="FQ1453" s="1"/>
      <c r="FR1453" s="1"/>
      <c r="FS1453" s="1"/>
      <c r="FT1453" s="1"/>
      <c r="FU1453" s="1"/>
      <c r="FV1453" s="1"/>
      <c r="FW1453" s="1"/>
      <c r="FX1453" s="1"/>
      <c r="FY1453" s="1"/>
      <c r="FZ1453" s="1"/>
      <c r="GA1453" s="1"/>
      <c r="GB1453" s="1"/>
      <c r="GC1453" s="1"/>
      <c r="GD1453" s="1"/>
      <c r="GE1453" s="1"/>
      <c r="GF1453" s="1"/>
      <c r="GG1453" s="1"/>
      <c r="GH1453" s="1"/>
      <c r="GI1453" s="1"/>
      <c r="GJ1453" s="1"/>
      <c r="GK1453" s="1"/>
      <c r="GL1453" s="1"/>
      <c r="GM1453" s="1"/>
      <c r="GN1453" s="1"/>
      <c r="GO1453" s="1"/>
      <c r="GP1453" s="1"/>
      <c r="GQ1453" s="1"/>
      <c r="GR1453" s="1"/>
      <c r="GS1453" s="1"/>
      <c r="GT1453" s="1"/>
      <c r="GU1453" s="1"/>
      <c r="GV1453" s="1"/>
      <c r="GW1453" s="1"/>
      <c r="GX1453" s="1"/>
      <c r="GY1453" s="1"/>
      <c r="GZ1453" s="1"/>
      <c r="HA1453" s="1"/>
      <c r="HB1453" s="1"/>
      <c r="HC1453" s="1"/>
      <c r="HD1453" s="1"/>
      <c r="HE1453" s="1"/>
      <c r="HF1453" s="1"/>
      <c r="HG1453" s="1"/>
      <c r="HH1453" s="1"/>
      <c r="HI1453" s="1"/>
      <c r="HJ1453" s="1"/>
      <c r="HK1453" s="1"/>
      <c r="HL1453" s="1"/>
      <c r="HM1453" s="1"/>
      <c r="HN1453" s="1"/>
      <c r="HO1453" s="1"/>
      <c r="HP1453" s="1"/>
      <c r="HQ1453" s="1"/>
      <c r="HR1453" s="1"/>
      <c r="HS1453" s="1"/>
      <c r="HT1453" s="1"/>
      <c r="HU1453" s="1"/>
      <c r="HV1453" s="1"/>
      <c r="HW1453" s="1"/>
      <c r="HX1453" s="1"/>
      <c r="HY1453" s="1"/>
      <c r="HZ1453" s="1"/>
      <c r="IA1453" s="1"/>
    </row>
    <row r="1454" spans="1:235" s="5" customFormat="1" ht="71.25" customHeight="1">
      <c r="A1454" s="18" t="s">
        <v>4220</v>
      </c>
      <c r="B1454" s="19" t="s">
        <v>61</v>
      </c>
      <c r="C1454" s="19" t="s">
        <v>62</v>
      </c>
      <c r="D1454" s="19" t="s">
        <v>4197</v>
      </c>
      <c r="E1454" s="19" t="s">
        <v>4198</v>
      </c>
      <c r="F1454" s="19"/>
      <c r="G1454" s="19" t="s">
        <v>4198</v>
      </c>
      <c r="H1454" s="19"/>
      <c r="I1454" s="18" t="s">
        <v>4219</v>
      </c>
      <c r="J1454" s="18"/>
      <c r="K1454" s="19" t="s">
        <v>66</v>
      </c>
      <c r="L1454" s="66">
        <v>100</v>
      </c>
      <c r="M1454" s="48">
        <v>231010000</v>
      </c>
      <c r="N1454" s="19" t="s">
        <v>68</v>
      </c>
      <c r="O1454" s="138" t="s">
        <v>83</v>
      </c>
      <c r="P1454" s="19" t="s">
        <v>2798</v>
      </c>
      <c r="Q1454" s="19"/>
      <c r="R1454" s="66" t="s">
        <v>3848</v>
      </c>
      <c r="S1454" s="66" t="s">
        <v>72</v>
      </c>
      <c r="T1454" s="21"/>
      <c r="U1454" s="18" t="s">
        <v>3803</v>
      </c>
      <c r="V1454" s="23"/>
      <c r="W1454" s="24"/>
      <c r="X1454" s="47">
        <v>300000</v>
      </c>
      <c r="Y1454" s="23">
        <f t="shared" si="63"/>
        <v>336000.00000000006</v>
      </c>
      <c r="Z1454" s="19"/>
      <c r="AA1454" s="19" t="s">
        <v>76</v>
      </c>
      <c r="AB1454" s="19"/>
      <c r="AC1454" s="1" t="s">
        <v>4215</v>
      </c>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c r="CO1454" s="1"/>
      <c r="CP1454" s="1"/>
      <c r="CQ1454" s="1"/>
      <c r="CR1454" s="1"/>
      <c r="CS1454" s="1"/>
      <c r="CT1454" s="1"/>
      <c r="CU1454" s="1"/>
      <c r="CV1454" s="1"/>
      <c r="CW1454" s="1"/>
      <c r="CX1454" s="1"/>
      <c r="CY1454" s="1"/>
      <c r="CZ1454" s="1"/>
      <c r="DA1454" s="1"/>
      <c r="DB1454" s="1"/>
      <c r="DC1454" s="1"/>
      <c r="DD1454" s="1"/>
      <c r="DE1454" s="1"/>
      <c r="DF1454" s="1"/>
      <c r="DG1454" s="1"/>
      <c r="DH1454" s="1"/>
      <c r="DI1454" s="1"/>
      <c r="DJ1454" s="1"/>
      <c r="DK1454" s="1"/>
      <c r="DL1454" s="1"/>
      <c r="DM1454" s="1"/>
      <c r="DN1454" s="1"/>
      <c r="DO1454" s="1"/>
      <c r="DP1454" s="1"/>
      <c r="DQ1454" s="1"/>
      <c r="DR1454" s="1"/>
      <c r="DS1454" s="1"/>
      <c r="DT1454" s="1"/>
      <c r="DU1454" s="1"/>
      <c r="DV1454" s="1"/>
      <c r="DW1454" s="1"/>
      <c r="DX1454" s="1"/>
      <c r="DY1454" s="1"/>
      <c r="DZ1454" s="1"/>
      <c r="EA1454" s="1"/>
      <c r="EB1454" s="1"/>
      <c r="EC1454" s="1"/>
      <c r="ED1454" s="1"/>
      <c r="EE1454" s="1"/>
      <c r="EF1454" s="1"/>
      <c r="EG1454" s="1"/>
      <c r="EH1454" s="1"/>
      <c r="EI1454" s="1"/>
      <c r="EJ1454" s="1"/>
      <c r="EK1454" s="1"/>
      <c r="EL1454" s="1"/>
      <c r="EM1454" s="1"/>
      <c r="EN1454" s="1"/>
      <c r="EO1454" s="1"/>
      <c r="EP1454" s="1"/>
      <c r="EQ1454" s="1"/>
      <c r="ER1454" s="1"/>
      <c r="ES1454" s="1"/>
      <c r="ET1454" s="1"/>
      <c r="EU1454" s="1"/>
      <c r="EV1454" s="1"/>
      <c r="EW1454" s="1"/>
      <c r="EX1454" s="1"/>
      <c r="EY1454" s="1"/>
      <c r="EZ1454" s="1"/>
      <c r="FA1454" s="1"/>
      <c r="FB1454" s="1"/>
      <c r="FC1454" s="1"/>
      <c r="FD1454" s="1"/>
      <c r="FE1454" s="1"/>
      <c r="FF1454" s="1"/>
      <c r="FG1454" s="1"/>
      <c r="FH1454" s="1"/>
      <c r="FI1454" s="1"/>
      <c r="FJ1454" s="1"/>
      <c r="FK1454" s="1"/>
      <c r="FL1454" s="1"/>
      <c r="FM1454" s="1"/>
      <c r="FN1454" s="1"/>
      <c r="FO1454" s="1"/>
      <c r="FP1454" s="1"/>
      <c r="FQ1454" s="1"/>
      <c r="FR1454" s="1"/>
      <c r="FS1454" s="1"/>
      <c r="FT1454" s="1"/>
      <c r="FU1454" s="1"/>
      <c r="FV1454" s="1"/>
      <c r="FW1454" s="1"/>
      <c r="FX1454" s="1"/>
      <c r="FY1454" s="1"/>
      <c r="FZ1454" s="1"/>
      <c r="GA1454" s="1"/>
      <c r="GB1454" s="1"/>
      <c r="GC1454" s="1"/>
      <c r="GD1454" s="1"/>
      <c r="GE1454" s="1"/>
      <c r="GF1454" s="1"/>
      <c r="GG1454" s="1"/>
      <c r="GH1454" s="1"/>
      <c r="GI1454" s="1"/>
      <c r="GJ1454" s="1"/>
      <c r="GK1454" s="1"/>
      <c r="GL1454" s="1"/>
      <c r="GM1454" s="1"/>
      <c r="GN1454" s="1"/>
      <c r="GO1454" s="1"/>
      <c r="GP1454" s="1"/>
      <c r="GQ1454" s="1"/>
      <c r="GR1454" s="1"/>
      <c r="GS1454" s="1"/>
      <c r="GT1454" s="1"/>
      <c r="GU1454" s="1"/>
      <c r="GV1454" s="1"/>
      <c r="GW1454" s="1"/>
      <c r="GX1454" s="1"/>
      <c r="GY1454" s="1"/>
      <c r="GZ1454" s="1"/>
      <c r="HA1454" s="1"/>
      <c r="HB1454" s="1"/>
      <c r="HC1454" s="1"/>
      <c r="HD1454" s="1"/>
      <c r="HE1454" s="1"/>
      <c r="HF1454" s="1"/>
      <c r="HG1454" s="1"/>
      <c r="HH1454" s="1"/>
      <c r="HI1454" s="1"/>
      <c r="HJ1454" s="1"/>
      <c r="HK1454" s="1"/>
      <c r="HL1454" s="1"/>
      <c r="HM1454" s="1"/>
      <c r="HN1454" s="1"/>
      <c r="HO1454" s="1"/>
      <c r="HP1454" s="1"/>
      <c r="HQ1454" s="1"/>
      <c r="HR1454" s="1"/>
      <c r="HS1454" s="1"/>
      <c r="HT1454" s="1"/>
      <c r="HU1454" s="1"/>
      <c r="HV1454" s="1"/>
      <c r="HW1454" s="1"/>
      <c r="HX1454" s="1"/>
      <c r="HY1454" s="1"/>
      <c r="HZ1454" s="1"/>
      <c r="IA1454" s="1"/>
    </row>
    <row r="1455" spans="1:29" s="11" customFormat="1" ht="108" customHeight="1">
      <c r="A1455" s="18" t="s">
        <v>4221</v>
      </c>
      <c r="B1455" s="19" t="s">
        <v>61</v>
      </c>
      <c r="C1455" s="19" t="s">
        <v>62</v>
      </c>
      <c r="D1455" s="19" t="s">
        <v>3953</v>
      </c>
      <c r="E1455" s="19" t="s">
        <v>3954</v>
      </c>
      <c r="F1455" s="19"/>
      <c r="G1455" s="19" t="s">
        <v>3955</v>
      </c>
      <c r="H1455" s="18"/>
      <c r="I1455" s="19" t="s">
        <v>4222</v>
      </c>
      <c r="J1455" s="18"/>
      <c r="K1455" s="18" t="s">
        <v>66</v>
      </c>
      <c r="L1455" s="18">
        <v>100</v>
      </c>
      <c r="M1455" s="21" t="s">
        <v>67</v>
      </c>
      <c r="N1455" s="19" t="s">
        <v>68</v>
      </c>
      <c r="O1455" s="18" t="s">
        <v>417</v>
      </c>
      <c r="P1455" s="19" t="s">
        <v>4223</v>
      </c>
      <c r="Q1455" s="18"/>
      <c r="R1455" s="18" t="s">
        <v>4224</v>
      </c>
      <c r="S1455" s="18" t="s">
        <v>323</v>
      </c>
      <c r="T1455" s="19"/>
      <c r="U1455" s="19"/>
      <c r="V1455" s="24"/>
      <c r="W1455" s="46"/>
      <c r="X1455" s="24">
        <v>215000</v>
      </c>
      <c r="Y1455" s="23">
        <f t="shared" si="63"/>
        <v>240800.00000000003</v>
      </c>
      <c r="Z1455" s="18"/>
      <c r="AA1455" s="19" t="s">
        <v>76</v>
      </c>
      <c r="AB1455" s="18"/>
      <c r="AC1455" s="11" t="s">
        <v>2775</v>
      </c>
    </row>
    <row r="1456" spans="1:29" s="11" customFormat="1" ht="108" customHeight="1">
      <c r="A1456" s="18" t="s">
        <v>4225</v>
      </c>
      <c r="B1456" s="19" t="s">
        <v>61</v>
      </c>
      <c r="C1456" s="19" t="s">
        <v>62</v>
      </c>
      <c r="D1456" s="19" t="s">
        <v>3953</v>
      </c>
      <c r="E1456" s="19" t="s">
        <v>3954</v>
      </c>
      <c r="F1456" s="19"/>
      <c r="G1456" s="19" t="s">
        <v>3955</v>
      </c>
      <c r="H1456" s="19"/>
      <c r="I1456" s="19" t="s">
        <v>4222</v>
      </c>
      <c r="J1456" s="18"/>
      <c r="K1456" s="18" t="s">
        <v>66</v>
      </c>
      <c r="L1456" s="18">
        <v>100</v>
      </c>
      <c r="M1456" s="21" t="s">
        <v>67</v>
      </c>
      <c r="N1456" s="19" t="s">
        <v>68</v>
      </c>
      <c r="O1456" s="18" t="s">
        <v>417</v>
      </c>
      <c r="P1456" s="19" t="s">
        <v>4223</v>
      </c>
      <c r="Q1456" s="18"/>
      <c r="R1456" s="18" t="s">
        <v>4224</v>
      </c>
      <c r="S1456" s="18" t="s">
        <v>323</v>
      </c>
      <c r="T1456" s="19"/>
      <c r="U1456" s="19"/>
      <c r="V1456" s="24"/>
      <c r="W1456" s="48"/>
      <c r="X1456" s="24">
        <v>0</v>
      </c>
      <c r="Y1456" s="23">
        <f t="shared" si="63"/>
        <v>0</v>
      </c>
      <c r="Z1456" s="18"/>
      <c r="AA1456" s="19" t="s">
        <v>76</v>
      </c>
      <c r="AB1456" s="18">
        <v>11</v>
      </c>
      <c r="AC1456" s="11" t="s">
        <v>2775</v>
      </c>
    </row>
    <row r="1457" spans="1:29" s="11" customFormat="1" ht="108" customHeight="1">
      <c r="A1457" s="18" t="s">
        <v>4226</v>
      </c>
      <c r="B1457" s="19" t="s">
        <v>61</v>
      </c>
      <c r="C1457" s="19" t="s">
        <v>62</v>
      </c>
      <c r="D1457" s="19" t="s">
        <v>3953</v>
      </c>
      <c r="E1457" s="19" t="s">
        <v>3954</v>
      </c>
      <c r="F1457" s="19"/>
      <c r="G1457" s="19" t="s">
        <v>3955</v>
      </c>
      <c r="H1457" s="19"/>
      <c r="I1457" s="19" t="s">
        <v>4222</v>
      </c>
      <c r="J1457" s="18"/>
      <c r="K1457" s="18" t="s">
        <v>66</v>
      </c>
      <c r="L1457" s="18">
        <v>100</v>
      </c>
      <c r="M1457" s="21" t="s">
        <v>67</v>
      </c>
      <c r="N1457" s="19" t="s">
        <v>68</v>
      </c>
      <c r="O1457" s="18" t="s">
        <v>91</v>
      </c>
      <c r="P1457" s="19" t="s">
        <v>4223</v>
      </c>
      <c r="Q1457" s="18"/>
      <c r="R1457" s="18" t="s">
        <v>4224</v>
      </c>
      <c r="S1457" s="18" t="s">
        <v>323</v>
      </c>
      <c r="T1457" s="19"/>
      <c r="U1457" s="19"/>
      <c r="V1457" s="24"/>
      <c r="W1457" s="48"/>
      <c r="X1457" s="24">
        <v>105000</v>
      </c>
      <c r="Y1457" s="23">
        <f t="shared" si="63"/>
        <v>117600.00000000001</v>
      </c>
      <c r="Z1457" s="18"/>
      <c r="AA1457" s="19" t="s">
        <v>76</v>
      </c>
      <c r="AB1457" s="18"/>
      <c r="AC1457" s="11" t="s">
        <v>2775</v>
      </c>
    </row>
    <row r="1458" spans="1:29" s="11" customFormat="1" ht="108" customHeight="1">
      <c r="A1458" s="18" t="s">
        <v>4227</v>
      </c>
      <c r="B1458" s="19" t="s">
        <v>61</v>
      </c>
      <c r="C1458" s="19" t="s">
        <v>62</v>
      </c>
      <c r="D1458" s="19" t="s">
        <v>4228</v>
      </c>
      <c r="E1458" s="19" t="s">
        <v>4229</v>
      </c>
      <c r="F1458" s="19"/>
      <c r="G1458" s="19" t="s">
        <v>4229</v>
      </c>
      <c r="H1458" s="19"/>
      <c r="I1458" s="18" t="s">
        <v>4230</v>
      </c>
      <c r="J1458" s="18"/>
      <c r="K1458" s="18" t="s">
        <v>66</v>
      </c>
      <c r="L1458" s="18">
        <v>100</v>
      </c>
      <c r="M1458" s="21" t="s">
        <v>67</v>
      </c>
      <c r="N1458" s="19" t="s">
        <v>68</v>
      </c>
      <c r="O1458" s="18" t="s">
        <v>69</v>
      </c>
      <c r="P1458" s="19" t="s">
        <v>68</v>
      </c>
      <c r="Q1458" s="18"/>
      <c r="R1458" s="18" t="s">
        <v>3848</v>
      </c>
      <c r="S1458" s="18" t="s">
        <v>3854</v>
      </c>
      <c r="T1458" s="19"/>
      <c r="U1458" s="19"/>
      <c r="V1458" s="24"/>
      <c r="W1458" s="46"/>
      <c r="X1458" s="24">
        <v>0</v>
      </c>
      <c r="Y1458" s="23">
        <f t="shared" si="63"/>
        <v>0</v>
      </c>
      <c r="Z1458" s="18"/>
      <c r="AA1458" s="19" t="s">
        <v>76</v>
      </c>
      <c r="AB1458" s="18">
        <v>11</v>
      </c>
      <c r="AC1458" s="11" t="s">
        <v>2775</v>
      </c>
    </row>
    <row r="1459" spans="1:29" s="11" customFormat="1" ht="108" customHeight="1">
      <c r="A1459" s="18" t="s">
        <v>4231</v>
      </c>
      <c r="B1459" s="19" t="s">
        <v>61</v>
      </c>
      <c r="C1459" s="19" t="s">
        <v>62</v>
      </c>
      <c r="D1459" s="19" t="s">
        <v>4228</v>
      </c>
      <c r="E1459" s="19" t="s">
        <v>4229</v>
      </c>
      <c r="F1459" s="19"/>
      <c r="G1459" s="19" t="s">
        <v>4229</v>
      </c>
      <c r="H1459" s="19"/>
      <c r="I1459" s="18" t="s">
        <v>4230</v>
      </c>
      <c r="J1459" s="18"/>
      <c r="K1459" s="18" t="s">
        <v>66</v>
      </c>
      <c r="L1459" s="18">
        <v>100</v>
      </c>
      <c r="M1459" s="21" t="s">
        <v>67</v>
      </c>
      <c r="N1459" s="19" t="s">
        <v>68</v>
      </c>
      <c r="O1459" s="18" t="s">
        <v>83</v>
      </c>
      <c r="P1459" s="19" t="s">
        <v>68</v>
      </c>
      <c r="Q1459" s="18"/>
      <c r="R1459" s="18" t="s">
        <v>3848</v>
      </c>
      <c r="S1459" s="18" t="s">
        <v>3854</v>
      </c>
      <c r="T1459" s="19"/>
      <c r="U1459" s="19"/>
      <c r="V1459" s="24"/>
      <c r="W1459" s="46"/>
      <c r="X1459" s="24">
        <v>892857</v>
      </c>
      <c r="Y1459" s="23">
        <f t="shared" si="63"/>
        <v>999999.8400000001</v>
      </c>
      <c r="Z1459" s="18"/>
      <c r="AA1459" s="19" t="s">
        <v>76</v>
      </c>
      <c r="AB1459" s="18"/>
      <c r="AC1459" s="11" t="s">
        <v>2775</v>
      </c>
    </row>
    <row r="1460" spans="1:29" s="11" customFormat="1" ht="108" customHeight="1">
      <c r="A1460" s="18" t="s">
        <v>4232</v>
      </c>
      <c r="B1460" s="19" t="s">
        <v>61</v>
      </c>
      <c r="C1460" s="19" t="s">
        <v>62</v>
      </c>
      <c r="D1460" s="19" t="s">
        <v>4233</v>
      </c>
      <c r="E1460" s="19" t="s">
        <v>4234</v>
      </c>
      <c r="F1460" s="19"/>
      <c r="G1460" s="19" t="s">
        <v>4235</v>
      </c>
      <c r="H1460" s="19"/>
      <c r="I1460" s="18" t="s">
        <v>4236</v>
      </c>
      <c r="J1460" s="18"/>
      <c r="K1460" s="18" t="s">
        <v>82</v>
      </c>
      <c r="L1460" s="18">
        <v>100</v>
      </c>
      <c r="M1460" s="21" t="s">
        <v>67</v>
      </c>
      <c r="N1460" s="19" t="s">
        <v>68</v>
      </c>
      <c r="O1460" s="18" t="s">
        <v>69</v>
      </c>
      <c r="P1460" s="19" t="s">
        <v>68</v>
      </c>
      <c r="Q1460" s="18"/>
      <c r="R1460" s="18" t="s">
        <v>4237</v>
      </c>
      <c r="S1460" s="18" t="s">
        <v>323</v>
      </c>
      <c r="T1460" s="19"/>
      <c r="U1460" s="19"/>
      <c r="V1460" s="24"/>
      <c r="W1460" s="46"/>
      <c r="X1460" s="24">
        <v>0</v>
      </c>
      <c r="Y1460" s="23">
        <f t="shared" si="63"/>
        <v>0</v>
      </c>
      <c r="Z1460" s="18"/>
      <c r="AA1460" s="19" t="s">
        <v>76</v>
      </c>
      <c r="AB1460" s="18" t="s">
        <v>4238</v>
      </c>
      <c r="AC1460" s="11" t="s">
        <v>2775</v>
      </c>
    </row>
    <row r="1461" spans="1:29" s="11" customFormat="1" ht="108" customHeight="1">
      <c r="A1461" s="18" t="s">
        <v>4239</v>
      </c>
      <c r="B1461" s="19" t="s">
        <v>61</v>
      </c>
      <c r="C1461" s="19" t="s">
        <v>62</v>
      </c>
      <c r="D1461" s="19" t="s">
        <v>4233</v>
      </c>
      <c r="E1461" s="19" t="s">
        <v>4234</v>
      </c>
      <c r="F1461" s="19"/>
      <c r="G1461" s="19" t="s">
        <v>4235</v>
      </c>
      <c r="H1461" s="19"/>
      <c r="I1461" s="18" t="s">
        <v>4236</v>
      </c>
      <c r="J1461" s="18"/>
      <c r="K1461" s="18" t="s">
        <v>66</v>
      </c>
      <c r="L1461" s="18">
        <v>100</v>
      </c>
      <c r="M1461" s="21" t="s">
        <v>67</v>
      </c>
      <c r="N1461" s="19" t="s">
        <v>68</v>
      </c>
      <c r="O1461" s="18" t="s">
        <v>69</v>
      </c>
      <c r="P1461" s="19" t="s">
        <v>68</v>
      </c>
      <c r="Q1461" s="18"/>
      <c r="R1461" s="116" t="s">
        <v>3848</v>
      </c>
      <c r="S1461" s="18" t="s">
        <v>323</v>
      </c>
      <c r="T1461" s="19"/>
      <c r="U1461" s="19"/>
      <c r="V1461" s="24"/>
      <c r="W1461" s="46"/>
      <c r="X1461" s="24">
        <v>84000</v>
      </c>
      <c r="Y1461" s="23">
        <f t="shared" si="63"/>
        <v>94080.00000000001</v>
      </c>
      <c r="Z1461" s="18"/>
      <c r="AA1461" s="19" t="s">
        <v>76</v>
      </c>
      <c r="AB1461" s="18"/>
      <c r="AC1461" s="11" t="s">
        <v>2775</v>
      </c>
    </row>
    <row r="1462" spans="1:29" s="11" customFormat="1" ht="70.5" customHeight="1">
      <c r="A1462" s="18" t="s">
        <v>4240</v>
      </c>
      <c r="B1462" s="19" t="s">
        <v>61</v>
      </c>
      <c r="C1462" s="19" t="s">
        <v>62</v>
      </c>
      <c r="D1462" s="116" t="s">
        <v>4241</v>
      </c>
      <c r="E1462" s="116" t="s">
        <v>4242</v>
      </c>
      <c r="F1462" s="116"/>
      <c r="G1462" s="116" t="s">
        <v>4242</v>
      </c>
      <c r="H1462" s="19"/>
      <c r="I1462" s="19" t="s">
        <v>4243</v>
      </c>
      <c r="J1462" s="18"/>
      <c r="K1462" s="19" t="s">
        <v>66</v>
      </c>
      <c r="L1462" s="66">
        <v>100</v>
      </c>
      <c r="M1462" s="21" t="s">
        <v>67</v>
      </c>
      <c r="N1462" s="19" t="s">
        <v>68</v>
      </c>
      <c r="O1462" s="33" t="s">
        <v>139</v>
      </c>
      <c r="P1462" s="19" t="s">
        <v>68</v>
      </c>
      <c r="Q1462" s="19"/>
      <c r="R1462" s="66" t="s">
        <v>4244</v>
      </c>
      <c r="S1462" s="66" t="s">
        <v>3854</v>
      </c>
      <c r="T1462" s="48"/>
      <c r="U1462" s="66"/>
      <c r="V1462" s="214"/>
      <c r="W1462" s="46"/>
      <c r="X1462" s="84">
        <v>2595535</v>
      </c>
      <c r="Y1462" s="23">
        <f t="shared" si="63"/>
        <v>2906999.2</v>
      </c>
      <c r="Z1462" s="18"/>
      <c r="AA1462" s="19" t="s">
        <v>76</v>
      </c>
      <c r="AB1462" s="59"/>
      <c r="AC1462" s="11" t="s">
        <v>2775</v>
      </c>
    </row>
    <row r="1463" spans="1:29" s="11" customFormat="1" ht="70.5" customHeight="1">
      <c r="A1463" s="18" t="s">
        <v>4245</v>
      </c>
      <c r="B1463" s="19" t="s">
        <v>61</v>
      </c>
      <c r="C1463" s="19" t="s">
        <v>62</v>
      </c>
      <c r="D1463" s="116" t="s">
        <v>4197</v>
      </c>
      <c r="E1463" s="116" t="s">
        <v>4198</v>
      </c>
      <c r="F1463" s="116"/>
      <c r="G1463" s="116" t="s">
        <v>4198</v>
      </c>
      <c r="H1463" s="19"/>
      <c r="I1463" s="19"/>
      <c r="J1463" s="18"/>
      <c r="K1463" s="19" t="s">
        <v>66</v>
      </c>
      <c r="L1463" s="66">
        <v>100</v>
      </c>
      <c r="M1463" s="21" t="s">
        <v>67</v>
      </c>
      <c r="N1463" s="19" t="s">
        <v>68</v>
      </c>
      <c r="O1463" s="138" t="s">
        <v>971</v>
      </c>
      <c r="P1463" s="19" t="s">
        <v>2798</v>
      </c>
      <c r="Q1463" s="19"/>
      <c r="R1463" s="66" t="s">
        <v>3848</v>
      </c>
      <c r="S1463" s="66" t="s">
        <v>2517</v>
      </c>
      <c r="T1463" s="48"/>
      <c r="U1463" s="66"/>
      <c r="V1463" s="214"/>
      <c r="W1463" s="46"/>
      <c r="X1463" s="84">
        <v>150000</v>
      </c>
      <c r="Y1463" s="23">
        <f t="shared" si="63"/>
        <v>168000.00000000003</v>
      </c>
      <c r="Z1463" s="18"/>
      <c r="AA1463" s="19" t="s">
        <v>76</v>
      </c>
      <c r="AB1463" s="59"/>
      <c r="AC1463" s="11" t="s">
        <v>2775</v>
      </c>
    </row>
    <row r="1464" spans="1:235" s="5" customFormat="1" ht="63.75" customHeight="1">
      <c r="A1464" s="18" t="s">
        <v>4246</v>
      </c>
      <c r="B1464" s="19" t="s">
        <v>61</v>
      </c>
      <c r="C1464" s="19" t="s">
        <v>62</v>
      </c>
      <c r="D1464" s="19" t="s">
        <v>4165</v>
      </c>
      <c r="E1464" s="19" t="s">
        <v>4166</v>
      </c>
      <c r="F1464" s="18"/>
      <c r="G1464" s="19" t="s">
        <v>4166</v>
      </c>
      <c r="H1464" s="18"/>
      <c r="I1464" s="19"/>
      <c r="J1464" s="19"/>
      <c r="K1464" s="19" t="s">
        <v>66</v>
      </c>
      <c r="L1464" s="19">
        <v>70</v>
      </c>
      <c r="M1464" s="21" t="s">
        <v>67</v>
      </c>
      <c r="N1464" s="19" t="s">
        <v>68</v>
      </c>
      <c r="O1464" s="22" t="s">
        <v>417</v>
      </c>
      <c r="P1464" s="19" t="s">
        <v>2798</v>
      </c>
      <c r="Q1464" s="19"/>
      <c r="R1464" s="66" t="s">
        <v>3848</v>
      </c>
      <c r="S1464" s="66" t="s">
        <v>3854</v>
      </c>
      <c r="T1464" s="21"/>
      <c r="U1464" s="18" t="s">
        <v>3803</v>
      </c>
      <c r="V1464" s="23"/>
      <c r="W1464" s="24"/>
      <c r="X1464" s="23">
        <v>312500</v>
      </c>
      <c r="Y1464" s="23">
        <f t="shared" si="63"/>
        <v>350000.00000000006</v>
      </c>
      <c r="Z1464" s="19" t="s">
        <v>1351</v>
      </c>
      <c r="AA1464" s="19" t="s">
        <v>76</v>
      </c>
      <c r="AB1464" s="19"/>
      <c r="AC1464" s="1" t="s">
        <v>3067</v>
      </c>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c r="CO1464" s="1"/>
      <c r="CP1464" s="1"/>
      <c r="CQ1464" s="1"/>
      <c r="CR1464" s="1"/>
      <c r="CS1464" s="1"/>
      <c r="CT1464" s="1"/>
      <c r="CU1464" s="1"/>
      <c r="CV1464" s="1"/>
      <c r="CW1464" s="1"/>
      <c r="CX1464" s="1"/>
      <c r="CY1464" s="1"/>
      <c r="CZ1464" s="1"/>
      <c r="DA1464" s="1"/>
      <c r="DB1464" s="1"/>
      <c r="DC1464" s="1"/>
      <c r="DD1464" s="1"/>
      <c r="DE1464" s="1"/>
      <c r="DF1464" s="1"/>
      <c r="DG1464" s="1"/>
      <c r="DH1464" s="1"/>
      <c r="DI1464" s="1"/>
      <c r="DJ1464" s="1"/>
      <c r="DK1464" s="1"/>
      <c r="DL1464" s="1"/>
      <c r="DM1464" s="1"/>
      <c r="DN1464" s="1"/>
      <c r="DO1464" s="1"/>
      <c r="DP1464" s="1"/>
      <c r="DQ1464" s="1"/>
      <c r="DR1464" s="1"/>
      <c r="DS1464" s="1"/>
      <c r="DT1464" s="1"/>
      <c r="DU1464" s="1"/>
      <c r="DV1464" s="1"/>
      <c r="DW1464" s="1"/>
      <c r="DX1464" s="1"/>
      <c r="DY1464" s="1"/>
      <c r="DZ1464" s="1"/>
      <c r="EA1464" s="1"/>
      <c r="EB1464" s="1"/>
      <c r="EC1464" s="1"/>
      <c r="ED1464" s="1"/>
      <c r="EE1464" s="1"/>
      <c r="EF1464" s="1"/>
      <c r="EG1464" s="1"/>
      <c r="EH1464" s="1"/>
      <c r="EI1464" s="1"/>
      <c r="EJ1464" s="1"/>
      <c r="EK1464" s="1"/>
      <c r="EL1464" s="1"/>
      <c r="EM1464" s="1"/>
      <c r="EN1464" s="1"/>
      <c r="EO1464" s="1"/>
      <c r="EP1464" s="1"/>
      <c r="EQ1464" s="1"/>
      <c r="ER1464" s="1"/>
      <c r="ES1464" s="1"/>
      <c r="ET1464" s="1"/>
      <c r="EU1464" s="1"/>
      <c r="EV1464" s="1"/>
      <c r="EW1464" s="1"/>
      <c r="EX1464" s="1"/>
      <c r="EY1464" s="1"/>
      <c r="EZ1464" s="1"/>
      <c r="FA1464" s="1"/>
      <c r="FB1464" s="1"/>
      <c r="FC1464" s="1"/>
      <c r="FD1464" s="1"/>
      <c r="FE1464" s="1"/>
      <c r="FF1464" s="1"/>
      <c r="FG1464" s="1"/>
      <c r="FH1464" s="1"/>
      <c r="FI1464" s="1"/>
      <c r="FJ1464" s="1"/>
      <c r="FK1464" s="1"/>
      <c r="FL1464" s="1"/>
      <c r="FM1464" s="1"/>
      <c r="FN1464" s="1"/>
      <c r="FO1464" s="1"/>
      <c r="FP1464" s="1"/>
      <c r="FQ1464" s="1"/>
      <c r="FR1464" s="1"/>
      <c r="FS1464" s="1"/>
      <c r="FT1464" s="1"/>
      <c r="FU1464" s="1"/>
      <c r="FV1464" s="1"/>
      <c r="FW1464" s="1"/>
      <c r="FX1464" s="1"/>
      <c r="FY1464" s="1"/>
      <c r="FZ1464" s="1"/>
      <c r="GA1464" s="1"/>
      <c r="GB1464" s="1"/>
      <c r="GC1464" s="1"/>
      <c r="GD1464" s="1"/>
      <c r="GE1464" s="1"/>
      <c r="GF1464" s="1"/>
      <c r="GG1464" s="1"/>
      <c r="GH1464" s="1"/>
      <c r="GI1464" s="1"/>
      <c r="GJ1464" s="1"/>
      <c r="GK1464" s="1"/>
      <c r="GL1464" s="1"/>
      <c r="GM1464" s="1"/>
      <c r="GN1464" s="1"/>
      <c r="GO1464" s="1"/>
      <c r="GP1464" s="1"/>
      <c r="GQ1464" s="1"/>
      <c r="GR1464" s="1"/>
      <c r="GS1464" s="1"/>
      <c r="GT1464" s="1"/>
      <c r="GU1464" s="1"/>
      <c r="GV1464" s="1"/>
      <c r="GW1464" s="1"/>
      <c r="GX1464" s="1"/>
      <c r="GY1464" s="1"/>
      <c r="GZ1464" s="1"/>
      <c r="HA1464" s="1"/>
      <c r="HB1464" s="1"/>
      <c r="HC1464" s="1"/>
      <c r="HD1464" s="1"/>
      <c r="HE1464" s="1"/>
      <c r="HF1464" s="1"/>
      <c r="HG1464" s="1"/>
      <c r="HH1464" s="1"/>
      <c r="HI1464" s="1"/>
      <c r="HJ1464" s="1"/>
      <c r="HK1464" s="1"/>
      <c r="HL1464" s="1"/>
      <c r="HM1464" s="1"/>
      <c r="HN1464" s="1"/>
      <c r="HO1464" s="1"/>
      <c r="HP1464" s="1"/>
      <c r="HQ1464" s="1"/>
      <c r="HR1464" s="1"/>
      <c r="HS1464" s="1"/>
      <c r="HT1464" s="1"/>
      <c r="HU1464" s="1"/>
      <c r="HV1464" s="1"/>
      <c r="HW1464" s="1"/>
      <c r="HX1464" s="1"/>
      <c r="HY1464" s="1"/>
      <c r="HZ1464" s="1"/>
      <c r="IA1464" s="1"/>
    </row>
    <row r="1465" spans="1:235" s="5" customFormat="1" ht="63.75" customHeight="1">
      <c r="A1465" s="18" t="s">
        <v>4247</v>
      </c>
      <c r="B1465" s="19" t="s">
        <v>61</v>
      </c>
      <c r="C1465" s="19" t="s">
        <v>62</v>
      </c>
      <c r="D1465" s="19" t="s">
        <v>4248</v>
      </c>
      <c r="E1465" s="19" t="s">
        <v>4249</v>
      </c>
      <c r="F1465" s="18"/>
      <c r="G1465" s="19" t="s">
        <v>4249</v>
      </c>
      <c r="H1465" s="18"/>
      <c r="I1465" s="19" t="s">
        <v>4250</v>
      </c>
      <c r="J1465" s="19"/>
      <c r="K1465" s="19" t="s">
        <v>66</v>
      </c>
      <c r="L1465" s="19">
        <v>70</v>
      </c>
      <c r="M1465" s="21" t="s">
        <v>67</v>
      </c>
      <c r="N1465" s="19" t="s">
        <v>68</v>
      </c>
      <c r="O1465" s="22" t="s">
        <v>417</v>
      </c>
      <c r="P1465" s="19" t="s">
        <v>2798</v>
      </c>
      <c r="Q1465" s="19"/>
      <c r="R1465" s="66" t="s">
        <v>3848</v>
      </c>
      <c r="S1465" s="66" t="s">
        <v>3854</v>
      </c>
      <c r="T1465" s="21"/>
      <c r="U1465" s="18" t="s">
        <v>3803</v>
      </c>
      <c r="V1465" s="23"/>
      <c r="W1465" s="24"/>
      <c r="X1465" s="23">
        <v>803571</v>
      </c>
      <c r="Y1465" s="23">
        <f t="shared" si="63"/>
        <v>899999.5200000001</v>
      </c>
      <c r="Z1465" s="19" t="s">
        <v>1351</v>
      </c>
      <c r="AA1465" s="19" t="s">
        <v>76</v>
      </c>
      <c r="AB1465" s="19"/>
      <c r="AC1465" s="1" t="s">
        <v>3067</v>
      </c>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c r="CO1465" s="1"/>
      <c r="CP1465" s="1"/>
      <c r="CQ1465" s="1"/>
      <c r="CR1465" s="1"/>
      <c r="CS1465" s="1"/>
      <c r="CT1465" s="1"/>
      <c r="CU1465" s="1"/>
      <c r="CV1465" s="1"/>
      <c r="CW1465" s="1"/>
      <c r="CX1465" s="1"/>
      <c r="CY1465" s="1"/>
      <c r="CZ1465" s="1"/>
      <c r="DA1465" s="1"/>
      <c r="DB1465" s="1"/>
      <c r="DC1465" s="1"/>
      <c r="DD1465" s="1"/>
      <c r="DE1465" s="1"/>
      <c r="DF1465" s="1"/>
      <c r="DG1465" s="1"/>
      <c r="DH1465" s="1"/>
      <c r="DI1465" s="1"/>
      <c r="DJ1465" s="1"/>
      <c r="DK1465" s="1"/>
      <c r="DL1465" s="1"/>
      <c r="DM1465" s="1"/>
      <c r="DN1465" s="1"/>
      <c r="DO1465" s="1"/>
      <c r="DP1465" s="1"/>
      <c r="DQ1465" s="1"/>
      <c r="DR1465" s="1"/>
      <c r="DS1465" s="1"/>
      <c r="DT1465" s="1"/>
      <c r="DU1465" s="1"/>
      <c r="DV1465" s="1"/>
      <c r="DW1465" s="1"/>
      <c r="DX1465" s="1"/>
      <c r="DY1465" s="1"/>
      <c r="DZ1465" s="1"/>
      <c r="EA1465" s="1"/>
      <c r="EB1465" s="1"/>
      <c r="EC1465" s="1"/>
      <c r="ED1465" s="1"/>
      <c r="EE1465" s="1"/>
      <c r="EF1465" s="1"/>
      <c r="EG1465" s="1"/>
      <c r="EH1465" s="1"/>
      <c r="EI1465" s="1"/>
      <c r="EJ1465" s="1"/>
      <c r="EK1465" s="1"/>
      <c r="EL1465" s="1"/>
      <c r="EM1465" s="1"/>
      <c r="EN1465" s="1"/>
      <c r="EO1465" s="1"/>
      <c r="EP1465" s="1"/>
      <c r="EQ1465" s="1"/>
      <c r="ER1465" s="1"/>
      <c r="ES1465" s="1"/>
      <c r="ET1465" s="1"/>
      <c r="EU1465" s="1"/>
      <c r="EV1465" s="1"/>
      <c r="EW1465" s="1"/>
      <c r="EX1465" s="1"/>
      <c r="EY1465" s="1"/>
      <c r="EZ1465" s="1"/>
      <c r="FA1465" s="1"/>
      <c r="FB1465" s="1"/>
      <c r="FC1465" s="1"/>
      <c r="FD1465" s="1"/>
      <c r="FE1465" s="1"/>
      <c r="FF1465" s="1"/>
      <c r="FG1465" s="1"/>
      <c r="FH1465" s="1"/>
      <c r="FI1465" s="1"/>
      <c r="FJ1465" s="1"/>
      <c r="FK1465" s="1"/>
      <c r="FL1465" s="1"/>
      <c r="FM1465" s="1"/>
      <c r="FN1465" s="1"/>
      <c r="FO1465" s="1"/>
      <c r="FP1465" s="1"/>
      <c r="FQ1465" s="1"/>
      <c r="FR1465" s="1"/>
      <c r="FS1465" s="1"/>
      <c r="FT1465" s="1"/>
      <c r="FU1465" s="1"/>
      <c r="FV1465" s="1"/>
      <c r="FW1465" s="1"/>
      <c r="FX1465" s="1"/>
      <c r="FY1465" s="1"/>
      <c r="FZ1465" s="1"/>
      <c r="GA1465" s="1"/>
      <c r="GB1465" s="1"/>
      <c r="GC1465" s="1"/>
      <c r="GD1465" s="1"/>
      <c r="GE1465" s="1"/>
      <c r="GF1465" s="1"/>
      <c r="GG1465" s="1"/>
      <c r="GH1465" s="1"/>
      <c r="GI1465" s="1"/>
      <c r="GJ1465" s="1"/>
      <c r="GK1465" s="1"/>
      <c r="GL1465" s="1"/>
      <c r="GM1465" s="1"/>
      <c r="GN1465" s="1"/>
      <c r="GO1465" s="1"/>
      <c r="GP1465" s="1"/>
      <c r="GQ1465" s="1"/>
      <c r="GR1465" s="1"/>
      <c r="GS1465" s="1"/>
      <c r="GT1465" s="1"/>
      <c r="GU1465" s="1"/>
      <c r="GV1465" s="1"/>
      <c r="GW1465" s="1"/>
      <c r="GX1465" s="1"/>
      <c r="GY1465" s="1"/>
      <c r="GZ1465" s="1"/>
      <c r="HA1465" s="1"/>
      <c r="HB1465" s="1"/>
      <c r="HC1465" s="1"/>
      <c r="HD1465" s="1"/>
      <c r="HE1465" s="1"/>
      <c r="HF1465" s="1"/>
      <c r="HG1465" s="1"/>
      <c r="HH1465" s="1"/>
      <c r="HI1465" s="1"/>
      <c r="HJ1465" s="1"/>
      <c r="HK1465" s="1"/>
      <c r="HL1465" s="1"/>
      <c r="HM1465" s="1"/>
      <c r="HN1465" s="1"/>
      <c r="HO1465" s="1"/>
      <c r="HP1465" s="1"/>
      <c r="HQ1465" s="1"/>
      <c r="HR1465" s="1"/>
      <c r="HS1465" s="1"/>
      <c r="HT1465" s="1"/>
      <c r="HU1465" s="1"/>
      <c r="HV1465" s="1"/>
      <c r="HW1465" s="1"/>
      <c r="HX1465" s="1"/>
      <c r="HY1465" s="1"/>
      <c r="HZ1465" s="1"/>
      <c r="IA1465" s="1"/>
    </row>
    <row r="1466" spans="1:235" s="5" customFormat="1" ht="63.75" customHeight="1">
      <c r="A1466" s="18" t="s">
        <v>4251</v>
      </c>
      <c r="B1466" s="19" t="s">
        <v>61</v>
      </c>
      <c r="C1466" s="19" t="s">
        <v>62</v>
      </c>
      <c r="D1466" s="19" t="s">
        <v>4248</v>
      </c>
      <c r="E1466" s="19" t="s">
        <v>4249</v>
      </c>
      <c r="F1466" s="18"/>
      <c r="G1466" s="19" t="s">
        <v>4249</v>
      </c>
      <c r="H1466" s="18"/>
      <c r="I1466" s="18"/>
      <c r="J1466" s="18"/>
      <c r="K1466" s="19" t="s">
        <v>66</v>
      </c>
      <c r="L1466" s="19">
        <v>70</v>
      </c>
      <c r="M1466" s="21" t="s">
        <v>67</v>
      </c>
      <c r="N1466" s="19" t="s">
        <v>68</v>
      </c>
      <c r="O1466" s="22" t="s">
        <v>417</v>
      </c>
      <c r="P1466" s="19" t="s">
        <v>2798</v>
      </c>
      <c r="Q1466" s="19"/>
      <c r="R1466" s="66" t="s">
        <v>3848</v>
      </c>
      <c r="S1466" s="66" t="s">
        <v>3854</v>
      </c>
      <c r="T1466" s="21"/>
      <c r="U1466" s="18" t="s">
        <v>3803</v>
      </c>
      <c r="V1466" s="23"/>
      <c r="W1466" s="24"/>
      <c r="X1466" s="23">
        <v>300000</v>
      </c>
      <c r="Y1466" s="23">
        <f t="shared" si="63"/>
        <v>336000.00000000006</v>
      </c>
      <c r="Z1466" s="19" t="s">
        <v>1351</v>
      </c>
      <c r="AA1466" s="19" t="s">
        <v>76</v>
      </c>
      <c r="AB1466" s="19"/>
      <c r="AC1466" s="1" t="s">
        <v>2441</v>
      </c>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c r="CO1466" s="1"/>
      <c r="CP1466" s="1"/>
      <c r="CQ1466" s="1"/>
      <c r="CR1466" s="1"/>
      <c r="CS1466" s="1"/>
      <c r="CT1466" s="1"/>
      <c r="CU1466" s="1"/>
      <c r="CV1466" s="1"/>
      <c r="CW1466" s="1"/>
      <c r="CX1466" s="1"/>
      <c r="CY1466" s="1"/>
      <c r="CZ1466" s="1"/>
      <c r="DA1466" s="1"/>
      <c r="DB1466" s="1"/>
      <c r="DC1466" s="1"/>
      <c r="DD1466" s="1"/>
      <c r="DE1466" s="1"/>
      <c r="DF1466" s="1"/>
      <c r="DG1466" s="1"/>
      <c r="DH1466" s="1"/>
      <c r="DI1466" s="1"/>
      <c r="DJ1466" s="1"/>
      <c r="DK1466" s="1"/>
      <c r="DL1466" s="1"/>
      <c r="DM1466" s="1"/>
      <c r="DN1466" s="1"/>
      <c r="DO1466" s="1"/>
      <c r="DP1466" s="1"/>
      <c r="DQ1466" s="1"/>
      <c r="DR1466" s="1"/>
      <c r="DS1466" s="1"/>
      <c r="DT1466" s="1"/>
      <c r="DU1466" s="1"/>
      <c r="DV1466" s="1"/>
      <c r="DW1466" s="1"/>
      <c r="DX1466" s="1"/>
      <c r="DY1466" s="1"/>
      <c r="DZ1466" s="1"/>
      <c r="EA1466" s="1"/>
      <c r="EB1466" s="1"/>
      <c r="EC1466" s="1"/>
      <c r="ED1466" s="1"/>
      <c r="EE1466" s="1"/>
      <c r="EF1466" s="1"/>
      <c r="EG1466" s="1"/>
      <c r="EH1466" s="1"/>
      <c r="EI1466" s="1"/>
      <c r="EJ1466" s="1"/>
      <c r="EK1466" s="1"/>
      <c r="EL1466" s="1"/>
      <c r="EM1466" s="1"/>
      <c r="EN1466" s="1"/>
      <c r="EO1466" s="1"/>
      <c r="EP1466" s="1"/>
      <c r="EQ1466" s="1"/>
      <c r="ER1466" s="1"/>
      <c r="ES1466" s="1"/>
      <c r="ET1466" s="1"/>
      <c r="EU1466" s="1"/>
      <c r="EV1466" s="1"/>
      <c r="EW1466" s="1"/>
      <c r="EX1466" s="1"/>
      <c r="EY1466" s="1"/>
      <c r="EZ1466" s="1"/>
      <c r="FA1466" s="1"/>
      <c r="FB1466" s="1"/>
      <c r="FC1466" s="1"/>
      <c r="FD1466" s="1"/>
      <c r="FE1466" s="1"/>
      <c r="FF1466" s="1"/>
      <c r="FG1466" s="1"/>
      <c r="FH1466" s="1"/>
      <c r="FI1466" s="1"/>
      <c r="FJ1466" s="1"/>
      <c r="FK1466" s="1"/>
      <c r="FL1466" s="1"/>
      <c r="FM1466" s="1"/>
      <c r="FN1466" s="1"/>
      <c r="FO1466" s="1"/>
      <c r="FP1466" s="1"/>
      <c r="FQ1466" s="1"/>
      <c r="FR1466" s="1"/>
      <c r="FS1466" s="1"/>
      <c r="FT1466" s="1"/>
      <c r="FU1466" s="1"/>
      <c r="FV1466" s="1"/>
      <c r="FW1466" s="1"/>
      <c r="FX1466" s="1"/>
      <c r="FY1466" s="1"/>
      <c r="FZ1466" s="1"/>
      <c r="GA1466" s="1"/>
      <c r="GB1466" s="1"/>
      <c r="GC1466" s="1"/>
      <c r="GD1466" s="1"/>
      <c r="GE1466" s="1"/>
      <c r="GF1466" s="1"/>
      <c r="GG1466" s="1"/>
      <c r="GH1466" s="1"/>
      <c r="GI1466" s="1"/>
      <c r="GJ1466" s="1"/>
      <c r="GK1466" s="1"/>
      <c r="GL1466" s="1"/>
      <c r="GM1466" s="1"/>
      <c r="GN1466" s="1"/>
      <c r="GO1466" s="1"/>
      <c r="GP1466" s="1"/>
      <c r="GQ1466" s="1"/>
      <c r="GR1466" s="1"/>
      <c r="GS1466" s="1"/>
      <c r="GT1466" s="1"/>
      <c r="GU1466" s="1"/>
      <c r="GV1466" s="1"/>
      <c r="GW1466" s="1"/>
      <c r="GX1466" s="1"/>
      <c r="GY1466" s="1"/>
      <c r="GZ1466" s="1"/>
      <c r="HA1466" s="1"/>
      <c r="HB1466" s="1"/>
      <c r="HC1466" s="1"/>
      <c r="HD1466" s="1"/>
      <c r="HE1466" s="1"/>
      <c r="HF1466" s="1"/>
      <c r="HG1466" s="1"/>
      <c r="HH1466" s="1"/>
      <c r="HI1466" s="1"/>
      <c r="HJ1466" s="1"/>
      <c r="HK1466" s="1"/>
      <c r="HL1466" s="1"/>
      <c r="HM1466" s="1"/>
      <c r="HN1466" s="1"/>
      <c r="HO1466" s="1"/>
      <c r="HP1466" s="1"/>
      <c r="HQ1466" s="1"/>
      <c r="HR1466" s="1"/>
      <c r="HS1466" s="1"/>
      <c r="HT1466" s="1"/>
      <c r="HU1466" s="1"/>
      <c r="HV1466" s="1"/>
      <c r="HW1466" s="1"/>
      <c r="HX1466" s="1"/>
      <c r="HY1466" s="1"/>
      <c r="HZ1466" s="1"/>
      <c r="IA1466" s="1"/>
    </row>
    <row r="1467" spans="1:235" s="5" customFormat="1" ht="100.5" customHeight="1">
      <c r="A1467" s="18" t="s">
        <v>4252</v>
      </c>
      <c r="B1467" s="19" t="s">
        <v>61</v>
      </c>
      <c r="C1467" s="19" t="s">
        <v>62</v>
      </c>
      <c r="D1467" s="19" t="s">
        <v>3953</v>
      </c>
      <c r="E1467" s="19" t="s">
        <v>3954</v>
      </c>
      <c r="F1467" s="19"/>
      <c r="G1467" s="19" t="s">
        <v>3955</v>
      </c>
      <c r="H1467" s="18"/>
      <c r="I1467" s="18" t="s">
        <v>4253</v>
      </c>
      <c r="J1467" s="18"/>
      <c r="K1467" s="19" t="s">
        <v>66</v>
      </c>
      <c r="L1467" s="19">
        <v>100</v>
      </c>
      <c r="M1467" s="21" t="s">
        <v>67</v>
      </c>
      <c r="N1467" s="19" t="s">
        <v>68</v>
      </c>
      <c r="O1467" s="22" t="s">
        <v>83</v>
      </c>
      <c r="P1467" s="19" t="s">
        <v>4094</v>
      </c>
      <c r="Q1467" s="19"/>
      <c r="R1467" s="66" t="s">
        <v>3848</v>
      </c>
      <c r="S1467" s="19" t="s">
        <v>72</v>
      </c>
      <c r="T1467" s="21"/>
      <c r="U1467" s="18"/>
      <c r="V1467" s="23"/>
      <c r="W1467" s="24"/>
      <c r="X1467" s="23">
        <v>0</v>
      </c>
      <c r="Y1467" s="23">
        <f t="shared" si="63"/>
        <v>0</v>
      </c>
      <c r="Z1467" s="19"/>
      <c r="AA1467" s="19" t="s">
        <v>76</v>
      </c>
      <c r="AB1467" s="19">
        <v>11</v>
      </c>
      <c r="AC1467" s="1" t="s">
        <v>2441</v>
      </c>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c r="CO1467" s="1"/>
      <c r="CP1467" s="1"/>
      <c r="CQ1467" s="1"/>
      <c r="CR1467" s="1"/>
      <c r="CS1467" s="1"/>
      <c r="CT1467" s="1"/>
      <c r="CU1467" s="1"/>
      <c r="CV1467" s="1"/>
      <c r="CW1467" s="1"/>
      <c r="CX1467" s="1"/>
      <c r="CY1467" s="1"/>
      <c r="CZ1467" s="1"/>
      <c r="DA1467" s="1"/>
      <c r="DB1467" s="1"/>
      <c r="DC1467" s="1"/>
      <c r="DD1467" s="1"/>
      <c r="DE1467" s="1"/>
      <c r="DF1467" s="1"/>
      <c r="DG1467" s="1"/>
      <c r="DH1467" s="1"/>
      <c r="DI1467" s="1"/>
      <c r="DJ1467" s="1"/>
      <c r="DK1467" s="1"/>
      <c r="DL1467" s="1"/>
      <c r="DM1467" s="1"/>
      <c r="DN1467" s="1"/>
      <c r="DO1467" s="1"/>
      <c r="DP1467" s="1"/>
      <c r="DQ1467" s="1"/>
      <c r="DR1467" s="1"/>
      <c r="DS1467" s="1"/>
      <c r="DT1467" s="1"/>
      <c r="DU1467" s="1"/>
      <c r="DV1467" s="1"/>
      <c r="DW1467" s="1"/>
      <c r="DX1467" s="1"/>
      <c r="DY1467" s="1"/>
      <c r="DZ1467" s="1"/>
      <c r="EA1467" s="1"/>
      <c r="EB1467" s="1"/>
      <c r="EC1467" s="1"/>
      <c r="ED1467" s="1"/>
      <c r="EE1467" s="1"/>
      <c r="EF1467" s="1"/>
      <c r="EG1467" s="1"/>
      <c r="EH1467" s="1"/>
      <c r="EI1467" s="1"/>
      <c r="EJ1467" s="1"/>
      <c r="EK1467" s="1"/>
      <c r="EL1467" s="1"/>
      <c r="EM1467" s="1"/>
      <c r="EN1467" s="1"/>
      <c r="EO1467" s="1"/>
      <c r="EP1467" s="1"/>
      <c r="EQ1467" s="1"/>
      <c r="ER1467" s="1"/>
      <c r="ES1467" s="1"/>
      <c r="ET1467" s="1"/>
      <c r="EU1467" s="1"/>
      <c r="EV1467" s="1"/>
      <c r="EW1467" s="1"/>
      <c r="EX1467" s="1"/>
      <c r="EY1467" s="1"/>
      <c r="EZ1467" s="1"/>
      <c r="FA1467" s="1"/>
      <c r="FB1467" s="1"/>
      <c r="FC1467" s="1"/>
      <c r="FD1467" s="1"/>
      <c r="FE1467" s="1"/>
      <c r="FF1467" s="1"/>
      <c r="FG1467" s="1"/>
      <c r="FH1467" s="1"/>
      <c r="FI1467" s="1"/>
      <c r="FJ1467" s="1"/>
      <c r="FK1467" s="1"/>
      <c r="FL1467" s="1"/>
      <c r="FM1467" s="1"/>
      <c r="FN1467" s="1"/>
      <c r="FO1467" s="1"/>
      <c r="FP1467" s="1"/>
      <c r="FQ1467" s="1"/>
      <c r="FR1467" s="1"/>
      <c r="FS1467" s="1"/>
      <c r="FT1467" s="1"/>
      <c r="FU1467" s="1"/>
      <c r="FV1467" s="1"/>
      <c r="FW1467" s="1"/>
      <c r="FX1467" s="1"/>
      <c r="FY1467" s="1"/>
      <c r="FZ1467" s="1"/>
      <c r="GA1467" s="1"/>
      <c r="GB1467" s="1"/>
      <c r="GC1467" s="1"/>
      <c r="GD1467" s="1"/>
      <c r="GE1467" s="1"/>
      <c r="GF1467" s="1"/>
      <c r="GG1467" s="1"/>
      <c r="GH1467" s="1"/>
      <c r="GI1467" s="1"/>
      <c r="GJ1467" s="1"/>
      <c r="GK1467" s="1"/>
      <c r="GL1467" s="1"/>
      <c r="GM1467" s="1"/>
      <c r="GN1467" s="1"/>
      <c r="GO1467" s="1"/>
      <c r="GP1467" s="1"/>
      <c r="GQ1467" s="1"/>
      <c r="GR1467" s="1"/>
      <c r="GS1467" s="1"/>
      <c r="GT1467" s="1"/>
      <c r="GU1467" s="1"/>
      <c r="GV1467" s="1"/>
      <c r="GW1467" s="1"/>
      <c r="GX1467" s="1"/>
      <c r="GY1467" s="1"/>
      <c r="GZ1467" s="1"/>
      <c r="HA1467" s="1"/>
      <c r="HB1467" s="1"/>
      <c r="HC1467" s="1"/>
      <c r="HD1467" s="1"/>
      <c r="HE1467" s="1"/>
      <c r="HF1467" s="1"/>
      <c r="HG1467" s="1"/>
      <c r="HH1467" s="1"/>
      <c r="HI1467" s="1"/>
      <c r="HJ1467" s="1"/>
      <c r="HK1467" s="1"/>
      <c r="HL1467" s="1"/>
      <c r="HM1467" s="1"/>
      <c r="HN1467" s="1"/>
      <c r="HO1467" s="1"/>
      <c r="HP1467" s="1"/>
      <c r="HQ1467" s="1"/>
      <c r="HR1467" s="1"/>
      <c r="HS1467" s="1"/>
      <c r="HT1467" s="1"/>
      <c r="HU1467" s="1"/>
      <c r="HV1467" s="1"/>
      <c r="HW1467" s="1"/>
      <c r="HX1467" s="1"/>
      <c r="HY1467" s="1"/>
      <c r="HZ1467" s="1"/>
      <c r="IA1467" s="1"/>
    </row>
    <row r="1468" spans="1:235" s="5" customFormat="1" ht="100.5" customHeight="1">
      <c r="A1468" s="18" t="s">
        <v>4254</v>
      </c>
      <c r="B1468" s="19" t="s">
        <v>61</v>
      </c>
      <c r="C1468" s="19" t="s">
        <v>62</v>
      </c>
      <c r="D1468" s="19" t="s">
        <v>3953</v>
      </c>
      <c r="E1468" s="19" t="s">
        <v>3954</v>
      </c>
      <c r="F1468" s="19"/>
      <c r="G1468" s="19" t="s">
        <v>3955</v>
      </c>
      <c r="H1468" s="18"/>
      <c r="I1468" s="18" t="s">
        <v>4253</v>
      </c>
      <c r="J1468" s="18"/>
      <c r="K1468" s="19" t="s">
        <v>66</v>
      </c>
      <c r="L1468" s="19">
        <v>100</v>
      </c>
      <c r="M1468" s="21" t="s">
        <v>67</v>
      </c>
      <c r="N1468" s="19" t="s">
        <v>68</v>
      </c>
      <c r="O1468" s="22" t="s">
        <v>233</v>
      </c>
      <c r="P1468" s="19" t="s">
        <v>4094</v>
      </c>
      <c r="Q1468" s="19"/>
      <c r="R1468" s="66" t="s">
        <v>3848</v>
      </c>
      <c r="S1468" s="19" t="s">
        <v>72</v>
      </c>
      <c r="T1468" s="21"/>
      <c r="U1468" s="18"/>
      <c r="V1468" s="23"/>
      <c r="W1468" s="24"/>
      <c r="X1468" s="23">
        <v>130000</v>
      </c>
      <c r="Y1468" s="23">
        <f t="shared" si="63"/>
        <v>145600</v>
      </c>
      <c r="Z1468" s="19"/>
      <c r="AA1468" s="19" t="s">
        <v>76</v>
      </c>
      <c r="AB1468" s="19"/>
      <c r="AC1468" s="1" t="s">
        <v>2441</v>
      </c>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c r="CO1468" s="1"/>
      <c r="CP1468" s="1"/>
      <c r="CQ1468" s="1"/>
      <c r="CR1468" s="1"/>
      <c r="CS1468" s="1"/>
      <c r="CT1468" s="1"/>
      <c r="CU1468" s="1"/>
      <c r="CV1468" s="1"/>
      <c r="CW1468" s="1"/>
      <c r="CX1468" s="1"/>
      <c r="CY1468" s="1"/>
      <c r="CZ1468" s="1"/>
      <c r="DA1468" s="1"/>
      <c r="DB1468" s="1"/>
      <c r="DC1468" s="1"/>
      <c r="DD1468" s="1"/>
      <c r="DE1468" s="1"/>
      <c r="DF1468" s="1"/>
      <c r="DG1468" s="1"/>
      <c r="DH1468" s="1"/>
      <c r="DI1468" s="1"/>
      <c r="DJ1468" s="1"/>
      <c r="DK1468" s="1"/>
      <c r="DL1468" s="1"/>
      <c r="DM1468" s="1"/>
      <c r="DN1468" s="1"/>
      <c r="DO1468" s="1"/>
      <c r="DP1468" s="1"/>
      <c r="DQ1468" s="1"/>
      <c r="DR1468" s="1"/>
      <c r="DS1468" s="1"/>
      <c r="DT1468" s="1"/>
      <c r="DU1468" s="1"/>
      <c r="DV1468" s="1"/>
      <c r="DW1468" s="1"/>
      <c r="DX1468" s="1"/>
      <c r="DY1468" s="1"/>
      <c r="DZ1468" s="1"/>
      <c r="EA1468" s="1"/>
      <c r="EB1468" s="1"/>
      <c r="EC1468" s="1"/>
      <c r="ED1468" s="1"/>
      <c r="EE1468" s="1"/>
      <c r="EF1468" s="1"/>
      <c r="EG1468" s="1"/>
      <c r="EH1468" s="1"/>
      <c r="EI1468" s="1"/>
      <c r="EJ1468" s="1"/>
      <c r="EK1468" s="1"/>
      <c r="EL1468" s="1"/>
      <c r="EM1468" s="1"/>
      <c r="EN1468" s="1"/>
      <c r="EO1468" s="1"/>
      <c r="EP1468" s="1"/>
      <c r="EQ1468" s="1"/>
      <c r="ER1468" s="1"/>
      <c r="ES1468" s="1"/>
      <c r="ET1468" s="1"/>
      <c r="EU1468" s="1"/>
      <c r="EV1468" s="1"/>
      <c r="EW1468" s="1"/>
      <c r="EX1468" s="1"/>
      <c r="EY1468" s="1"/>
      <c r="EZ1468" s="1"/>
      <c r="FA1468" s="1"/>
      <c r="FB1468" s="1"/>
      <c r="FC1468" s="1"/>
      <c r="FD1468" s="1"/>
      <c r="FE1468" s="1"/>
      <c r="FF1468" s="1"/>
      <c r="FG1468" s="1"/>
      <c r="FH1468" s="1"/>
      <c r="FI1468" s="1"/>
      <c r="FJ1468" s="1"/>
      <c r="FK1468" s="1"/>
      <c r="FL1468" s="1"/>
      <c r="FM1468" s="1"/>
      <c r="FN1468" s="1"/>
      <c r="FO1468" s="1"/>
      <c r="FP1468" s="1"/>
      <c r="FQ1468" s="1"/>
      <c r="FR1468" s="1"/>
      <c r="FS1468" s="1"/>
      <c r="FT1468" s="1"/>
      <c r="FU1468" s="1"/>
      <c r="FV1468" s="1"/>
      <c r="FW1468" s="1"/>
      <c r="FX1468" s="1"/>
      <c r="FY1468" s="1"/>
      <c r="FZ1468" s="1"/>
      <c r="GA1468" s="1"/>
      <c r="GB1468" s="1"/>
      <c r="GC1468" s="1"/>
      <c r="GD1468" s="1"/>
      <c r="GE1468" s="1"/>
      <c r="GF1468" s="1"/>
      <c r="GG1468" s="1"/>
      <c r="GH1468" s="1"/>
      <c r="GI1468" s="1"/>
      <c r="GJ1468" s="1"/>
      <c r="GK1468" s="1"/>
      <c r="GL1468" s="1"/>
      <c r="GM1468" s="1"/>
      <c r="GN1468" s="1"/>
      <c r="GO1468" s="1"/>
      <c r="GP1468" s="1"/>
      <c r="GQ1468" s="1"/>
      <c r="GR1468" s="1"/>
      <c r="GS1468" s="1"/>
      <c r="GT1468" s="1"/>
      <c r="GU1468" s="1"/>
      <c r="GV1468" s="1"/>
      <c r="GW1468" s="1"/>
      <c r="GX1468" s="1"/>
      <c r="GY1468" s="1"/>
      <c r="GZ1468" s="1"/>
      <c r="HA1468" s="1"/>
      <c r="HB1468" s="1"/>
      <c r="HC1468" s="1"/>
      <c r="HD1468" s="1"/>
      <c r="HE1468" s="1"/>
      <c r="HF1468" s="1"/>
      <c r="HG1468" s="1"/>
      <c r="HH1468" s="1"/>
      <c r="HI1468" s="1"/>
      <c r="HJ1468" s="1"/>
      <c r="HK1468" s="1"/>
      <c r="HL1468" s="1"/>
      <c r="HM1468" s="1"/>
      <c r="HN1468" s="1"/>
      <c r="HO1468" s="1"/>
      <c r="HP1468" s="1"/>
      <c r="HQ1468" s="1"/>
      <c r="HR1468" s="1"/>
      <c r="HS1468" s="1"/>
      <c r="HT1468" s="1"/>
      <c r="HU1468" s="1"/>
      <c r="HV1468" s="1"/>
      <c r="HW1468" s="1"/>
      <c r="HX1468" s="1"/>
      <c r="HY1468" s="1"/>
      <c r="HZ1468" s="1"/>
      <c r="IA1468" s="1"/>
    </row>
    <row r="1469" spans="1:29" s="1" customFormat="1" ht="68.25" customHeight="1">
      <c r="A1469" s="18" t="s">
        <v>4255</v>
      </c>
      <c r="B1469" s="19" t="s">
        <v>61</v>
      </c>
      <c r="C1469" s="19" t="s">
        <v>62</v>
      </c>
      <c r="D1469" s="116" t="s">
        <v>3953</v>
      </c>
      <c r="E1469" s="116" t="s">
        <v>3954</v>
      </c>
      <c r="F1469" s="116"/>
      <c r="G1469" s="116" t="s">
        <v>3955</v>
      </c>
      <c r="H1469" s="116"/>
      <c r="I1469" s="18" t="s">
        <v>4256</v>
      </c>
      <c r="J1469" s="18"/>
      <c r="K1469" s="19" t="s">
        <v>66</v>
      </c>
      <c r="L1469" s="19">
        <v>100</v>
      </c>
      <c r="M1469" s="48">
        <v>231010000</v>
      </c>
      <c r="N1469" s="21" t="s">
        <v>2329</v>
      </c>
      <c r="O1469" s="19" t="s">
        <v>378</v>
      </c>
      <c r="P1469" s="19" t="s">
        <v>4223</v>
      </c>
      <c r="Q1469" s="19"/>
      <c r="R1469" s="116" t="s">
        <v>4070</v>
      </c>
      <c r="S1469" s="19" t="s">
        <v>72</v>
      </c>
      <c r="T1469" s="176"/>
      <c r="U1469" s="34"/>
      <c r="V1469" s="23"/>
      <c r="W1469" s="24"/>
      <c r="X1469" s="23">
        <f>89286+45000</f>
        <v>134286</v>
      </c>
      <c r="Y1469" s="23">
        <f t="shared" si="63"/>
        <v>150400.32</v>
      </c>
      <c r="Z1469" s="18"/>
      <c r="AA1469" s="19" t="s">
        <v>76</v>
      </c>
      <c r="AB1469" s="19"/>
      <c r="AC1469" s="1" t="s">
        <v>4257</v>
      </c>
    </row>
    <row r="1470" spans="1:29" s="1" customFormat="1" ht="68.25" customHeight="1">
      <c r="A1470" s="18" t="s">
        <v>4258</v>
      </c>
      <c r="B1470" s="19" t="s">
        <v>61</v>
      </c>
      <c r="C1470" s="19" t="s">
        <v>62</v>
      </c>
      <c r="D1470" s="116" t="s">
        <v>3953</v>
      </c>
      <c r="E1470" s="116" t="s">
        <v>3954</v>
      </c>
      <c r="F1470" s="116"/>
      <c r="G1470" s="116" t="s">
        <v>3955</v>
      </c>
      <c r="H1470" s="116"/>
      <c r="I1470" s="18" t="s">
        <v>4259</v>
      </c>
      <c r="J1470" s="18"/>
      <c r="K1470" s="19" t="s">
        <v>66</v>
      </c>
      <c r="L1470" s="19">
        <v>100</v>
      </c>
      <c r="M1470" s="48">
        <v>231010000</v>
      </c>
      <c r="N1470" s="21" t="s">
        <v>2329</v>
      </c>
      <c r="O1470" s="19" t="s">
        <v>390</v>
      </c>
      <c r="P1470" s="19" t="s">
        <v>4223</v>
      </c>
      <c r="Q1470" s="19"/>
      <c r="R1470" s="116" t="s">
        <v>4070</v>
      </c>
      <c r="S1470" s="19" t="s">
        <v>72</v>
      </c>
      <c r="T1470" s="176"/>
      <c r="U1470" s="34"/>
      <c r="V1470" s="23"/>
      <c r="W1470" s="24"/>
      <c r="X1470" s="23">
        <v>276786</v>
      </c>
      <c r="Y1470" s="23">
        <f t="shared" si="63"/>
        <v>310000.32</v>
      </c>
      <c r="Z1470" s="18"/>
      <c r="AA1470" s="19" t="s">
        <v>76</v>
      </c>
      <c r="AB1470" s="19"/>
      <c r="AC1470" s="1" t="s">
        <v>4257</v>
      </c>
    </row>
    <row r="1471" spans="1:29" s="1" customFormat="1" ht="68.25" customHeight="1">
      <c r="A1471" s="18" t="s">
        <v>4260</v>
      </c>
      <c r="B1471" s="19" t="s">
        <v>61</v>
      </c>
      <c r="C1471" s="19" t="s">
        <v>62</v>
      </c>
      <c r="D1471" s="116" t="s">
        <v>4197</v>
      </c>
      <c r="E1471" s="116" t="s">
        <v>4198</v>
      </c>
      <c r="F1471" s="116"/>
      <c r="G1471" s="116" t="s">
        <v>4198</v>
      </c>
      <c r="H1471" s="116"/>
      <c r="I1471" s="18"/>
      <c r="J1471" s="18"/>
      <c r="K1471" s="19" t="s">
        <v>66</v>
      </c>
      <c r="L1471" s="19">
        <v>100</v>
      </c>
      <c r="M1471" s="48">
        <v>231010000</v>
      </c>
      <c r="N1471" s="21" t="s">
        <v>2329</v>
      </c>
      <c r="O1471" s="19" t="s">
        <v>103</v>
      </c>
      <c r="P1471" s="19" t="s">
        <v>2798</v>
      </c>
      <c r="Q1471" s="19"/>
      <c r="R1471" s="116" t="s">
        <v>4070</v>
      </c>
      <c r="S1471" s="19" t="s">
        <v>72</v>
      </c>
      <c r="T1471" s="176"/>
      <c r="U1471" s="34" t="s">
        <v>3803</v>
      </c>
      <c r="V1471" s="23"/>
      <c r="W1471" s="24"/>
      <c r="X1471" s="23">
        <v>150000</v>
      </c>
      <c r="Y1471" s="23">
        <f t="shared" si="63"/>
        <v>168000.00000000003</v>
      </c>
      <c r="Z1471" s="18"/>
      <c r="AA1471" s="19" t="s">
        <v>76</v>
      </c>
      <c r="AB1471" s="19"/>
      <c r="AC1471" s="1" t="s">
        <v>4257</v>
      </c>
    </row>
    <row r="1472" spans="1:29" s="1" customFormat="1" ht="68.25" customHeight="1">
      <c r="A1472" s="18" t="s">
        <v>4261</v>
      </c>
      <c r="B1472" s="19" t="s">
        <v>61</v>
      </c>
      <c r="C1472" s="19" t="s">
        <v>62</v>
      </c>
      <c r="D1472" s="116" t="s">
        <v>4262</v>
      </c>
      <c r="E1472" s="116" t="s">
        <v>4263</v>
      </c>
      <c r="F1472" s="116"/>
      <c r="G1472" s="116" t="s">
        <v>4263</v>
      </c>
      <c r="H1472" s="116"/>
      <c r="I1472" s="18" t="s">
        <v>4264</v>
      </c>
      <c r="J1472" s="18"/>
      <c r="K1472" s="19" t="s">
        <v>66</v>
      </c>
      <c r="L1472" s="19">
        <v>100</v>
      </c>
      <c r="M1472" s="48">
        <v>231010000</v>
      </c>
      <c r="N1472" s="19" t="s">
        <v>68</v>
      </c>
      <c r="O1472" s="19" t="s">
        <v>513</v>
      </c>
      <c r="P1472" s="19" t="s">
        <v>68</v>
      </c>
      <c r="Q1472" s="19"/>
      <c r="R1472" s="116" t="s">
        <v>3848</v>
      </c>
      <c r="S1472" s="19" t="s">
        <v>3854</v>
      </c>
      <c r="T1472" s="176"/>
      <c r="U1472" s="34"/>
      <c r="V1472" s="23"/>
      <c r="W1472" s="24"/>
      <c r="X1472" s="23">
        <v>0</v>
      </c>
      <c r="Y1472" s="23">
        <f t="shared" si="63"/>
        <v>0</v>
      </c>
      <c r="Z1472" s="18"/>
      <c r="AA1472" s="19" t="s">
        <v>76</v>
      </c>
      <c r="AB1472" s="19">
        <v>11</v>
      </c>
      <c r="AC1472" s="1" t="s">
        <v>4265</v>
      </c>
    </row>
    <row r="1473" spans="1:29" s="1" customFormat="1" ht="68.25" customHeight="1">
      <c r="A1473" s="18" t="s">
        <v>4266</v>
      </c>
      <c r="B1473" s="19" t="s">
        <v>61</v>
      </c>
      <c r="C1473" s="19" t="s">
        <v>62</v>
      </c>
      <c r="D1473" s="116" t="s">
        <v>4262</v>
      </c>
      <c r="E1473" s="116" t="s">
        <v>4263</v>
      </c>
      <c r="F1473" s="116"/>
      <c r="G1473" s="116" t="s">
        <v>4263</v>
      </c>
      <c r="H1473" s="116"/>
      <c r="I1473" s="18" t="s">
        <v>4264</v>
      </c>
      <c r="J1473" s="18"/>
      <c r="K1473" s="19" t="s">
        <v>66</v>
      </c>
      <c r="L1473" s="19">
        <v>100</v>
      </c>
      <c r="M1473" s="48">
        <v>231010000</v>
      </c>
      <c r="N1473" s="19" t="s">
        <v>68</v>
      </c>
      <c r="O1473" s="19" t="s">
        <v>2020</v>
      </c>
      <c r="P1473" s="19" t="s">
        <v>68</v>
      </c>
      <c r="Q1473" s="19"/>
      <c r="R1473" s="116" t="s">
        <v>3848</v>
      </c>
      <c r="S1473" s="19" t="s">
        <v>3854</v>
      </c>
      <c r="T1473" s="176"/>
      <c r="U1473" s="34"/>
      <c r="V1473" s="23"/>
      <c r="W1473" s="24"/>
      <c r="X1473" s="23">
        <v>900000</v>
      </c>
      <c r="Y1473" s="23">
        <f t="shared" si="63"/>
        <v>1008000.0000000001</v>
      </c>
      <c r="Z1473" s="18"/>
      <c r="AA1473" s="19" t="s">
        <v>76</v>
      </c>
      <c r="AB1473" s="19"/>
      <c r="AC1473" s="1" t="s">
        <v>4265</v>
      </c>
    </row>
    <row r="1474" spans="1:235" s="5" customFormat="1" ht="71.25" customHeight="1">
      <c r="A1474" s="18" t="s">
        <v>4267</v>
      </c>
      <c r="B1474" s="19" t="s">
        <v>61</v>
      </c>
      <c r="C1474" s="19" t="s">
        <v>62</v>
      </c>
      <c r="D1474" s="19" t="s">
        <v>3953</v>
      </c>
      <c r="E1474" s="19" t="s">
        <v>3954</v>
      </c>
      <c r="F1474" s="19"/>
      <c r="G1474" s="19" t="s">
        <v>3955</v>
      </c>
      <c r="H1474" s="19"/>
      <c r="I1474" s="18" t="s">
        <v>4268</v>
      </c>
      <c r="J1474" s="18"/>
      <c r="K1474" s="19" t="s">
        <v>66</v>
      </c>
      <c r="L1474" s="66">
        <v>100</v>
      </c>
      <c r="M1474" s="48">
        <v>231010000</v>
      </c>
      <c r="N1474" s="19" t="s">
        <v>68</v>
      </c>
      <c r="O1474" s="138" t="s">
        <v>317</v>
      </c>
      <c r="P1474" s="19" t="s">
        <v>4094</v>
      </c>
      <c r="Q1474" s="19"/>
      <c r="R1474" s="66" t="s">
        <v>3848</v>
      </c>
      <c r="S1474" s="66" t="s">
        <v>72</v>
      </c>
      <c r="T1474" s="21"/>
      <c r="U1474" s="18"/>
      <c r="V1474" s="23"/>
      <c r="W1474" s="24"/>
      <c r="X1474" s="47">
        <v>75000</v>
      </c>
      <c r="Y1474" s="23">
        <f t="shared" si="63"/>
        <v>84000.00000000001</v>
      </c>
      <c r="Z1474" s="19"/>
      <c r="AA1474" s="19" t="s">
        <v>76</v>
      </c>
      <c r="AB1474" s="19"/>
      <c r="AC1474" s="1" t="s">
        <v>4265</v>
      </c>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c r="CO1474" s="1"/>
      <c r="CP1474" s="1"/>
      <c r="CQ1474" s="1"/>
      <c r="CR1474" s="1"/>
      <c r="CS1474" s="1"/>
      <c r="CT1474" s="1"/>
      <c r="CU1474" s="1"/>
      <c r="CV1474" s="1"/>
      <c r="CW1474" s="1"/>
      <c r="CX1474" s="1"/>
      <c r="CY1474" s="1"/>
      <c r="CZ1474" s="1"/>
      <c r="DA1474" s="1"/>
      <c r="DB1474" s="1"/>
      <c r="DC1474" s="1"/>
      <c r="DD1474" s="1"/>
      <c r="DE1474" s="1"/>
      <c r="DF1474" s="1"/>
      <c r="DG1474" s="1"/>
      <c r="DH1474" s="1"/>
      <c r="DI1474" s="1"/>
      <c r="DJ1474" s="1"/>
      <c r="DK1474" s="1"/>
      <c r="DL1474" s="1"/>
      <c r="DM1474" s="1"/>
      <c r="DN1474" s="1"/>
      <c r="DO1474" s="1"/>
      <c r="DP1474" s="1"/>
      <c r="DQ1474" s="1"/>
      <c r="DR1474" s="1"/>
      <c r="DS1474" s="1"/>
      <c r="DT1474" s="1"/>
      <c r="DU1474" s="1"/>
      <c r="DV1474" s="1"/>
      <c r="DW1474" s="1"/>
      <c r="DX1474" s="1"/>
      <c r="DY1474" s="1"/>
      <c r="DZ1474" s="1"/>
      <c r="EA1474" s="1"/>
      <c r="EB1474" s="1"/>
      <c r="EC1474" s="1"/>
      <c r="ED1474" s="1"/>
      <c r="EE1474" s="1"/>
      <c r="EF1474" s="1"/>
      <c r="EG1474" s="1"/>
      <c r="EH1474" s="1"/>
      <c r="EI1474" s="1"/>
      <c r="EJ1474" s="1"/>
      <c r="EK1474" s="1"/>
      <c r="EL1474" s="1"/>
      <c r="EM1474" s="1"/>
      <c r="EN1474" s="1"/>
      <c r="EO1474" s="1"/>
      <c r="EP1474" s="1"/>
      <c r="EQ1474" s="1"/>
      <c r="ER1474" s="1"/>
      <c r="ES1474" s="1"/>
      <c r="ET1474" s="1"/>
      <c r="EU1474" s="1"/>
      <c r="EV1474" s="1"/>
      <c r="EW1474" s="1"/>
      <c r="EX1474" s="1"/>
      <c r="EY1474" s="1"/>
      <c r="EZ1474" s="1"/>
      <c r="FA1474" s="1"/>
      <c r="FB1474" s="1"/>
      <c r="FC1474" s="1"/>
      <c r="FD1474" s="1"/>
      <c r="FE1474" s="1"/>
      <c r="FF1474" s="1"/>
      <c r="FG1474" s="1"/>
      <c r="FH1474" s="1"/>
      <c r="FI1474" s="1"/>
      <c r="FJ1474" s="1"/>
      <c r="FK1474" s="1"/>
      <c r="FL1474" s="1"/>
      <c r="FM1474" s="1"/>
      <c r="FN1474" s="1"/>
      <c r="FO1474" s="1"/>
      <c r="FP1474" s="1"/>
      <c r="FQ1474" s="1"/>
      <c r="FR1474" s="1"/>
      <c r="FS1474" s="1"/>
      <c r="FT1474" s="1"/>
      <c r="FU1474" s="1"/>
      <c r="FV1474" s="1"/>
      <c r="FW1474" s="1"/>
      <c r="FX1474" s="1"/>
      <c r="FY1474" s="1"/>
      <c r="FZ1474" s="1"/>
      <c r="GA1474" s="1"/>
      <c r="GB1474" s="1"/>
      <c r="GC1474" s="1"/>
      <c r="GD1474" s="1"/>
      <c r="GE1474" s="1"/>
      <c r="GF1474" s="1"/>
      <c r="GG1474" s="1"/>
      <c r="GH1474" s="1"/>
      <c r="GI1474" s="1"/>
      <c r="GJ1474" s="1"/>
      <c r="GK1474" s="1"/>
      <c r="GL1474" s="1"/>
      <c r="GM1474" s="1"/>
      <c r="GN1474" s="1"/>
      <c r="GO1474" s="1"/>
      <c r="GP1474" s="1"/>
      <c r="GQ1474" s="1"/>
      <c r="GR1474" s="1"/>
      <c r="GS1474" s="1"/>
      <c r="GT1474" s="1"/>
      <c r="GU1474" s="1"/>
      <c r="GV1474" s="1"/>
      <c r="GW1474" s="1"/>
      <c r="GX1474" s="1"/>
      <c r="GY1474" s="1"/>
      <c r="GZ1474" s="1"/>
      <c r="HA1474" s="1"/>
      <c r="HB1474" s="1"/>
      <c r="HC1474" s="1"/>
      <c r="HD1474" s="1"/>
      <c r="HE1474" s="1"/>
      <c r="HF1474" s="1"/>
      <c r="HG1474" s="1"/>
      <c r="HH1474" s="1"/>
      <c r="HI1474" s="1"/>
      <c r="HJ1474" s="1"/>
      <c r="HK1474" s="1"/>
      <c r="HL1474" s="1"/>
      <c r="HM1474" s="1"/>
      <c r="HN1474" s="1"/>
      <c r="HO1474" s="1"/>
      <c r="HP1474" s="1"/>
      <c r="HQ1474" s="1"/>
      <c r="HR1474" s="1"/>
      <c r="HS1474" s="1"/>
      <c r="HT1474" s="1"/>
      <c r="HU1474" s="1"/>
      <c r="HV1474" s="1"/>
      <c r="HW1474" s="1"/>
      <c r="HX1474" s="1"/>
      <c r="HY1474" s="1"/>
      <c r="HZ1474" s="1"/>
      <c r="IA1474" s="1"/>
    </row>
    <row r="1475" spans="1:29" s="1" customFormat="1" ht="66" customHeight="1">
      <c r="A1475" s="18" t="s">
        <v>4269</v>
      </c>
      <c r="B1475" s="19" t="s">
        <v>61</v>
      </c>
      <c r="C1475" s="19" t="s">
        <v>62</v>
      </c>
      <c r="D1475" s="19" t="s">
        <v>4270</v>
      </c>
      <c r="E1475" s="19" t="s">
        <v>4271</v>
      </c>
      <c r="F1475" s="144"/>
      <c r="G1475" s="19" t="s">
        <v>4271</v>
      </c>
      <c r="H1475" s="18"/>
      <c r="I1475" s="18" t="s">
        <v>4272</v>
      </c>
      <c r="J1475" s="18"/>
      <c r="K1475" s="19" t="s">
        <v>66</v>
      </c>
      <c r="L1475" s="19">
        <v>100</v>
      </c>
      <c r="M1475" s="21" t="s">
        <v>67</v>
      </c>
      <c r="N1475" s="19" t="s">
        <v>68</v>
      </c>
      <c r="O1475" s="22" t="s">
        <v>103</v>
      </c>
      <c r="P1475" s="19" t="s">
        <v>68</v>
      </c>
      <c r="Q1475" s="19"/>
      <c r="R1475" s="66" t="s">
        <v>4273</v>
      </c>
      <c r="S1475" s="19" t="s">
        <v>72</v>
      </c>
      <c r="T1475" s="176"/>
      <c r="U1475" s="34"/>
      <c r="V1475" s="23"/>
      <c r="W1475" s="24"/>
      <c r="X1475" s="23">
        <f>160013*1.2</f>
        <v>192015.6</v>
      </c>
      <c r="Y1475" s="23">
        <f t="shared" si="63"/>
        <v>215057.47200000004</v>
      </c>
      <c r="Z1475" s="18"/>
      <c r="AA1475" s="19" t="s">
        <v>76</v>
      </c>
      <c r="AB1475" s="19"/>
      <c r="AC1475" s="1" t="s">
        <v>4274</v>
      </c>
    </row>
    <row r="1476" spans="1:29" s="1" customFormat="1" ht="66" customHeight="1">
      <c r="A1476" s="18" t="s">
        <v>4275</v>
      </c>
      <c r="B1476" s="19" t="s">
        <v>61</v>
      </c>
      <c r="C1476" s="19" t="s">
        <v>62</v>
      </c>
      <c r="D1476" s="19" t="s">
        <v>4270</v>
      </c>
      <c r="E1476" s="19" t="s">
        <v>4271</v>
      </c>
      <c r="F1476" s="144"/>
      <c r="G1476" s="19" t="s">
        <v>4271</v>
      </c>
      <c r="H1476" s="18"/>
      <c r="I1476" s="18" t="s">
        <v>4276</v>
      </c>
      <c r="J1476" s="18"/>
      <c r="K1476" s="19" t="s">
        <v>66</v>
      </c>
      <c r="L1476" s="19">
        <v>100</v>
      </c>
      <c r="M1476" s="21" t="s">
        <v>67</v>
      </c>
      <c r="N1476" s="19" t="s">
        <v>68</v>
      </c>
      <c r="O1476" s="22" t="s">
        <v>103</v>
      </c>
      <c r="P1476" s="19" t="s">
        <v>68</v>
      </c>
      <c r="Q1476" s="19"/>
      <c r="R1476" s="66" t="s">
        <v>4273</v>
      </c>
      <c r="S1476" s="19" t="s">
        <v>72</v>
      </c>
      <c r="T1476" s="176"/>
      <c r="U1476" s="34"/>
      <c r="V1476" s="23"/>
      <c r="W1476" s="24"/>
      <c r="X1476" s="23">
        <f>185756*1.2</f>
        <v>222907.19999999998</v>
      </c>
      <c r="Y1476" s="23">
        <f t="shared" si="63"/>
        <v>249656.064</v>
      </c>
      <c r="Z1476" s="18"/>
      <c r="AA1476" s="19" t="s">
        <v>76</v>
      </c>
      <c r="AB1476" s="19"/>
      <c r="AC1476" s="1" t="s">
        <v>4274</v>
      </c>
    </row>
    <row r="1477" spans="1:29" s="1" customFormat="1" ht="63" customHeight="1">
      <c r="A1477" s="18" t="s">
        <v>4277</v>
      </c>
      <c r="B1477" s="19" t="s">
        <v>61</v>
      </c>
      <c r="C1477" s="19" t="s">
        <v>62</v>
      </c>
      <c r="D1477" s="19" t="s">
        <v>4278</v>
      </c>
      <c r="E1477" s="19" t="s">
        <v>4279</v>
      </c>
      <c r="F1477" s="18"/>
      <c r="G1477" s="19" t="s">
        <v>4279</v>
      </c>
      <c r="H1477" s="18"/>
      <c r="I1477" s="18" t="s">
        <v>4280</v>
      </c>
      <c r="J1477" s="18"/>
      <c r="K1477" s="19" t="s">
        <v>66</v>
      </c>
      <c r="L1477" s="19">
        <v>100</v>
      </c>
      <c r="M1477" s="21" t="s">
        <v>67</v>
      </c>
      <c r="N1477" s="19" t="s">
        <v>68</v>
      </c>
      <c r="O1477" s="22" t="s">
        <v>233</v>
      </c>
      <c r="P1477" s="19" t="s">
        <v>68</v>
      </c>
      <c r="Q1477" s="19"/>
      <c r="R1477" s="66" t="s">
        <v>4273</v>
      </c>
      <c r="S1477" s="19" t="s">
        <v>72</v>
      </c>
      <c r="T1477" s="176"/>
      <c r="U1477" s="34"/>
      <c r="V1477" s="23"/>
      <c r="W1477" s="24"/>
      <c r="X1477" s="23">
        <f>28000*1.2</f>
        <v>33600</v>
      </c>
      <c r="Y1477" s="23">
        <f t="shared" si="63"/>
        <v>37632</v>
      </c>
      <c r="Z1477" s="18"/>
      <c r="AA1477" s="19" t="s">
        <v>76</v>
      </c>
      <c r="AB1477" s="19"/>
      <c r="AC1477" s="1" t="s">
        <v>4274</v>
      </c>
    </row>
    <row r="1478" spans="1:29" s="1" customFormat="1" ht="66" customHeight="1">
      <c r="A1478" s="18" t="s">
        <v>4281</v>
      </c>
      <c r="B1478" s="19" t="s">
        <v>61</v>
      </c>
      <c r="C1478" s="19" t="s">
        <v>62</v>
      </c>
      <c r="D1478" s="19" t="s">
        <v>4282</v>
      </c>
      <c r="E1478" s="19" t="s">
        <v>4283</v>
      </c>
      <c r="F1478" s="18"/>
      <c r="G1478" s="19" t="s">
        <v>4283</v>
      </c>
      <c r="H1478" s="18"/>
      <c r="I1478" s="18"/>
      <c r="J1478" s="18"/>
      <c r="K1478" s="19" t="s">
        <v>66</v>
      </c>
      <c r="L1478" s="19">
        <v>100</v>
      </c>
      <c r="M1478" s="21" t="s">
        <v>67</v>
      </c>
      <c r="N1478" s="19" t="s">
        <v>68</v>
      </c>
      <c r="O1478" s="22" t="s">
        <v>112</v>
      </c>
      <c r="P1478" s="19" t="s">
        <v>68</v>
      </c>
      <c r="Q1478" s="19"/>
      <c r="R1478" s="66" t="s">
        <v>4273</v>
      </c>
      <c r="S1478" s="19" t="s">
        <v>72</v>
      </c>
      <c r="T1478" s="176"/>
      <c r="U1478" s="34"/>
      <c r="V1478" s="23"/>
      <c r="W1478" s="24"/>
      <c r="X1478" s="23">
        <f>1016264*1.2</f>
        <v>1219516.8</v>
      </c>
      <c r="Y1478" s="23">
        <f t="shared" si="63"/>
        <v>1365858.816</v>
      </c>
      <c r="Z1478" s="18"/>
      <c r="AA1478" s="19" t="s">
        <v>76</v>
      </c>
      <c r="AB1478" s="19"/>
      <c r="AC1478" s="1" t="s">
        <v>4274</v>
      </c>
    </row>
    <row r="1479" spans="1:29" s="1" customFormat="1" ht="66" customHeight="1">
      <c r="A1479" s="18" t="s">
        <v>4284</v>
      </c>
      <c r="B1479" s="19" t="s">
        <v>61</v>
      </c>
      <c r="C1479" s="19" t="s">
        <v>62</v>
      </c>
      <c r="D1479" s="19" t="s">
        <v>4285</v>
      </c>
      <c r="E1479" s="19" t="s">
        <v>4286</v>
      </c>
      <c r="F1479" s="18"/>
      <c r="G1479" s="19" t="s">
        <v>4286</v>
      </c>
      <c r="H1479" s="18"/>
      <c r="I1479" s="18" t="s">
        <v>4287</v>
      </c>
      <c r="J1479" s="18"/>
      <c r="K1479" s="19" t="s">
        <v>66</v>
      </c>
      <c r="L1479" s="19">
        <v>100</v>
      </c>
      <c r="M1479" s="21" t="s">
        <v>67</v>
      </c>
      <c r="N1479" s="19" t="s">
        <v>68</v>
      </c>
      <c r="O1479" s="22" t="s">
        <v>417</v>
      </c>
      <c r="P1479" s="19" t="s">
        <v>68</v>
      </c>
      <c r="Q1479" s="19"/>
      <c r="R1479" s="66" t="s">
        <v>4273</v>
      </c>
      <c r="S1479" s="19" t="s">
        <v>72</v>
      </c>
      <c r="T1479" s="176"/>
      <c r="U1479" s="34"/>
      <c r="V1479" s="23"/>
      <c r="W1479" s="24"/>
      <c r="X1479" s="23">
        <f>3494404*1.2</f>
        <v>4193284.8</v>
      </c>
      <c r="Y1479" s="23">
        <f t="shared" si="63"/>
        <v>4696478.976</v>
      </c>
      <c r="Z1479" s="18"/>
      <c r="AA1479" s="19" t="s">
        <v>76</v>
      </c>
      <c r="AB1479" s="19"/>
      <c r="AC1479" s="1" t="s">
        <v>4274</v>
      </c>
    </row>
    <row r="1480" spans="1:29" s="1" customFormat="1" ht="69" customHeight="1">
      <c r="A1480" s="18" t="s">
        <v>4288</v>
      </c>
      <c r="B1480" s="19" t="s">
        <v>61</v>
      </c>
      <c r="C1480" s="19" t="s">
        <v>62</v>
      </c>
      <c r="D1480" s="56" t="s">
        <v>4289</v>
      </c>
      <c r="E1480" s="26" t="s">
        <v>4290</v>
      </c>
      <c r="F1480" s="18"/>
      <c r="G1480" s="26" t="s">
        <v>4290</v>
      </c>
      <c r="H1480" s="26"/>
      <c r="I1480" s="18"/>
      <c r="J1480" s="18"/>
      <c r="K1480" s="19" t="s">
        <v>66</v>
      </c>
      <c r="L1480" s="19">
        <v>100</v>
      </c>
      <c r="M1480" s="21" t="s">
        <v>67</v>
      </c>
      <c r="N1480" s="19" t="s">
        <v>68</v>
      </c>
      <c r="O1480" s="22" t="s">
        <v>417</v>
      </c>
      <c r="P1480" s="19" t="s">
        <v>2798</v>
      </c>
      <c r="Q1480" s="19"/>
      <c r="R1480" s="18" t="s">
        <v>3848</v>
      </c>
      <c r="S1480" s="66" t="s">
        <v>3854</v>
      </c>
      <c r="T1480" s="21"/>
      <c r="U1480" s="18" t="s">
        <v>3803</v>
      </c>
      <c r="V1480" s="23"/>
      <c r="W1480" s="24"/>
      <c r="X1480" s="23">
        <v>428571</v>
      </c>
      <c r="Y1480" s="23">
        <v>480000</v>
      </c>
      <c r="Z1480" s="18"/>
      <c r="AA1480" s="19" t="s">
        <v>76</v>
      </c>
      <c r="AB1480" s="19"/>
      <c r="AC1480" s="1" t="s">
        <v>4291</v>
      </c>
    </row>
    <row r="1481" spans="1:29" s="1" customFormat="1" ht="69" customHeight="1">
      <c r="A1481" s="18" t="s">
        <v>4292</v>
      </c>
      <c r="B1481" s="19" t="s">
        <v>61</v>
      </c>
      <c r="C1481" s="19" t="s">
        <v>62</v>
      </c>
      <c r="D1481" s="56" t="s">
        <v>4293</v>
      </c>
      <c r="E1481" s="26" t="s">
        <v>4294</v>
      </c>
      <c r="F1481" s="18"/>
      <c r="G1481" s="26" t="s">
        <v>4295</v>
      </c>
      <c r="H1481" s="26"/>
      <c r="I1481" s="18" t="s">
        <v>4296</v>
      </c>
      <c r="J1481" s="18"/>
      <c r="K1481" s="19" t="s">
        <v>66</v>
      </c>
      <c r="L1481" s="19">
        <v>90</v>
      </c>
      <c r="M1481" s="21" t="s">
        <v>67</v>
      </c>
      <c r="N1481" s="19" t="s">
        <v>68</v>
      </c>
      <c r="O1481" s="22" t="s">
        <v>417</v>
      </c>
      <c r="P1481" s="19" t="s">
        <v>2798</v>
      </c>
      <c r="Q1481" s="19"/>
      <c r="R1481" s="18" t="s">
        <v>3848</v>
      </c>
      <c r="S1481" s="66" t="s">
        <v>3854</v>
      </c>
      <c r="T1481" s="21"/>
      <c r="U1481" s="18" t="s">
        <v>3803</v>
      </c>
      <c r="V1481" s="23"/>
      <c r="W1481" s="24"/>
      <c r="X1481" s="23">
        <v>3000000</v>
      </c>
      <c r="Y1481" s="23">
        <f>X1481*1.12</f>
        <v>3360000.0000000005</v>
      </c>
      <c r="Z1481" s="18"/>
      <c r="AA1481" s="19" t="s">
        <v>76</v>
      </c>
      <c r="AB1481" s="19"/>
      <c r="AC1481" s="1" t="s">
        <v>4291</v>
      </c>
    </row>
    <row r="1482" spans="1:29" s="1" customFormat="1" ht="69" customHeight="1">
      <c r="A1482" s="18" t="s">
        <v>4297</v>
      </c>
      <c r="B1482" s="19" t="s">
        <v>61</v>
      </c>
      <c r="C1482" s="19" t="s">
        <v>62</v>
      </c>
      <c r="D1482" s="56" t="s">
        <v>4144</v>
      </c>
      <c r="E1482" s="26" t="s">
        <v>4145</v>
      </c>
      <c r="F1482" s="18"/>
      <c r="G1482" s="26" t="s">
        <v>4145</v>
      </c>
      <c r="H1482" s="26"/>
      <c r="I1482" s="18" t="s">
        <v>4298</v>
      </c>
      <c r="J1482" s="18"/>
      <c r="K1482" s="19" t="s">
        <v>66</v>
      </c>
      <c r="L1482" s="19">
        <v>90</v>
      </c>
      <c r="M1482" s="21" t="s">
        <v>67</v>
      </c>
      <c r="N1482" s="19" t="s">
        <v>68</v>
      </c>
      <c r="O1482" s="22" t="s">
        <v>69</v>
      </c>
      <c r="P1482" s="19" t="s">
        <v>2798</v>
      </c>
      <c r="Q1482" s="19"/>
      <c r="R1482" s="18" t="s">
        <v>3848</v>
      </c>
      <c r="S1482" s="66" t="s">
        <v>3854</v>
      </c>
      <c r="T1482" s="21"/>
      <c r="U1482" s="18"/>
      <c r="V1482" s="23"/>
      <c r="W1482" s="24"/>
      <c r="X1482" s="23">
        <v>0</v>
      </c>
      <c r="Y1482" s="23">
        <v>0</v>
      </c>
      <c r="Z1482" s="18"/>
      <c r="AA1482" s="19" t="s">
        <v>76</v>
      </c>
      <c r="AB1482" s="19">
        <v>20.21</v>
      </c>
      <c r="AC1482" s="1" t="s">
        <v>4291</v>
      </c>
    </row>
    <row r="1483" spans="1:29" s="1" customFormat="1" ht="69" customHeight="1">
      <c r="A1483" s="18" t="s">
        <v>4299</v>
      </c>
      <c r="B1483" s="19" t="s">
        <v>61</v>
      </c>
      <c r="C1483" s="19" t="s">
        <v>62</v>
      </c>
      <c r="D1483" s="56" t="s">
        <v>4144</v>
      </c>
      <c r="E1483" s="26" t="s">
        <v>4145</v>
      </c>
      <c r="F1483" s="18"/>
      <c r="G1483" s="26" t="s">
        <v>4145</v>
      </c>
      <c r="H1483" s="26"/>
      <c r="I1483" s="18" t="s">
        <v>4298</v>
      </c>
      <c r="J1483" s="18"/>
      <c r="K1483" s="19" t="s">
        <v>66</v>
      </c>
      <c r="L1483" s="19">
        <v>90</v>
      </c>
      <c r="M1483" s="21" t="s">
        <v>67</v>
      </c>
      <c r="N1483" s="19" t="s">
        <v>68</v>
      </c>
      <c r="O1483" s="22" t="s">
        <v>69</v>
      </c>
      <c r="P1483" s="19" t="s">
        <v>2798</v>
      </c>
      <c r="Q1483" s="19"/>
      <c r="R1483" s="18" t="s">
        <v>3848</v>
      </c>
      <c r="S1483" s="66" t="s">
        <v>3854</v>
      </c>
      <c r="T1483" s="21"/>
      <c r="U1483" s="18"/>
      <c r="V1483" s="23"/>
      <c r="W1483" s="24"/>
      <c r="X1483" s="23">
        <v>210858</v>
      </c>
      <c r="Y1483" s="23">
        <f>X1483*1.12</f>
        <v>236160.96000000002</v>
      </c>
      <c r="Z1483" s="18"/>
      <c r="AA1483" s="19" t="s">
        <v>76</v>
      </c>
      <c r="AB1483" s="19"/>
      <c r="AC1483" s="1" t="s">
        <v>4291</v>
      </c>
    </row>
    <row r="1484" spans="1:79" s="19" customFormat="1" ht="225" customHeight="1">
      <c r="A1484" s="18" t="s">
        <v>4300</v>
      </c>
      <c r="B1484" s="19" t="s">
        <v>2483</v>
      </c>
      <c r="C1484" s="19" t="s">
        <v>62</v>
      </c>
      <c r="D1484" s="116" t="s">
        <v>3953</v>
      </c>
      <c r="E1484" s="116" t="s">
        <v>3954</v>
      </c>
      <c r="F1484" s="116"/>
      <c r="G1484" s="116" t="s">
        <v>3955</v>
      </c>
      <c r="I1484" s="19" t="s">
        <v>4301</v>
      </c>
      <c r="K1484" s="19" t="s">
        <v>66</v>
      </c>
      <c r="L1484" s="19">
        <v>100</v>
      </c>
      <c r="M1484" s="21" t="s">
        <v>67</v>
      </c>
      <c r="N1484" s="19" t="s">
        <v>2451</v>
      </c>
      <c r="O1484" s="19" t="s">
        <v>191</v>
      </c>
      <c r="P1484" s="19" t="s">
        <v>4015</v>
      </c>
      <c r="R1484" s="18" t="s">
        <v>3848</v>
      </c>
      <c r="S1484" s="19" t="s">
        <v>72</v>
      </c>
      <c r="V1484" s="24"/>
      <c r="W1484" s="24"/>
      <c r="X1484" s="23">
        <v>147000</v>
      </c>
      <c r="Y1484" s="24">
        <f>X1484*1.12</f>
        <v>164640.00000000003</v>
      </c>
      <c r="AA1484" s="19" t="s">
        <v>76</v>
      </c>
      <c r="AC1484" s="143" t="s">
        <v>2453</v>
      </c>
      <c r="AD1484" s="5"/>
      <c r="AE1484" s="5"/>
      <c r="AF1484" s="5"/>
      <c r="AG1484" s="5"/>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c r="BI1484" s="5"/>
      <c r="BJ1484" s="5"/>
      <c r="BK1484" s="5"/>
      <c r="BL1484" s="5"/>
      <c r="BM1484" s="5"/>
      <c r="BN1484" s="5"/>
      <c r="BO1484" s="5"/>
      <c r="BP1484" s="5"/>
      <c r="BQ1484" s="5"/>
      <c r="BR1484" s="5"/>
      <c r="BS1484" s="5"/>
      <c r="BT1484" s="5"/>
      <c r="BU1484" s="5"/>
      <c r="BV1484" s="5"/>
      <c r="BW1484" s="5"/>
      <c r="BX1484" s="5"/>
      <c r="BY1484" s="5"/>
      <c r="BZ1484" s="5"/>
      <c r="CA1484" s="5"/>
    </row>
    <row r="1485" spans="1:79" s="19" customFormat="1" ht="175.5" customHeight="1">
      <c r="A1485" s="18" t="s">
        <v>4302</v>
      </c>
      <c r="B1485" s="19" t="s">
        <v>2483</v>
      </c>
      <c r="C1485" s="19" t="s">
        <v>62</v>
      </c>
      <c r="D1485" s="19" t="s">
        <v>3920</v>
      </c>
      <c r="E1485" s="19" t="s">
        <v>3921</v>
      </c>
      <c r="G1485" s="19" t="s">
        <v>3921</v>
      </c>
      <c r="I1485" s="19" t="s">
        <v>4303</v>
      </c>
      <c r="K1485" s="19" t="s">
        <v>66</v>
      </c>
      <c r="L1485" s="19">
        <v>100</v>
      </c>
      <c r="M1485" s="21" t="s">
        <v>67</v>
      </c>
      <c r="N1485" s="19" t="s">
        <v>2451</v>
      </c>
      <c r="O1485" s="19" t="s">
        <v>103</v>
      </c>
      <c r="P1485" s="19" t="s">
        <v>2451</v>
      </c>
      <c r="R1485" s="18" t="s">
        <v>3848</v>
      </c>
      <c r="S1485" s="66" t="s">
        <v>3854</v>
      </c>
      <c r="V1485" s="24"/>
      <c r="W1485" s="24"/>
      <c r="X1485" s="24">
        <v>60000</v>
      </c>
      <c r="Y1485" s="24">
        <f>X1485*1.12</f>
        <v>67200</v>
      </c>
      <c r="AA1485" s="19" t="s">
        <v>76</v>
      </c>
      <c r="AC1485" s="143" t="s">
        <v>2453</v>
      </c>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c r="BI1485" s="5"/>
      <c r="BJ1485" s="5"/>
      <c r="BK1485" s="5"/>
      <c r="BL1485" s="5"/>
      <c r="BM1485" s="5"/>
      <c r="BN1485" s="5"/>
      <c r="BO1485" s="5"/>
      <c r="BP1485" s="5"/>
      <c r="BQ1485" s="5"/>
      <c r="BR1485" s="5"/>
      <c r="BS1485" s="5"/>
      <c r="BT1485" s="5"/>
      <c r="BU1485" s="5"/>
      <c r="BV1485" s="5"/>
      <c r="BW1485" s="5"/>
      <c r="BX1485" s="5"/>
      <c r="BY1485" s="5"/>
      <c r="BZ1485" s="5"/>
      <c r="CA1485" s="5"/>
    </row>
    <row r="1486" spans="1:29" s="8" customFormat="1" ht="191.25" customHeight="1">
      <c r="A1486" s="18" t="s">
        <v>4304</v>
      </c>
      <c r="B1486" s="18" t="s">
        <v>61</v>
      </c>
      <c r="C1486" s="18" t="s">
        <v>62</v>
      </c>
      <c r="D1486" s="18" t="s">
        <v>4047</v>
      </c>
      <c r="E1486" s="18" t="s">
        <v>4048</v>
      </c>
      <c r="F1486" s="18"/>
      <c r="G1486" s="18" t="s">
        <v>4048</v>
      </c>
      <c r="H1486" s="18"/>
      <c r="I1486" s="18" t="s">
        <v>4305</v>
      </c>
      <c r="J1486" s="18"/>
      <c r="K1486" s="35" t="s">
        <v>66</v>
      </c>
      <c r="L1486" s="35" t="s">
        <v>1722</v>
      </c>
      <c r="M1486" s="110" t="s">
        <v>67</v>
      </c>
      <c r="N1486" s="35" t="s">
        <v>338</v>
      </c>
      <c r="O1486" s="35" t="s">
        <v>417</v>
      </c>
      <c r="P1486" s="35" t="s">
        <v>2798</v>
      </c>
      <c r="Q1486" s="35"/>
      <c r="R1486" s="35" t="s">
        <v>3848</v>
      </c>
      <c r="S1486" s="40" t="s">
        <v>3854</v>
      </c>
      <c r="T1486" s="35"/>
      <c r="U1486" s="35"/>
      <c r="V1486" s="125"/>
      <c r="W1486" s="125"/>
      <c r="X1486" s="23">
        <v>25000</v>
      </c>
      <c r="Y1486" s="23">
        <f>X1486*1.12</f>
        <v>28000.000000000004</v>
      </c>
      <c r="Z1486" s="35"/>
      <c r="AA1486" s="19" t="s">
        <v>76</v>
      </c>
      <c r="AB1486" s="35"/>
      <c r="AC1486" s="114" t="s">
        <v>1755</v>
      </c>
    </row>
    <row r="1487" spans="1:29" s="1" customFormat="1" ht="153.75" customHeight="1">
      <c r="A1487" s="18" t="s">
        <v>4306</v>
      </c>
      <c r="B1487" s="19" t="s">
        <v>61</v>
      </c>
      <c r="C1487" s="19" t="s">
        <v>62</v>
      </c>
      <c r="D1487" s="19" t="s">
        <v>3953</v>
      </c>
      <c r="E1487" s="18" t="s">
        <v>3954</v>
      </c>
      <c r="F1487" s="19"/>
      <c r="G1487" s="18" t="s">
        <v>3955</v>
      </c>
      <c r="H1487" s="18"/>
      <c r="I1487" s="18" t="s">
        <v>4307</v>
      </c>
      <c r="J1487" s="18"/>
      <c r="K1487" s="19" t="s">
        <v>66</v>
      </c>
      <c r="L1487" s="19">
        <v>100</v>
      </c>
      <c r="M1487" s="18">
        <v>231010000</v>
      </c>
      <c r="N1487" s="19" t="s">
        <v>68</v>
      </c>
      <c r="O1487" s="19" t="s">
        <v>191</v>
      </c>
      <c r="P1487" s="19" t="s">
        <v>4015</v>
      </c>
      <c r="Q1487" s="19"/>
      <c r="R1487" s="66" t="s">
        <v>3951</v>
      </c>
      <c r="S1487" s="66" t="s">
        <v>72</v>
      </c>
      <c r="T1487" s="21"/>
      <c r="U1487" s="18"/>
      <c r="V1487" s="23"/>
      <c r="W1487" s="24"/>
      <c r="X1487" s="23">
        <f>100000/1.12</f>
        <v>89285.71428571428</v>
      </c>
      <c r="Y1487" s="23">
        <f>X1487*1.12</f>
        <v>100000</v>
      </c>
      <c r="Z1487" s="19"/>
      <c r="AA1487" s="19" t="s">
        <v>76</v>
      </c>
      <c r="AB1487" s="19"/>
      <c r="AC1487" s="5" t="s">
        <v>732</v>
      </c>
    </row>
    <row r="1488" spans="1:29" s="62" customFormat="1" ht="135.75" customHeight="1">
      <c r="A1488" s="62" t="s">
        <v>4308</v>
      </c>
      <c r="B1488" s="19" t="s">
        <v>195</v>
      </c>
      <c r="C1488" s="19" t="s">
        <v>62</v>
      </c>
      <c r="D1488" s="18" t="s">
        <v>4309</v>
      </c>
      <c r="E1488" s="18" t="s">
        <v>4310</v>
      </c>
      <c r="F1488" s="33"/>
      <c r="G1488" s="18" t="s">
        <v>4310</v>
      </c>
      <c r="H1488" s="33"/>
      <c r="I1488" s="18"/>
      <c r="J1488" s="18"/>
      <c r="K1488" s="19" t="s">
        <v>66</v>
      </c>
      <c r="L1488" s="19">
        <v>100</v>
      </c>
      <c r="M1488" s="18">
        <v>231010000</v>
      </c>
      <c r="N1488" s="19" t="s">
        <v>68</v>
      </c>
      <c r="O1488" s="19" t="s">
        <v>83</v>
      </c>
      <c r="P1488" s="19" t="s">
        <v>2798</v>
      </c>
      <c r="Q1488" s="19"/>
      <c r="R1488" s="66" t="s">
        <v>4311</v>
      </c>
      <c r="S1488" s="66" t="s">
        <v>3854</v>
      </c>
      <c r="T1488" s="102"/>
      <c r="U1488" s="102"/>
      <c r="V1488" s="23"/>
      <c r="W1488" s="103"/>
      <c r="X1488" s="98">
        <f>Y1488/1.12</f>
        <v>22499.999999999996</v>
      </c>
      <c r="Y1488" s="98">
        <v>25200</v>
      </c>
      <c r="Z1488" s="19"/>
      <c r="AA1488" s="19" t="s">
        <v>76</v>
      </c>
      <c r="AB1488" s="19"/>
      <c r="AC1488" s="15" t="s">
        <v>4312</v>
      </c>
    </row>
    <row r="1489" spans="1:235" s="5" customFormat="1" ht="63.75" customHeight="1">
      <c r="A1489" s="18" t="s">
        <v>4313</v>
      </c>
      <c r="B1489" s="19" t="s">
        <v>61</v>
      </c>
      <c r="C1489" s="19" t="s">
        <v>62</v>
      </c>
      <c r="D1489" s="19" t="s">
        <v>4165</v>
      </c>
      <c r="E1489" s="19" t="s">
        <v>4166</v>
      </c>
      <c r="F1489" s="18"/>
      <c r="G1489" s="19" t="s">
        <v>4166</v>
      </c>
      <c r="H1489" s="18"/>
      <c r="I1489" s="19" t="s">
        <v>4314</v>
      </c>
      <c r="J1489" s="19"/>
      <c r="K1489" s="19" t="s">
        <v>66</v>
      </c>
      <c r="L1489" s="19">
        <v>0</v>
      </c>
      <c r="M1489" s="21" t="s">
        <v>67</v>
      </c>
      <c r="N1489" s="19" t="s">
        <v>68</v>
      </c>
      <c r="O1489" s="22" t="s">
        <v>83</v>
      </c>
      <c r="P1489" s="19" t="s">
        <v>2798</v>
      </c>
      <c r="Q1489" s="66"/>
      <c r="R1489" s="66" t="s">
        <v>3848</v>
      </c>
      <c r="S1489" s="66" t="s">
        <v>3854</v>
      </c>
      <c r="T1489" s="21"/>
      <c r="U1489" s="18" t="s">
        <v>3803</v>
      </c>
      <c r="V1489" s="23"/>
      <c r="W1489" s="24"/>
      <c r="X1489" s="23">
        <v>50000</v>
      </c>
      <c r="Y1489" s="23">
        <f>X1489*1.12</f>
        <v>56000.00000000001</v>
      </c>
      <c r="Z1489" s="19"/>
      <c r="AA1489" s="19" t="s">
        <v>76</v>
      </c>
      <c r="AB1489" s="19"/>
      <c r="AC1489" s="1" t="s">
        <v>3067</v>
      </c>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c r="CO1489" s="1"/>
      <c r="CP1489" s="1"/>
      <c r="CQ1489" s="1"/>
      <c r="CR1489" s="1"/>
      <c r="CS1489" s="1"/>
      <c r="CT1489" s="1"/>
      <c r="CU1489" s="1"/>
      <c r="CV1489" s="1"/>
      <c r="CW1489" s="1"/>
      <c r="CX1489" s="1"/>
      <c r="CY1489" s="1"/>
      <c r="CZ1489" s="1"/>
      <c r="DA1489" s="1"/>
      <c r="DB1489" s="1"/>
      <c r="DC1489" s="1"/>
      <c r="DD1489" s="1"/>
      <c r="DE1489" s="1"/>
      <c r="DF1489" s="1"/>
      <c r="DG1489" s="1"/>
      <c r="DH1489" s="1"/>
      <c r="DI1489" s="1"/>
      <c r="DJ1489" s="1"/>
      <c r="DK1489" s="1"/>
      <c r="DL1489" s="1"/>
      <c r="DM1489" s="1"/>
      <c r="DN1489" s="1"/>
      <c r="DO1489" s="1"/>
      <c r="DP1489" s="1"/>
      <c r="DQ1489" s="1"/>
      <c r="DR1489" s="1"/>
      <c r="DS1489" s="1"/>
      <c r="DT1489" s="1"/>
      <c r="DU1489" s="1"/>
      <c r="DV1489" s="1"/>
      <c r="DW1489" s="1"/>
      <c r="DX1489" s="1"/>
      <c r="DY1489" s="1"/>
      <c r="DZ1489" s="1"/>
      <c r="EA1489" s="1"/>
      <c r="EB1489" s="1"/>
      <c r="EC1489" s="1"/>
      <c r="ED1489" s="1"/>
      <c r="EE1489" s="1"/>
      <c r="EF1489" s="1"/>
      <c r="EG1489" s="1"/>
      <c r="EH1489" s="1"/>
      <c r="EI1489" s="1"/>
      <c r="EJ1489" s="1"/>
      <c r="EK1489" s="1"/>
      <c r="EL1489" s="1"/>
      <c r="EM1489" s="1"/>
      <c r="EN1489" s="1"/>
      <c r="EO1489" s="1"/>
      <c r="EP1489" s="1"/>
      <c r="EQ1489" s="1"/>
      <c r="ER1489" s="1"/>
      <c r="ES1489" s="1"/>
      <c r="ET1489" s="1"/>
      <c r="EU1489" s="1"/>
      <c r="EV1489" s="1"/>
      <c r="EW1489" s="1"/>
      <c r="EX1489" s="1"/>
      <c r="EY1489" s="1"/>
      <c r="EZ1489" s="1"/>
      <c r="FA1489" s="1"/>
      <c r="FB1489" s="1"/>
      <c r="FC1489" s="1"/>
      <c r="FD1489" s="1"/>
      <c r="FE1489" s="1"/>
      <c r="FF1489" s="1"/>
      <c r="FG1489" s="1"/>
      <c r="FH1489" s="1"/>
      <c r="FI1489" s="1"/>
      <c r="FJ1489" s="1"/>
      <c r="FK1489" s="1"/>
      <c r="FL1489" s="1"/>
      <c r="FM1489" s="1"/>
      <c r="FN1489" s="1"/>
      <c r="FO1489" s="1"/>
      <c r="FP1489" s="1"/>
      <c r="FQ1489" s="1"/>
      <c r="FR1489" s="1"/>
      <c r="FS1489" s="1"/>
      <c r="FT1489" s="1"/>
      <c r="FU1489" s="1"/>
      <c r="FV1489" s="1"/>
      <c r="FW1489" s="1"/>
      <c r="FX1489" s="1"/>
      <c r="FY1489" s="1"/>
      <c r="FZ1489" s="1"/>
      <c r="GA1489" s="1"/>
      <c r="GB1489" s="1"/>
      <c r="GC1489" s="1"/>
      <c r="GD1489" s="1"/>
      <c r="GE1489" s="1"/>
      <c r="GF1489" s="1"/>
      <c r="GG1489" s="1"/>
      <c r="GH1489" s="1"/>
      <c r="GI1489" s="1"/>
      <c r="GJ1489" s="1"/>
      <c r="GK1489" s="1"/>
      <c r="GL1489" s="1"/>
      <c r="GM1489" s="1"/>
      <c r="GN1489" s="1"/>
      <c r="GO1489" s="1"/>
      <c r="GP1489" s="1"/>
      <c r="GQ1489" s="1"/>
      <c r="GR1489" s="1"/>
      <c r="GS1489" s="1"/>
      <c r="GT1489" s="1"/>
      <c r="GU1489" s="1"/>
      <c r="GV1489" s="1"/>
      <c r="GW1489" s="1"/>
      <c r="GX1489" s="1"/>
      <c r="GY1489" s="1"/>
      <c r="GZ1489" s="1"/>
      <c r="HA1489" s="1"/>
      <c r="HB1489" s="1"/>
      <c r="HC1489" s="1"/>
      <c r="HD1489" s="1"/>
      <c r="HE1489" s="1"/>
      <c r="HF1489" s="1"/>
      <c r="HG1489" s="1"/>
      <c r="HH1489" s="1"/>
      <c r="HI1489" s="1"/>
      <c r="HJ1489" s="1"/>
      <c r="HK1489" s="1"/>
      <c r="HL1489" s="1"/>
      <c r="HM1489" s="1"/>
      <c r="HN1489" s="1"/>
      <c r="HO1489" s="1"/>
      <c r="HP1489" s="1"/>
      <c r="HQ1489" s="1"/>
      <c r="HR1489" s="1"/>
      <c r="HS1489" s="1"/>
      <c r="HT1489" s="1"/>
      <c r="HU1489" s="1"/>
      <c r="HV1489" s="1"/>
      <c r="HW1489" s="1"/>
      <c r="HX1489" s="1"/>
      <c r="HY1489" s="1"/>
      <c r="HZ1489" s="1"/>
      <c r="IA1489" s="1"/>
    </row>
    <row r="1490" spans="1:79" s="19" customFormat="1" ht="117.75" customHeight="1">
      <c r="A1490" s="18" t="s">
        <v>4315</v>
      </c>
      <c r="B1490" s="19" t="s">
        <v>2483</v>
      </c>
      <c r="C1490" s="19" t="s">
        <v>62</v>
      </c>
      <c r="D1490" s="116" t="s">
        <v>3953</v>
      </c>
      <c r="E1490" s="116" t="s">
        <v>3954</v>
      </c>
      <c r="F1490" s="116"/>
      <c r="G1490" s="116" t="s">
        <v>3955</v>
      </c>
      <c r="I1490" s="19" t="s">
        <v>4316</v>
      </c>
      <c r="K1490" s="19" t="s">
        <v>66</v>
      </c>
      <c r="L1490" s="19">
        <v>100</v>
      </c>
      <c r="M1490" s="21" t="s">
        <v>67</v>
      </c>
      <c r="N1490" s="19" t="s">
        <v>2451</v>
      </c>
      <c r="O1490" s="19" t="s">
        <v>317</v>
      </c>
      <c r="P1490" s="19" t="s">
        <v>2798</v>
      </c>
      <c r="R1490" s="18" t="s">
        <v>3848</v>
      </c>
      <c r="S1490" s="19" t="s">
        <v>72</v>
      </c>
      <c r="V1490" s="24"/>
      <c r="W1490" s="24"/>
      <c r="X1490" s="23">
        <v>308000</v>
      </c>
      <c r="Y1490" s="24">
        <f aca="true" t="shared" si="64" ref="Y1490:Y1502">X1490*1.12</f>
        <v>344960.00000000006</v>
      </c>
      <c r="AA1490" s="19" t="s">
        <v>76</v>
      </c>
      <c r="AC1490" s="143" t="s">
        <v>4317</v>
      </c>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c r="BO1490" s="5"/>
      <c r="BP1490" s="5"/>
      <c r="BQ1490" s="5"/>
      <c r="BR1490" s="5"/>
      <c r="BS1490" s="5"/>
      <c r="BT1490" s="5"/>
      <c r="BU1490" s="5"/>
      <c r="BV1490" s="5"/>
      <c r="BW1490" s="5"/>
      <c r="BX1490" s="5"/>
      <c r="BY1490" s="5"/>
      <c r="BZ1490" s="5"/>
      <c r="CA1490" s="5"/>
    </row>
    <row r="1491" spans="1:29" s="1" customFormat="1" ht="69" customHeight="1">
      <c r="A1491" s="18" t="s">
        <v>4318</v>
      </c>
      <c r="B1491" s="19" t="s">
        <v>61</v>
      </c>
      <c r="C1491" s="19" t="s">
        <v>62</v>
      </c>
      <c r="D1491" s="56" t="s">
        <v>4293</v>
      </c>
      <c r="E1491" s="26" t="s">
        <v>4294</v>
      </c>
      <c r="F1491" s="18"/>
      <c r="G1491" s="26" t="s">
        <v>4295</v>
      </c>
      <c r="H1491" s="26"/>
      <c r="I1491" s="18" t="s">
        <v>4296</v>
      </c>
      <c r="J1491" s="18"/>
      <c r="K1491" s="19" t="s">
        <v>66</v>
      </c>
      <c r="L1491" s="19">
        <v>90</v>
      </c>
      <c r="M1491" s="21" t="s">
        <v>67</v>
      </c>
      <c r="N1491" s="19" t="s">
        <v>68</v>
      </c>
      <c r="O1491" s="22" t="s">
        <v>191</v>
      </c>
      <c r="P1491" s="19" t="s">
        <v>68</v>
      </c>
      <c r="Q1491" s="19"/>
      <c r="R1491" s="18" t="s">
        <v>3848</v>
      </c>
      <c r="S1491" s="66" t="s">
        <v>3854</v>
      </c>
      <c r="T1491" s="21"/>
      <c r="U1491" s="18" t="s">
        <v>3803</v>
      </c>
      <c r="V1491" s="23"/>
      <c r="W1491" s="24"/>
      <c r="X1491" s="23">
        <v>400000</v>
      </c>
      <c r="Y1491" s="23">
        <f t="shared" si="64"/>
        <v>448000.00000000006</v>
      </c>
      <c r="Z1491" s="18"/>
      <c r="AA1491" s="19" t="s">
        <v>76</v>
      </c>
      <c r="AB1491" s="19"/>
      <c r="AC1491" s="1" t="s">
        <v>4181</v>
      </c>
    </row>
    <row r="1492" spans="1:29" s="1" customFormat="1" ht="69" customHeight="1">
      <c r="A1492" s="18" t="s">
        <v>4319</v>
      </c>
      <c r="B1492" s="19" t="s">
        <v>61</v>
      </c>
      <c r="C1492" s="19" t="s">
        <v>62</v>
      </c>
      <c r="D1492" s="56" t="s">
        <v>4320</v>
      </c>
      <c r="E1492" s="26" t="s">
        <v>4321</v>
      </c>
      <c r="F1492" s="18"/>
      <c r="G1492" s="26" t="s">
        <v>4322</v>
      </c>
      <c r="H1492" s="26"/>
      <c r="I1492" s="18" t="s">
        <v>4323</v>
      </c>
      <c r="J1492" s="18"/>
      <c r="K1492" s="19" t="s">
        <v>66</v>
      </c>
      <c r="L1492" s="19">
        <v>90</v>
      </c>
      <c r="M1492" s="21" t="s">
        <v>67</v>
      </c>
      <c r="N1492" s="19" t="s">
        <v>68</v>
      </c>
      <c r="O1492" s="22" t="s">
        <v>112</v>
      </c>
      <c r="P1492" s="19" t="s">
        <v>2798</v>
      </c>
      <c r="Q1492" s="19"/>
      <c r="R1492" s="18" t="s">
        <v>3848</v>
      </c>
      <c r="S1492" s="66" t="s">
        <v>3854</v>
      </c>
      <c r="T1492" s="21"/>
      <c r="U1492" s="18" t="s">
        <v>3803</v>
      </c>
      <c r="V1492" s="23"/>
      <c r="W1492" s="24"/>
      <c r="X1492" s="23">
        <v>0</v>
      </c>
      <c r="Y1492" s="23">
        <f>X1492*1.12</f>
        <v>0</v>
      </c>
      <c r="Z1492" s="18"/>
      <c r="AA1492" s="19" t="s">
        <v>76</v>
      </c>
      <c r="AB1492" s="19" t="s">
        <v>3837</v>
      </c>
      <c r="AC1492" s="1" t="s">
        <v>4181</v>
      </c>
    </row>
    <row r="1493" spans="1:29" s="1" customFormat="1" ht="69" customHeight="1">
      <c r="A1493" s="18" t="s">
        <v>4324</v>
      </c>
      <c r="B1493" s="19" t="s">
        <v>61</v>
      </c>
      <c r="C1493" s="19" t="s">
        <v>62</v>
      </c>
      <c r="D1493" s="56" t="s">
        <v>4320</v>
      </c>
      <c r="E1493" s="26" t="s">
        <v>4321</v>
      </c>
      <c r="F1493" s="18"/>
      <c r="G1493" s="26" t="s">
        <v>4322</v>
      </c>
      <c r="H1493" s="26"/>
      <c r="I1493" s="18" t="s">
        <v>4323</v>
      </c>
      <c r="J1493" s="18"/>
      <c r="K1493" s="19" t="s">
        <v>66</v>
      </c>
      <c r="L1493" s="19">
        <v>90</v>
      </c>
      <c r="M1493" s="21" t="s">
        <v>67</v>
      </c>
      <c r="N1493" s="19" t="s">
        <v>68</v>
      </c>
      <c r="O1493" s="18" t="s">
        <v>383</v>
      </c>
      <c r="P1493" s="19" t="s">
        <v>2798</v>
      </c>
      <c r="Q1493" s="19"/>
      <c r="R1493" s="18" t="s">
        <v>3848</v>
      </c>
      <c r="S1493" s="66" t="s">
        <v>3854</v>
      </c>
      <c r="T1493" s="21"/>
      <c r="U1493" s="18" t="s">
        <v>3803</v>
      </c>
      <c r="V1493" s="23"/>
      <c r="W1493" s="24"/>
      <c r="X1493" s="23">
        <v>0</v>
      </c>
      <c r="Y1493" s="23">
        <f>X1493*1.12</f>
        <v>0</v>
      </c>
      <c r="Z1493" s="18"/>
      <c r="AA1493" s="19" t="s">
        <v>76</v>
      </c>
      <c r="AB1493" s="22">
        <v>20.21</v>
      </c>
      <c r="AC1493" s="1" t="s">
        <v>4181</v>
      </c>
    </row>
    <row r="1494" spans="1:29" s="1" customFormat="1" ht="69" customHeight="1">
      <c r="A1494" s="18" t="s">
        <v>4325</v>
      </c>
      <c r="B1494" s="19" t="s">
        <v>61</v>
      </c>
      <c r="C1494" s="19" t="s">
        <v>62</v>
      </c>
      <c r="D1494" s="56" t="s">
        <v>4320</v>
      </c>
      <c r="E1494" s="26" t="s">
        <v>4321</v>
      </c>
      <c r="F1494" s="18"/>
      <c r="G1494" s="26" t="s">
        <v>4322</v>
      </c>
      <c r="H1494" s="26"/>
      <c r="I1494" s="18" t="s">
        <v>4323</v>
      </c>
      <c r="J1494" s="18"/>
      <c r="K1494" s="19" t="s">
        <v>66</v>
      </c>
      <c r="L1494" s="19">
        <v>90</v>
      </c>
      <c r="M1494" s="21" t="s">
        <v>67</v>
      </c>
      <c r="N1494" s="19" t="s">
        <v>68</v>
      </c>
      <c r="O1494" s="18" t="s">
        <v>383</v>
      </c>
      <c r="P1494" s="19" t="s">
        <v>2798</v>
      </c>
      <c r="Q1494" s="19"/>
      <c r="R1494" s="18" t="s">
        <v>3848</v>
      </c>
      <c r="S1494" s="66" t="s">
        <v>3854</v>
      </c>
      <c r="T1494" s="21"/>
      <c r="U1494" s="18" t="s">
        <v>3803</v>
      </c>
      <c r="V1494" s="23"/>
      <c r="W1494" s="24"/>
      <c r="X1494" s="23">
        <v>200000</v>
      </c>
      <c r="Y1494" s="23">
        <f>X1494*1.12</f>
        <v>224000.00000000003</v>
      </c>
      <c r="Z1494" s="18"/>
      <c r="AA1494" s="19" t="s">
        <v>76</v>
      </c>
      <c r="AB1494" s="19"/>
      <c r="AC1494" s="1" t="s">
        <v>4181</v>
      </c>
    </row>
    <row r="1495" spans="1:29" s="1" customFormat="1" ht="69" customHeight="1">
      <c r="A1495" s="18" t="s">
        <v>4326</v>
      </c>
      <c r="B1495" s="19" t="s">
        <v>61</v>
      </c>
      <c r="C1495" s="19" t="s">
        <v>62</v>
      </c>
      <c r="D1495" s="56" t="s">
        <v>3983</v>
      </c>
      <c r="E1495" s="26" t="s">
        <v>3984</v>
      </c>
      <c r="F1495" s="18"/>
      <c r="G1495" s="26" t="s">
        <v>3984</v>
      </c>
      <c r="H1495" s="26"/>
      <c r="I1495" s="18" t="s">
        <v>4327</v>
      </c>
      <c r="J1495" s="18"/>
      <c r="K1495" s="19" t="s">
        <v>66</v>
      </c>
      <c r="L1495" s="19">
        <v>90</v>
      </c>
      <c r="M1495" s="21" t="s">
        <v>67</v>
      </c>
      <c r="N1495" s="19" t="s">
        <v>68</v>
      </c>
      <c r="O1495" s="22" t="s">
        <v>112</v>
      </c>
      <c r="P1495" s="19" t="s">
        <v>2798</v>
      </c>
      <c r="Q1495" s="19"/>
      <c r="R1495" s="18" t="s">
        <v>3848</v>
      </c>
      <c r="S1495" s="66" t="s">
        <v>3854</v>
      </c>
      <c r="T1495" s="21"/>
      <c r="U1495" s="18" t="s">
        <v>3803</v>
      </c>
      <c r="V1495" s="23"/>
      <c r="W1495" s="24"/>
      <c r="X1495" s="23">
        <v>30000</v>
      </c>
      <c r="Y1495" s="23">
        <f t="shared" si="64"/>
        <v>33600</v>
      </c>
      <c r="Z1495" s="18"/>
      <c r="AA1495" s="19" t="s">
        <v>76</v>
      </c>
      <c r="AB1495" s="19"/>
      <c r="AC1495" s="1" t="s">
        <v>4181</v>
      </c>
    </row>
    <row r="1496" spans="1:29" s="1" customFormat="1" ht="69" customHeight="1">
      <c r="A1496" s="18" t="s">
        <v>4328</v>
      </c>
      <c r="B1496" s="19" t="s">
        <v>61</v>
      </c>
      <c r="C1496" s="19" t="s">
        <v>62</v>
      </c>
      <c r="D1496" s="56" t="s">
        <v>3983</v>
      </c>
      <c r="E1496" s="26" t="s">
        <v>3984</v>
      </c>
      <c r="F1496" s="18"/>
      <c r="G1496" s="26" t="s">
        <v>3984</v>
      </c>
      <c r="H1496" s="26"/>
      <c r="I1496" s="18" t="s">
        <v>4329</v>
      </c>
      <c r="J1496" s="18"/>
      <c r="K1496" s="19" t="s">
        <v>66</v>
      </c>
      <c r="L1496" s="19">
        <v>90</v>
      </c>
      <c r="M1496" s="21" t="s">
        <v>67</v>
      </c>
      <c r="N1496" s="19" t="s">
        <v>68</v>
      </c>
      <c r="O1496" s="22" t="s">
        <v>378</v>
      </c>
      <c r="P1496" s="19" t="s">
        <v>2798</v>
      </c>
      <c r="Q1496" s="19"/>
      <c r="R1496" s="18" t="s">
        <v>3848</v>
      </c>
      <c r="S1496" s="66" t="s">
        <v>3854</v>
      </c>
      <c r="T1496" s="21"/>
      <c r="U1496" s="18" t="s">
        <v>3803</v>
      </c>
      <c r="V1496" s="23"/>
      <c r="W1496" s="24"/>
      <c r="X1496" s="23">
        <v>100000</v>
      </c>
      <c r="Y1496" s="23">
        <f t="shared" si="64"/>
        <v>112000.00000000001</v>
      </c>
      <c r="Z1496" s="18"/>
      <c r="AA1496" s="19" t="s">
        <v>76</v>
      </c>
      <c r="AB1496" s="19"/>
      <c r="AC1496" s="1" t="s">
        <v>4181</v>
      </c>
    </row>
    <row r="1497" spans="1:29" s="1" customFormat="1" ht="69" customHeight="1">
      <c r="A1497" s="18" t="s">
        <v>4330</v>
      </c>
      <c r="B1497" s="19" t="s">
        <v>2483</v>
      </c>
      <c r="C1497" s="19" t="s">
        <v>62</v>
      </c>
      <c r="D1497" s="56" t="s">
        <v>4331</v>
      </c>
      <c r="E1497" s="26" t="s">
        <v>4332</v>
      </c>
      <c r="F1497" s="18"/>
      <c r="G1497" s="26" t="s">
        <v>4333</v>
      </c>
      <c r="H1497" s="26"/>
      <c r="I1497" s="18"/>
      <c r="J1497" s="18"/>
      <c r="K1497" s="19" t="s">
        <v>66</v>
      </c>
      <c r="L1497" s="19">
        <v>100</v>
      </c>
      <c r="M1497" s="21" t="s">
        <v>67</v>
      </c>
      <c r="N1497" s="19" t="s">
        <v>2451</v>
      </c>
      <c r="O1497" s="22" t="s">
        <v>317</v>
      </c>
      <c r="P1497" s="19" t="s">
        <v>2798</v>
      </c>
      <c r="Q1497" s="19"/>
      <c r="R1497" s="18" t="s">
        <v>4334</v>
      </c>
      <c r="S1497" s="66" t="s">
        <v>3854</v>
      </c>
      <c r="T1497" s="21"/>
      <c r="U1497" s="18"/>
      <c r="V1497" s="23"/>
      <c r="W1497" s="24"/>
      <c r="X1497" s="23">
        <v>1870000</v>
      </c>
      <c r="Y1497" s="23">
        <f t="shared" si="64"/>
        <v>2094400.0000000002</v>
      </c>
      <c r="Z1497" s="18"/>
      <c r="AA1497" s="19" t="s">
        <v>76</v>
      </c>
      <c r="AB1497" s="19"/>
      <c r="AC1497" s="1" t="s">
        <v>4317</v>
      </c>
    </row>
    <row r="1498" spans="1:29" s="1" customFormat="1" ht="69" customHeight="1">
      <c r="A1498" s="18" t="s">
        <v>4335</v>
      </c>
      <c r="B1498" s="19" t="s">
        <v>2483</v>
      </c>
      <c r="C1498" s="19" t="s">
        <v>62</v>
      </c>
      <c r="D1498" s="56" t="s">
        <v>3941</v>
      </c>
      <c r="E1498" s="26" t="s">
        <v>3942</v>
      </c>
      <c r="F1498" s="18"/>
      <c r="G1498" s="26" t="s">
        <v>3942</v>
      </c>
      <c r="H1498" s="26"/>
      <c r="I1498" s="18" t="s">
        <v>4336</v>
      </c>
      <c r="J1498" s="18"/>
      <c r="K1498" s="19" t="s">
        <v>66</v>
      </c>
      <c r="L1498" s="19">
        <v>100</v>
      </c>
      <c r="M1498" s="21" t="s">
        <v>67</v>
      </c>
      <c r="N1498" s="19" t="s">
        <v>2451</v>
      </c>
      <c r="O1498" s="22" t="s">
        <v>317</v>
      </c>
      <c r="P1498" s="19" t="s">
        <v>2798</v>
      </c>
      <c r="Q1498" s="19"/>
      <c r="R1498" s="18" t="s">
        <v>3848</v>
      </c>
      <c r="S1498" s="66" t="s">
        <v>3854</v>
      </c>
      <c r="T1498" s="21"/>
      <c r="U1498" s="18"/>
      <c r="V1498" s="23"/>
      <c r="W1498" s="24"/>
      <c r="X1498" s="23">
        <v>135000</v>
      </c>
      <c r="Y1498" s="23">
        <f t="shared" si="64"/>
        <v>151200</v>
      </c>
      <c r="Z1498" s="18"/>
      <c r="AA1498" s="19" t="s">
        <v>76</v>
      </c>
      <c r="AB1498" s="19"/>
      <c r="AC1498" s="1" t="s">
        <v>4317</v>
      </c>
    </row>
    <row r="1499" spans="1:29" s="8" customFormat="1" ht="102" customHeight="1">
      <c r="A1499" s="18" t="s">
        <v>4337</v>
      </c>
      <c r="B1499" s="40" t="s">
        <v>61</v>
      </c>
      <c r="C1499" s="40" t="s">
        <v>62</v>
      </c>
      <c r="D1499" s="40" t="s">
        <v>4017</v>
      </c>
      <c r="E1499" s="40" t="s">
        <v>4018</v>
      </c>
      <c r="F1499" s="41"/>
      <c r="G1499" s="40" t="s">
        <v>4018</v>
      </c>
      <c r="H1499" s="40"/>
      <c r="I1499" s="40" t="s">
        <v>4155</v>
      </c>
      <c r="J1499" s="40"/>
      <c r="K1499" s="41" t="s">
        <v>66</v>
      </c>
      <c r="L1499" s="41">
        <v>100</v>
      </c>
      <c r="M1499" s="41" t="s">
        <v>67</v>
      </c>
      <c r="N1499" s="40" t="s">
        <v>68</v>
      </c>
      <c r="O1499" s="22" t="s">
        <v>317</v>
      </c>
      <c r="P1499" s="19" t="s">
        <v>2798</v>
      </c>
      <c r="Q1499" s="40"/>
      <c r="R1499" s="40" t="s">
        <v>4153</v>
      </c>
      <c r="S1499" s="40" t="s">
        <v>3854</v>
      </c>
      <c r="T1499" s="132"/>
      <c r="U1499" s="54"/>
      <c r="V1499" s="49"/>
      <c r="W1499" s="133"/>
      <c r="X1499" s="188">
        <v>133000</v>
      </c>
      <c r="Y1499" s="112">
        <f t="shared" si="64"/>
        <v>148960</v>
      </c>
      <c r="Z1499" s="134"/>
      <c r="AA1499" s="54" t="s">
        <v>76</v>
      </c>
      <c r="AB1499" s="35"/>
      <c r="AC1499" s="122" t="s">
        <v>1759</v>
      </c>
    </row>
    <row r="1500" spans="1:29" s="8" customFormat="1" ht="153" customHeight="1">
      <c r="A1500" s="18" t="s">
        <v>4338</v>
      </c>
      <c r="B1500" s="40" t="s">
        <v>61</v>
      </c>
      <c r="C1500" s="40" t="s">
        <v>62</v>
      </c>
      <c r="D1500" s="152" t="s">
        <v>4339</v>
      </c>
      <c r="E1500" s="152" t="s">
        <v>4340</v>
      </c>
      <c r="F1500" s="41"/>
      <c r="G1500" s="152" t="s">
        <v>4340</v>
      </c>
      <c r="H1500" s="40"/>
      <c r="I1500" s="40" t="s">
        <v>4341</v>
      </c>
      <c r="J1500" s="40"/>
      <c r="K1500" s="41" t="s">
        <v>66</v>
      </c>
      <c r="L1500" s="41">
        <v>100</v>
      </c>
      <c r="M1500" s="41" t="s">
        <v>67</v>
      </c>
      <c r="N1500" s="40" t="s">
        <v>68</v>
      </c>
      <c r="O1500" s="22" t="s">
        <v>191</v>
      </c>
      <c r="P1500" s="19" t="s">
        <v>2798</v>
      </c>
      <c r="Q1500" s="40"/>
      <c r="R1500" s="40" t="s">
        <v>4153</v>
      </c>
      <c r="S1500" s="40" t="s">
        <v>3854</v>
      </c>
      <c r="T1500" s="132"/>
      <c r="U1500" s="54"/>
      <c r="V1500" s="49"/>
      <c r="W1500" s="133"/>
      <c r="X1500" s="188">
        <v>207860</v>
      </c>
      <c r="Y1500" s="151">
        <f t="shared" si="64"/>
        <v>232803.2</v>
      </c>
      <c r="Z1500" s="134"/>
      <c r="AA1500" s="54" t="s">
        <v>76</v>
      </c>
      <c r="AB1500" s="35"/>
      <c r="AC1500" s="215" t="s">
        <v>4342</v>
      </c>
    </row>
    <row r="1501" spans="1:29" s="1" customFormat="1" ht="69" customHeight="1">
      <c r="A1501" s="18" t="s">
        <v>4343</v>
      </c>
      <c r="B1501" s="19" t="s">
        <v>61</v>
      </c>
      <c r="C1501" s="19" t="s">
        <v>62</v>
      </c>
      <c r="D1501" s="56" t="s">
        <v>4293</v>
      </c>
      <c r="E1501" s="26" t="s">
        <v>4294</v>
      </c>
      <c r="F1501" s="18"/>
      <c r="G1501" s="26" t="s">
        <v>4295</v>
      </c>
      <c r="H1501" s="26"/>
      <c r="I1501" s="18" t="s">
        <v>4344</v>
      </c>
      <c r="J1501" s="18"/>
      <c r="K1501" s="19" t="s">
        <v>66</v>
      </c>
      <c r="L1501" s="19">
        <v>100</v>
      </c>
      <c r="M1501" s="21" t="s">
        <v>67</v>
      </c>
      <c r="N1501" s="19" t="s">
        <v>68</v>
      </c>
      <c r="O1501" s="19" t="s">
        <v>112</v>
      </c>
      <c r="P1501" s="19" t="s">
        <v>68</v>
      </c>
      <c r="Q1501" s="19"/>
      <c r="R1501" s="18" t="s">
        <v>3848</v>
      </c>
      <c r="S1501" s="66" t="s">
        <v>3854</v>
      </c>
      <c r="T1501" s="21"/>
      <c r="U1501" s="18" t="s">
        <v>3803</v>
      </c>
      <c r="V1501" s="23"/>
      <c r="W1501" s="24"/>
      <c r="X1501" s="23">
        <v>15920</v>
      </c>
      <c r="Y1501" s="36">
        <f t="shared" si="64"/>
        <v>17830.4</v>
      </c>
      <c r="Z1501" s="18"/>
      <c r="AA1501" s="19" t="s">
        <v>76</v>
      </c>
      <c r="AB1501" s="19"/>
      <c r="AC1501" s="1" t="s">
        <v>1038</v>
      </c>
    </row>
    <row r="1502" spans="1:29" s="1" customFormat="1" ht="69" customHeight="1">
      <c r="A1502" s="18" t="s">
        <v>4345</v>
      </c>
      <c r="B1502" s="19" t="s">
        <v>61</v>
      </c>
      <c r="C1502" s="19" t="s">
        <v>62</v>
      </c>
      <c r="D1502" s="56" t="s">
        <v>4293</v>
      </c>
      <c r="E1502" s="26" t="s">
        <v>4294</v>
      </c>
      <c r="F1502" s="18"/>
      <c r="G1502" s="26" t="s">
        <v>4295</v>
      </c>
      <c r="H1502" s="26"/>
      <c r="I1502" s="18" t="s">
        <v>4346</v>
      </c>
      <c r="J1502" s="18"/>
      <c r="K1502" s="19" t="s">
        <v>66</v>
      </c>
      <c r="L1502" s="19">
        <v>100</v>
      </c>
      <c r="M1502" s="21" t="s">
        <v>67</v>
      </c>
      <c r="N1502" s="19" t="s">
        <v>68</v>
      </c>
      <c r="O1502" s="19" t="s">
        <v>112</v>
      </c>
      <c r="P1502" s="19" t="s">
        <v>68</v>
      </c>
      <c r="Q1502" s="19"/>
      <c r="R1502" s="18" t="s">
        <v>3848</v>
      </c>
      <c r="S1502" s="66" t="s">
        <v>3854</v>
      </c>
      <c r="T1502" s="21"/>
      <c r="U1502" s="18" t="s">
        <v>3803</v>
      </c>
      <c r="V1502" s="23"/>
      <c r="W1502" s="24"/>
      <c r="X1502" s="23">
        <v>7603.5</v>
      </c>
      <c r="Y1502" s="23">
        <f t="shared" si="64"/>
        <v>8515.92</v>
      </c>
      <c r="Z1502" s="18"/>
      <c r="AA1502" s="19" t="s">
        <v>76</v>
      </c>
      <c r="AB1502" s="19"/>
      <c r="AC1502" s="1" t="s">
        <v>1038</v>
      </c>
    </row>
    <row r="1503" spans="1:29" s="1" customFormat="1" ht="69" customHeight="1">
      <c r="A1503" s="18" t="s">
        <v>4347</v>
      </c>
      <c r="B1503" s="19" t="s">
        <v>61</v>
      </c>
      <c r="C1503" s="19" t="s">
        <v>62</v>
      </c>
      <c r="D1503" s="56" t="s">
        <v>4348</v>
      </c>
      <c r="E1503" s="26" t="s">
        <v>4349</v>
      </c>
      <c r="F1503" s="18"/>
      <c r="G1503" s="26" t="s">
        <v>4349</v>
      </c>
      <c r="H1503" s="26"/>
      <c r="I1503" s="18" t="s">
        <v>4350</v>
      </c>
      <c r="J1503" s="18"/>
      <c r="K1503" s="19" t="s">
        <v>66</v>
      </c>
      <c r="L1503" s="19">
        <v>100</v>
      </c>
      <c r="M1503" s="21" t="s">
        <v>67</v>
      </c>
      <c r="N1503" s="19" t="s">
        <v>68</v>
      </c>
      <c r="O1503" s="19" t="s">
        <v>1497</v>
      </c>
      <c r="P1503" s="19" t="s">
        <v>68</v>
      </c>
      <c r="Q1503" s="19"/>
      <c r="R1503" s="18" t="s">
        <v>3848</v>
      </c>
      <c r="S1503" s="66" t="s">
        <v>3854</v>
      </c>
      <c r="T1503" s="21"/>
      <c r="U1503" s="18" t="s">
        <v>3803</v>
      </c>
      <c r="V1503" s="23"/>
      <c r="W1503" s="24"/>
      <c r="X1503" s="23">
        <v>0</v>
      </c>
      <c r="Y1503" s="23">
        <f>X1503*1.12</f>
        <v>0</v>
      </c>
      <c r="Z1503" s="18"/>
      <c r="AA1503" s="19" t="s">
        <v>76</v>
      </c>
      <c r="AB1503" s="19">
        <v>11</v>
      </c>
      <c r="AC1503" s="1" t="s">
        <v>1759</v>
      </c>
    </row>
    <row r="1504" spans="1:29" s="1" customFormat="1" ht="69" customHeight="1">
      <c r="A1504" s="18" t="s">
        <v>4351</v>
      </c>
      <c r="B1504" s="19" t="s">
        <v>61</v>
      </c>
      <c r="C1504" s="19" t="s">
        <v>62</v>
      </c>
      <c r="D1504" s="56" t="s">
        <v>4348</v>
      </c>
      <c r="E1504" s="26" t="s">
        <v>4349</v>
      </c>
      <c r="F1504" s="18"/>
      <c r="G1504" s="26" t="s">
        <v>4349</v>
      </c>
      <c r="H1504" s="26"/>
      <c r="I1504" s="18" t="s">
        <v>4350</v>
      </c>
      <c r="J1504" s="18"/>
      <c r="K1504" s="19" t="s">
        <v>66</v>
      </c>
      <c r="L1504" s="19">
        <v>100</v>
      </c>
      <c r="M1504" s="21" t="s">
        <v>67</v>
      </c>
      <c r="N1504" s="19" t="s">
        <v>68</v>
      </c>
      <c r="O1504" s="19" t="s">
        <v>513</v>
      </c>
      <c r="P1504" s="19" t="s">
        <v>68</v>
      </c>
      <c r="Q1504" s="19"/>
      <c r="R1504" s="18" t="s">
        <v>3848</v>
      </c>
      <c r="S1504" s="66" t="s">
        <v>3854</v>
      </c>
      <c r="T1504" s="21"/>
      <c r="U1504" s="18" t="s">
        <v>3803</v>
      </c>
      <c r="V1504" s="23"/>
      <c r="W1504" s="24"/>
      <c r="X1504" s="23">
        <v>178571.5</v>
      </c>
      <c r="Y1504" s="23">
        <f>X1504*1.12</f>
        <v>200000.08000000002</v>
      </c>
      <c r="Z1504" s="18"/>
      <c r="AA1504" s="19" t="s">
        <v>76</v>
      </c>
      <c r="AB1504" s="19"/>
      <c r="AC1504" s="1" t="s">
        <v>1759</v>
      </c>
    </row>
    <row r="1505" spans="1:29" s="1" customFormat="1" ht="69" customHeight="1">
      <c r="A1505" s="18" t="s">
        <v>4352</v>
      </c>
      <c r="B1505" s="19" t="s">
        <v>61</v>
      </c>
      <c r="C1505" s="19" t="s">
        <v>62</v>
      </c>
      <c r="D1505" s="56" t="s">
        <v>4339</v>
      </c>
      <c r="E1505" s="26" t="s">
        <v>4340</v>
      </c>
      <c r="F1505" s="18"/>
      <c r="G1505" s="26" t="s">
        <v>4340</v>
      </c>
      <c r="H1505" s="26"/>
      <c r="I1505" s="18" t="s">
        <v>4353</v>
      </c>
      <c r="J1505" s="18"/>
      <c r="K1505" s="19" t="s">
        <v>66</v>
      </c>
      <c r="L1505" s="19">
        <v>100</v>
      </c>
      <c r="M1505" s="21" t="s">
        <v>67</v>
      </c>
      <c r="N1505" s="19" t="s">
        <v>68</v>
      </c>
      <c r="O1505" s="19" t="s">
        <v>112</v>
      </c>
      <c r="P1505" s="19" t="s">
        <v>68</v>
      </c>
      <c r="Q1505" s="19"/>
      <c r="R1505" s="18" t="s">
        <v>3848</v>
      </c>
      <c r="S1505" s="66" t="s">
        <v>3854</v>
      </c>
      <c r="T1505" s="21"/>
      <c r="U1505" s="18" t="s">
        <v>3803</v>
      </c>
      <c r="V1505" s="23"/>
      <c r="W1505" s="24"/>
      <c r="X1505" s="23">
        <v>273803.6</v>
      </c>
      <c r="Y1505" s="23">
        <f>X1505*1.12</f>
        <v>306660.032</v>
      </c>
      <c r="Z1505" s="18"/>
      <c r="AA1505" s="19" t="s">
        <v>76</v>
      </c>
      <c r="AB1505" s="19"/>
      <c r="AC1505" s="1" t="s">
        <v>77</v>
      </c>
    </row>
    <row r="1506" spans="1:29" s="8" customFormat="1" ht="191.25" customHeight="1">
      <c r="A1506" s="18" t="s">
        <v>4354</v>
      </c>
      <c r="B1506" s="19" t="s">
        <v>61</v>
      </c>
      <c r="C1506" s="19" t="s">
        <v>62</v>
      </c>
      <c r="D1506" s="152" t="s">
        <v>4355</v>
      </c>
      <c r="E1506" s="152" t="s">
        <v>4356</v>
      </c>
      <c r="F1506" s="41"/>
      <c r="G1506" s="152" t="s">
        <v>4356</v>
      </c>
      <c r="H1506" s="41"/>
      <c r="I1506" s="41" t="s">
        <v>4357</v>
      </c>
      <c r="J1506" s="41"/>
      <c r="K1506" s="40" t="s">
        <v>66</v>
      </c>
      <c r="L1506" s="31">
        <v>100</v>
      </c>
      <c r="M1506" s="21" t="s">
        <v>67</v>
      </c>
      <c r="N1506" s="40" t="s">
        <v>68</v>
      </c>
      <c r="O1506" s="31" t="s">
        <v>112</v>
      </c>
      <c r="P1506" s="40" t="s">
        <v>68</v>
      </c>
      <c r="Q1506" s="40"/>
      <c r="R1506" s="19" t="s">
        <v>4358</v>
      </c>
      <c r="S1506" s="19" t="s">
        <v>3835</v>
      </c>
      <c r="T1506" s="152"/>
      <c r="U1506" s="152" t="s">
        <v>3803</v>
      </c>
      <c r="V1506" s="112"/>
      <c r="W1506" s="113"/>
      <c r="X1506" s="23">
        <v>2000000</v>
      </c>
      <c r="Y1506" s="23">
        <f>X1506*1.12</f>
        <v>2240000</v>
      </c>
      <c r="Z1506" s="40"/>
      <c r="AA1506" s="19" t="s">
        <v>76</v>
      </c>
      <c r="AB1506" s="41"/>
      <c r="AC1506" s="162" t="s">
        <v>4215</v>
      </c>
    </row>
    <row r="1507" spans="1:29" s="62" customFormat="1" ht="76.5" customHeight="1">
      <c r="A1507" s="18" t="s">
        <v>4359</v>
      </c>
      <c r="B1507" s="19" t="s">
        <v>61</v>
      </c>
      <c r="C1507" s="19" t="s">
        <v>62</v>
      </c>
      <c r="D1507" s="99" t="s">
        <v>4360</v>
      </c>
      <c r="E1507" s="29" t="s">
        <v>4361</v>
      </c>
      <c r="F1507" s="33"/>
      <c r="G1507" s="33" t="s">
        <v>4361</v>
      </c>
      <c r="H1507" s="33"/>
      <c r="I1507" s="18" t="s">
        <v>4362</v>
      </c>
      <c r="J1507" s="18"/>
      <c r="K1507" s="19" t="s">
        <v>66</v>
      </c>
      <c r="L1507" s="18">
        <v>70</v>
      </c>
      <c r="M1507" s="18" t="s">
        <v>67</v>
      </c>
      <c r="N1507" s="19" t="s">
        <v>68</v>
      </c>
      <c r="O1507" s="18" t="s">
        <v>1497</v>
      </c>
      <c r="P1507" s="19" t="s">
        <v>2798</v>
      </c>
      <c r="Q1507" s="19"/>
      <c r="R1507" s="19" t="s">
        <v>3848</v>
      </c>
      <c r="S1507" s="19" t="s">
        <v>3854</v>
      </c>
      <c r="T1507" s="21"/>
      <c r="U1507" s="29" t="s">
        <v>3803</v>
      </c>
      <c r="V1507" s="23"/>
      <c r="W1507" s="165"/>
      <c r="X1507" s="24">
        <f>Y1507/1.12</f>
        <v>892857.1428571427</v>
      </c>
      <c r="Y1507" s="24">
        <v>1000000</v>
      </c>
      <c r="Z1507" s="19"/>
      <c r="AA1507" s="19" t="s">
        <v>76</v>
      </c>
      <c r="AB1507" s="14"/>
      <c r="AC1507" s="15" t="s">
        <v>4363</v>
      </c>
    </row>
    <row r="1508" spans="1:79" s="19" customFormat="1" ht="117.75" customHeight="1">
      <c r="A1508" s="18" t="s">
        <v>4364</v>
      </c>
      <c r="B1508" s="19" t="s">
        <v>2483</v>
      </c>
      <c r="C1508" s="19" t="s">
        <v>62</v>
      </c>
      <c r="D1508" s="116" t="s">
        <v>3953</v>
      </c>
      <c r="E1508" s="116" t="s">
        <v>3954</v>
      </c>
      <c r="F1508" s="116"/>
      <c r="G1508" s="116" t="s">
        <v>3955</v>
      </c>
      <c r="I1508" s="19" t="s">
        <v>4365</v>
      </c>
      <c r="K1508" s="19" t="s">
        <v>66</v>
      </c>
      <c r="L1508" s="19">
        <v>100</v>
      </c>
      <c r="M1508" s="21" t="s">
        <v>67</v>
      </c>
      <c r="N1508" s="19" t="s">
        <v>2451</v>
      </c>
      <c r="O1508" s="48" t="s">
        <v>378</v>
      </c>
      <c r="P1508" s="19" t="s">
        <v>2798</v>
      </c>
      <c r="R1508" s="18" t="s">
        <v>3848</v>
      </c>
      <c r="S1508" s="19" t="s">
        <v>72</v>
      </c>
      <c r="V1508" s="24"/>
      <c r="W1508" s="24"/>
      <c r="X1508" s="23">
        <v>430000</v>
      </c>
      <c r="Y1508" s="24">
        <f aca="true" t="shared" si="65" ref="Y1508:Y1516">X1508*1.12</f>
        <v>481600.00000000006</v>
      </c>
      <c r="AA1508" s="19" t="s">
        <v>76</v>
      </c>
      <c r="AC1508" s="143" t="s">
        <v>965</v>
      </c>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5"/>
      <c r="BJ1508" s="5"/>
      <c r="BK1508" s="5"/>
      <c r="BL1508" s="5"/>
      <c r="BM1508" s="5"/>
      <c r="BN1508" s="5"/>
      <c r="BO1508" s="5"/>
      <c r="BP1508" s="5"/>
      <c r="BQ1508" s="5"/>
      <c r="BR1508" s="5"/>
      <c r="BS1508" s="5"/>
      <c r="BT1508" s="5"/>
      <c r="BU1508" s="5"/>
      <c r="BV1508" s="5"/>
      <c r="BW1508" s="5"/>
      <c r="BX1508" s="5"/>
      <c r="BY1508" s="5"/>
      <c r="BZ1508" s="5"/>
      <c r="CA1508" s="5"/>
    </row>
    <row r="1509" spans="1:79" s="19" customFormat="1" ht="117.75" customHeight="1">
      <c r="A1509" s="18" t="s">
        <v>4366</v>
      </c>
      <c r="B1509" s="19" t="s">
        <v>2483</v>
      </c>
      <c r="C1509" s="19" t="s">
        <v>62</v>
      </c>
      <c r="D1509" s="116" t="s">
        <v>3953</v>
      </c>
      <c r="E1509" s="116" t="s">
        <v>3954</v>
      </c>
      <c r="F1509" s="116"/>
      <c r="G1509" s="116" t="s">
        <v>3955</v>
      </c>
      <c r="I1509" s="19" t="s">
        <v>4367</v>
      </c>
      <c r="K1509" s="19" t="s">
        <v>66</v>
      </c>
      <c r="L1509" s="19">
        <v>100</v>
      </c>
      <c r="M1509" s="21" t="s">
        <v>67</v>
      </c>
      <c r="N1509" s="19" t="s">
        <v>2451</v>
      </c>
      <c r="O1509" s="48" t="s">
        <v>378</v>
      </c>
      <c r="P1509" s="19" t="s">
        <v>2798</v>
      </c>
      <c r="R1509" s="18" t="s">
        <v>3848</v>
      </c>
      <c r="S1509" s="19" t="s">
        <v>72</v>
      </c>
      <c r="V1509" s="24"/>
      <c r="W1509" s="24"/>
      <c r="X1509" s="23">
        <v>72000</v>
      </c>
      <c r="Y1509" s="24">
        <f t="shared" si="65"/>
        <v>80640.00000000001</v>
      </c>
      <c r="AA1509" s="19" t="s">
        <v>76</v>
      </c>
      <c r="AC1509" s="143" t="s">
        <v>965</v>
      </c>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5"/>
      <c r="BF1509" s="5"/>
      <c r="BG1509" s="5"/>
      <c r="BH1509" s="5"/>
      <c r="BI1509" s="5"/>
      <c r="BJ1509" s="5"/>
      <c r="BK1509" s="5"/>
      <c r="BL1509" s="5"/>
      <c r="BM1509" s="5"/>
      <c r="BN1509" s="5"/>
      <c r="BO1509" s="5"/>
      <c r="BP1509" s="5"/>
      <c r="BQ1509" s="5"/>
      <c r="BR1509" s="5"/>
      <c r="BS1509" s="5"/>
      <c r="BT1509" s="5"/>
      <c r="BU1509" s="5"/>
      <c r="BV1509" s="5"/>
      <c r="BW1509" s="5"/>
      <c r="BX1509" s="5"/>
      <c r="BY1509" s="5"/>
      <c r="BZ1509" s="5"/>
      <c r="CA1509" s="5"/>
    </row>
    <row r="1510" spans="1:79" s="19" customFormat="1" ht="117.75" customHeight="1">
      <c r="A1510" s="18" t="s">
        <v>4368</v>
      </c>
      <c r="B1510" s="19" t="s">
        <v>2483</v>
      </c>
      <c r="C1510" s="19" t="s">
        <v>62</v>
      </c>
      <c r="D1510" s="116" t="s">
        <v>3953</v>
      </c>
      <c r="E1510" s="116" t="s">
        <v>3954</v>
      </c>
      <c r="F1510" s="116"/>
      <c r="G1510" s="116" t="s">
        <v>3955</v>
      </c>
      <c r="I1510" s="19" t="s">
        <v>4369</v>
      </c>
      <c r="K1510" s="19" t="s">
        <v>66</v>
      </c>
      <c r="L1510" s="19">
        <v>100</v>
      </c>
      <c r="M1510" s="21" t="s">
        <v>67</v>
      </c>
      <c r="N1510" s="19" t="s">
        <v>2451</v>
      </c>
      <c r="O1510" s="48" t="s">
        <v>378</v>
      </c>
      <c r="P1510" s="19" t="s">
        <v>2798</v>
      </c>
      <c r="R1510" s="18" t="s">
        <v>3848</v>
      </c>
      <c r="S1510" s="19" t="s">
        <v>72</v>
      </c>
      <c r="V1510" s="24"/>
      <c r="W1510" s="24"/>
      <c r="X1510" s="23">
        <v>96000</v>
      </c>
      <c r="Y1510" s="24">
        <f t="shared" si="65"/>
        <v>107520.00000000001</v>
      </c>
      <c r="AA1510" s="19" t="s">
        <v>76</v>
      </c>
      <c r="AC1510" s="143" t="s">
        <v>965</v>
      </c>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row>
    <row r="1511" spans="1:79" s="19" customFormat="1" ht="85.5" customHeight="1">
      <c r="A1511" s="18" t="s">
        <v>4370</v>
      </c>
      <c r="B1511" s="19" t="s">
        <v>2483</v>
      </c>
      <c r="C1511" s="19" t="s">
        <v>62</v>
      </c>
      <c r="D1511" s="116" t="s">
        <v>4371</v>
      </c>
      <c r="E1511" s="116" t="s">
        <v>4372</v>
      </c>
      <c r="F1511" s="116"/>
      <c r="G1511" s="116" t="s">
        <v>4372</v>
      </c>
      <c r="I1511" s="19" t="s">
        <v>4373</v>
      </c>
      <c r="K1511" s="19" t="s">
        <v>66</v>
      </c>
      <c r="L1511" s="19">
        <v>100</v>
      </c>
      <c r="M1511" s="21" t="s">
        <v>67</v>
      </c>
      <c r="N1511" s="19" t="s">
        <v>2451</v>
      </c>
      <c r="O1511" s="48" t="s">
        <v>378</v>
      </c>
      <c r="P1511" s="19" t="s">
        <v>2798</v>
      </c>
      <c r="R1511" s="18" t="s">
        <v>3848</v>
      </c>
      <c r="S1511" s="19" t="s">
        <v>72</v>
      </c>
      <c r="V1511" s="24"/>
      <c r="W1511" s="24"/>
      <c r="X1511" s="23">
        <v>2311</v>
      </c>
      <c r="Y1511" s="24">
        <f t="shared" si="65"/>
        <v>2588.32</v>
      </c>
      <c r="AA1511" s="19" t="s">
        <v>76</v>
      </c>
      <c r="AC1511" s="143" t="s">
        <v>965</v>
      </c>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c r="BO1511" s="5"/>
      <c r="BP1511" s="5"/>
      <c r="BQ1511" s="5"/>
      <c r="BR1511" s="5"/>
      <c r="BS1511" s="5"/>
      <c r="BT1511" s="5"/>
      <c r="BU1511" s="5"/>
      <c r="BV1511" s="5"/>
      <c r="BW1511" s="5"/>
      <c r="BX1511" s="5"/>
      <c r="BY1511" s="5"/>
      <c r="BZ1511" s="5"/>
      <c r="CA1511" s="5"/>
    </row>
    <row r="1512" spans="1:79" s="19" customFormat="1" ht="85.5" customHeight="1">
      <c r="A1512" s="18" t="s">
        <v>4374</v>
      </c>
      <c r="B1512" s="19" t="s">
        <v>2483</v>
      </c>
      <c r="C1512" s="19" t="s">
        <v>62</v>
      </c>
      <c r="D1512" s="116" t="s">
        <v>3953</v>
      </c>
      <c r="E1512" s="116" t="s">
        <v>3954</v>
      </c>
      <c r="F1512" s="116"/>
      <c r="G1512" s="116" t="s">
        <v>3955</v>
      </c>
      <c r="I1512" s="19" t="s">
        <v>4375</v>
      </c>
      <c r="K1512" s="19" t="s">
        <v>66</v>
      </c>
      <c r="L1512" s="19">
        <v>100</v>
      </c>
      <c r="M1512" s="21" t="s">
        <v>67</v>
      </c>
      <c r="N1512" s="19" t="s">
        <v>2451</v>
      </c>
      <c r="O1512" s="48" t="s">
        <v>378</v>
      </c>
      <c r="P1512" s="19" t="s">
        <v>4015</v>
      </c>
      <c r="R1512" s="18" t="s">
        <v>3848</v>
      </c>
      <c r="S1512" s="19" t="s">
        <v>72</v>
      </c>
      <c r="V1512" s="24"/>
      <c r="W1512" s="24"/>
      <c r="X1512" s="23">
        <v>65000</v>
      </c>
      <c r="Y1512" s="24">
        <f t="shared" si="65"/>
        <v>72800</v>
      </c>
      <c r="AA1512" s="19" t="s">
        <v>76</v>
      </c>
      <c r="AC1512" s="143" t="s">
        <v>4257</v>
      </c>
      <c r="AD1512" s="5"/>
      <c r="AE1512" s="5"/>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c r="BU1512" s="5"/>
      <c r="BV1512" s="5"/>
      <c r="BW1512" s="5"/>
      <c r="BX1512" s="5"/>
      <c r="BY1512" s="5"/>
      <c r="BZ1512" s="5"/>
      <c r="CA1512" s="5"/>
    </row>
    <row r="1513" spans="1:29" s="1" customFormat="1" ht="121.5" customHeight="1">
      <c r="A1513" s="18" t="s">
        <v>4376</v>
      </c>
      <c r="B1513" s="19" t="s">
        <v>61</v>
      </c>
      <c r="C1513" s="19" t="s">
        <v>62</v>
      </c>
      <c r="D1513" s="56" t="s">
        <v>3941</v>
      </c>
      <c r="E1513" s="26" t="s">
        <v>3942</v>
      </c>
      <c r="F1513" s="19"/>
      <c r="G1513" s="26" t="s">
        <v>3942</v>
      </c>
      <c r="H1513" s="18"/>
      <c r="I1513" s="18" t="s">
        <v>4377</v>
      </c>
      <c r="J1513" s="18"/>
      <c r="K1513" s="19" t="s">
        <v>66</v>
      </c>
      <c r="L1513" s="33">
        <v>100</v>
      </c>
      <c r="M1513" s="21" t="s">
        <v>67</v>
      </c>
      <c r="N1513" s="19" t="s">
        <v>68</v>
      </c>
      <c r="O1513" s="18" t="s">
        <v>91</v>
      </c>
      <c r="P1513" s="19" t="s">
        <v>68</v>
      </c>
      <c r="Q1513" s="19"/>
      <c r="R1513" s="33" t="s">
        <v>3848</v>
      </c>
      <c r="S1513" s="66" t="s">
        <v>3854</v>
      </c>
      <c r="T1513" s="139"/>
      <c r="U1513" s="18"/>
      <c r="V1513" s="84"/>
      <c r="W1513" s="46"/>
      <c r="X1513" s="24">
        <v>22322</v>
      </c>
      <c r="Y1513" s="23">
        <f t="shared" si="65"/>
        <v>25000.640000000003</v>
      </c>
      <c r="Z1513" s="19"/>
      <c r="AA1513" s="19" t="s">
        <v>76</v>
      </c>
      <c r="AB1513" s="19"/>
      <c r="AC1513" s="3" t="s">
        <v>1091</v>
      </c>
    </row>
    <row r="1514" spans="1:79" s="19" customFormat="1" ht="85.5" customHeight="1">
      <c r="A1514" s="18" t="s">
        <v>4378</v>
      </c>
      <c r="B1514" s="19" t="s">
        <v>2483</v>
      </c>
      <c r="C1514" s="19" t="s">
        <v>62</v>
      </c>
      <c r="D1514" s="116" t="s">
        <v>3953</v>
      </c>
      <c r="E1514" s="116" t="s">
        <v>3954</v>
      </c>
      <c r="F1514" s="116"/>
      <c r="G1514" s="116" t="s">
        <v>3955</v>
      </c>
      <c r="I1514" s="19" t="s">
        <v>4379</v>
      </c>
      <c r="K1514" s="19" t="s">
        <v>66</v>
      </c>
      <c r="L1514" s="19">
        <v>100</v>
      </c>
      <c r="M1514" s="21" t="s">
        <v>67</v>
      </c>
      <c r="N1514" s="19" t="s">
        <v>2451</v>
      </c>
      <c r="O1514" s="48" t="s">
        <v>378</v>
      </c>
      <c r="P1514" s="19" t="s">
        <v>4015</v>
      </c>
      <c r="R1514" s="18" t="s">
        <v>3848</v>
      </c>
      <c r="S1514" s="19" t="s">
        <v>72</v>
      </c>
      <c r="V1514" s="24"/>
      <c r="W1514" s="24"/>
      <c r="X1514" s="23">
        <v>60560</v>
      </c>
      <c r="Y1514" s="24">
        <f t="shared" si="65"/>
        <v>67827.20000000001</v>
      </c>
      <c r="AA1514" s="19" t="s">
        <v>76</v>
      </c>
      <c r="AC1514" s="143" t="s">
        <v>4257</v>
      </c>
      <c r="AD1514" s="5"/>
      <c r="AE1514" s="5"/>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c r="BI1514" s="5"/>
      <c r="BJ1514" s="5"/>
      <c r="BK1514" s="5"/>
      <c r="BL1514" s="5"/>
      <c r="BM1514" s="5"/>
      <c r="BN1514" s="5"/>
      <c r="BO1514" s="5"/>
      <c r="BP1514" s="5"/>
      <c r="BQ1514" s="5"/>
      <c r="BR1514" s="5"/>
      <c r="BS1514" s="5"/>
      <c r="BT1514" s="5"/>
      <c r="BU1514" s="5"/>
      <c r="BV1514" s="5"/>
      <c r="BW1514" s="5"/>
      <c r="BX1514" s="5"/>
      <c r="BY1514" s="5"/>
      <c r="BZ1514" s="5"/>
      <c r="CA1514" s="5"/>
    </row>
    <row r="1515" spans="1:29" s="1" customFormat="1" ht="117" customHeight="1">
      <c r="A1515" s="18" t="s">
        <v>4380</v>
      </c>
      <c r="B1515" s="19" t="s">
        <v>61</v>
      </c>
      <c r="C1515" s="19" t="s">
        <v>62</v>
      </c>
      <c r="D1515" s="19" t="s">
        <v>3953</v>
      </c>
      <c r="E1515" s="19" t="s">
        <v>3954</v>
      </c>
      <c r="F1515" s="19"/>
      <c r="G1515" s="19" t="s">
        <v>3955</v>
      </c>
      <c r="H1515" s="19"/>
      <c r="I1515" s="19" t="s">
        <v>4093</v>
      </c>
      <c r="J1515" s="19"/>
      <c r="K1515" s="19" t="s">
        <v>66</v>
      </c>
      <c r="L1515" s="19">
        <v>100</v>
      </c>
      <c r="M1515" s="18">
        <v>231010000</v>
      </c>
      <c r="N1515" s="19" t="s">
        <v>68</v>
      </c>
      <c r="O1515" s="19" t="s">
        <v>170</v>
      </c>
      <c r="P1515" s="19" t="s">
        <v>4094</v>
      </c>
      <c r="Q1515" s="19"/>
      <c r="R1515" s="116" t="s">
        <v>4070</v>
      </c>
      <c r="S1515" s="21" t="s">
        <v>72</v>
      </c>
      <c r="T1515" s="19"/>
      <c r="U1515" s="21" t="s">
        <v>3803</v>
      </c>
      <c r="V1515" s="23"/>
      <c r="W1515" s="23"/>
      <c r="X1515" s="24">
        <v>80000</v>
      </c>
      <c r="Y1515" s="23">
        <f t="shared" si="65"/>
        <v>89600.00000000001</v>
      </c>
      <c r="Z1515" s="19"/>
      <c r="AA1515" s="19" t="s">
        <v>76</v>
      </c>
      <c r="AB1515" s="19"/>
      <c r="AC1515" s="1" t="s">
        <v>1560</v>
      </c>
    </row>
    <row r="1516" spans="1:29" s="8" customFormat="1" ht="66" customHeight="1">
      <c r="A1516" s="18" t="s">
        <v>4381</v>
      </c>
      <c r="B1516" s="19" t="s">
        <v>61</v>
      </c>
      <c r="C1516" s="19" t="s">
        <v>62</v>
      </c>
      <c r="D1516" s="40" t="s">
        <v>4382</v>
      </c>
      <c r="E1516" s="40" t="s">
        <v>4383</v>
      </c>
      <c r="F1516" s="41"/>
      <c r="G1516" s="40" t="s">
        <v>4384</v>
      </c>
      <c r="H1516" s="41"/>
      <c r="I1516" s="41" t="s">
        <v>4385</v>
      </c>
      <c r="J1516" s="41"/>
      <c r="K1516" s="40" t="s">
        <v>66</v>
      </c>
      <c r="L1516" s="31" t="s">
        <v>1722</v>
      </c>
      <c r="M1516" s="21">
        <v>231010000</v>
      </c>
      <c r="N1516" s="40" t="s">
        <v>68</v>
      </c>
      <c r="O1516" s="18" t="s">
        <v>91</v>
      </c>
      <c r="P1516" s="40" t="s">
        <v>68</v>
      </c>
      <c r="Q1516" s="40" t="s">
        <v>70</v>
      </c>
      <c r="R1516" s="18" t="s">
        <v>4224</v>
      </c>
      <c r="S1516" s="66" t="s">
        <v>3854</v>
      </c>
      <c r="T1516" s="152"/>
      <c r="U1516" s="152"/>
      <c r="V1516" s="112"/>
      <c r="W1516" s="113"/>
      <c r="X1516" s="23">
        <v>446429</v>
      </c>
      <c r="Y1516" s="23">
        <f t="shared" si="65"/>
        <v>500000.48000000004</v>
      </c>
      <c r="Z1516" s="40"/>
      <c r="AA1516" s="19" t="s">
        <v>76</v>
      </c>
      <c r="AB1516" s="41"/>
      <c r="AC1516" s="162" t="s">
        <v>965</v>
      </c>
    </row>
    <row r="1517" spans="1:29" s="11" customFormat="1" ht="75.75" customHeight="1">
      <c r="A1517" s="18" t="s">
        <v>4386</v>
      </c>
      <c r="B1517" s="19" t="s">
        <v>61</v>
      </c>
      <c r="C1517" s="19" t="s">
        <v>62</v>
      </c>
      <c r="D1517" s="19" t="s">
        <v>3953</v>
      </c>
      <c r="E1517" s="19" t="s">
        <v>3954</v>
      </c>
      <c r="F1517" s="19"/>
      <c r="G1517" s="19" t="s">
        <v>3955</v>
      </c>
      <c r="H1517" s="19"/>
      <c r="I1517" s="19" t="s">
        <v>4222</v>
      </c>
      <c r="J1517" s="18"/>
      <c r="K1517" s="18" t="s">
        <v>66</v>
      </c>
      <c r="L1517" s="18">
        <v>100</v>
      </c>
      <c r="M1517" s="21" t="s">
        <v>67</v>
      </c>
      <c r="N1517" s="19" t="s">
        <v>68</v>
      </c>
      <c r="O1517" s="18" t="s">
        <v>170</v>
      </c>
      <c r="P1517" s="19" t="s">
        <v>2798</v>
      </c>
      <c r="Q1517" s="18"/>
      <c r="R1517" s="18" t="s">
        <v>4224</v>
      </c>
      <c r="S1517" s="18" t="s">
        <v>323</v>
      </c>
      <c r="T1517" s="19"/>
      <c r="U1517" s="19"/>
      <c r="V1517" s="24"/>
      <c r="W1517" s="48"/>
      <c r="X1517" s="24">
        <v>100000</v>
      </c>
      <c r="Y1517" s="23">
        <f>X1517*1.12</f>
        <v>112000.00000000001</v>
      </c>
      <c r="Z1517" s="18"/>
      <c r="AA1517" s="19" t="s">
        <v>76</v>
      </c>
      <c r="AB1517" s="18"/>
      <c r="AC1517" s="11" t="s">
        <v>2775</v>
      </c>
    </row>
    <row r="1518" spans="1:29" s="1" customFormat="1" ht="89.25" customHeight="1">
      <c r="A1518" s="18" t="s">
        <v>4387</v>
      </c>
      <c r="B1518" s="33" t="s">
        <v>61</v>
      </c>
      <c r="C1518" s="33" t="s">
        <v>62</v>
      </c>
      <c r="D1518" s="19" t="s">
        <v>3928</v>
      </c>
      <c r="E1518" s="19" t="s">
        <v>3929</v>
      </c>
      <c r="F1518" s="19"/>
      <c r="G1518" s="19" t="s">
        <v>3929</v>
      </c>
      <c r="H1518" s="18"/>
      <c r="I1518" s="33" t="s">
        <v>3930</v>
      </c>
      <c r="J1518" s="33"/>
      <c r="K1518" s="19" t="s">
        <v>66</v>
      </c>
      <c r="L1518" s="19">
        <v>100</v>
      </c>
      <c r="M1518" s="21" t="s">
        <v>67</v>
      </c>
      <c r="N1518" s="19" t="s">
        <v>68</v>
      </c>
      <c r="O1518" s="18" t="s">
        <v>383</v>
      </c>
      <c r="P1518" s="19" t="s">
        <v>68</v>
      </c>
      <c r="Q1518" s="19"/>
      <c r="R1518" s="66" t="s">
        <v>3848</v>
      </c>
      <c r="S1518" s="66" t="s">
        <v>3854</v>
      </c>
      <c r="T1518" s="19"/>
      <c r="U1518" s="19"/>
      <c r="V1518" s="24"/>
      <c r="W1518" s="24"/>
      <c r="X1518" s="24">
        <v>0</v>
      </c>
      <c r="Y1518" s="23">
        <v>0</v>
      </c>
      <c r="Z1518" s="19"/>
      <c r="AA1518" s="19" t="s">
        <v>76</v>
      </c>
      <c r="AB1518" s="19">
        <v>20.21</v>
      </c>
      <c r="AC1518" s="25" t="s">
        <v>77</v>
      </c>
    </row>
    <row r="1519" spans="1:29" s="1" customFormat="1" ht="89.25" customHeight="1">
      <c r="A1519" s="18" t="s">
        <v>4446</v>
      </c>
      <c r="B1519" s="33" t="s">
        <v>61</v>
      </c>
      <c r="C1519" s="33" t="s">
        <v>62</v>
      </c>
      <c r="D1519" s="19" t="s">
        <v>3928</v>
      </c>
      <c r="E1519" s="19" t="s">
        <v>3929</v>
      </c>
      <c r="F1519" s="19"/>
      <c r="G1519" s="19" t="s">
        <v>3929</v>
      </c>
      <c r="H1519" s="18"/>
      <c r="I1519" s="33" t="s">
        <v>3930</v>
      </c>
      <c r="J1519" s="33"/>
      <c r="K1519" s="19" t="s">
        <v>66</v>
      </c>
      <c r="L1519" s="19">
        <v>100</v>
      </c>
      <c r="M1519" s="21" t="s">
        <v>67</v>
      </c>
      <c r="N1519" s="19" t="s">
        <v>68</v>
      </c>
      <c r="O1519" s="18" t="s">
        <v>383</v>
      </c>
      <c r="P1519" s="19" t="s">
        <v>68</v>
      </c>
      <c r="Q1519" s="19"/>
      <c r="R1519" s="66" t="s">
        <v>3848</v>
      </c>
      <c r="S1519" s="66" t="s">
        <v>3854</v>
      </c>
      <c r="T1519" s="19"/>
      <c r="U1519" s="19"/>
      <c r="V1519" s="24"/>
      <c r="W1519" s="24"/>
      <c r="X1519" s="24">
        <v>20893</v>
      </c>
      <c r="Y1519" s="23">
        <f>X1519*1.12</f>
        <v>23400.160000000003</v>
      </c>
      <c r="Z1519" s="19"/>
      <c r="AA1519" s="19" t="s">
        <v>76</v>
      </c>
      <c r="AB1519" s="19"/>
      <c r="AC1519" s="25" t="s">
        <v>77</v>
      </c>
    </row>
    <row r="1520" spans="1:29" s="1" customFormat="1" ht="66.75" customHeight="1">
      <c r="A1520" s="18" t="s">
        <v>4388</v>
      </c>
      <c r="B1520" s="19" t="s">
        <v>61</v>
      </c>
      <c r="C1520" s="19" t="s">
        <v>62</v>
      </c>
      <c r="D1520" s="27" t="s">
        <v>4389</v>
      </c>
      <c r="E1520" s="33" t="s">
        <v>4390</v>
      </c>
      <c r="F1520" s="33"/>
      <c r="G1520" s="33" t="s">
        <v>4390</v>
      </c>
      <c r="H1520" s="33"/>
      <c r="I1520" s="18" t="s">
        <v>4391</v>
      </c>
      <c r="J1520" s="19"/>
      <c r="K1520" s="19" t="s">
        <v>66</v>
      </c>
      <c r="L1520" s="21" t="s">
        <v>889</v>
      </c>
      <c r="M1520" s="18" t="s">
        <v>67</v>
      </c>
      <c r="N1520" s="19" t="s">
        <v>68</v>
      </c>
      <c r="O1520" s="18" t="s">
        <v>179</v>
      </c>
      <c r="P1520" s="19" t="s">
        <v>68</v>
      </c>
      <c r="Q1520" s="19"/>
      <c r="R1520" s="19" t="s">
        <v>3848</v>
      </c>
      <c r="S1520" s="19" t="s">
        <v>3854</v>
      </c>
      <c r="T1520" s="21"/>
      <c r="U1520" s="19"/>
      <c r="V1520" s="23"/>
      <c r="W1520" s="23"/>
      <c r="X1520" s="24">
        <v>1218750</v>
      </c>
      <c r="Y1520" s="24">
        <f>X1520*1.12</f>
        <v>1365000.0000000002</v>
      </c>
      <c r="Z1520" s="19"/>
      <c r="AA1520" s="19" t="s">
        <v>76</v>
      </c>
      <c r="AB1520" s="19"/>
      <c r="AC1520" s="15" t="s">
        <v>420</v>
      </c>
    </row>
    <row r="1521" spans="1:29" s="1" customFormat="1" ht="66" customHeight="1">
      <c r="A1521" s="18" t="s">
        <v>4392</v>
      </c>
      <c r="B1521" s="19" t="s">
        <v>61</v>
      </c>
      <c r="C1521" s="19" t="s">
        <v>62</v>
      </c>
      <c r="D1521" s="19" t="s">
        <v>4282</v>
      </c>
      <c r="E1521" s="19" t="s">
        <v>4283</v>
      </c>
      <c r="F1521" s="18"/>
      <c r="G1521" s="19" t="s">
        <v>4283</v>
      </c>
      <c r="H1521" s="18"/>
      <c r="I1521" s="18" t="s">
        <v>4393</v>
      </c>
      <c r="J1521" s="18"/>
      <c r="K1521" s="19" t="s">
        <v>66</v>
      </c>
      <c r="L1521" s="19">
        <v>100</v>
      </c>
      <c r="M1521" s="21" t="s">
        <v>67</v>
      </c>
      <c r="N1521" s="19" t="s">
        <v>68</v>
      </c>
      <c r="O1521" s="22" t="s">
        <v>179</v>
      </c>
      <c r="P1521" s="19" t="s">
        <v>68</v>
      </c>
      <c r="Q1521" s="19"/>
      <c r="R1521" s="66" t="s">
        <v>4273</v>
      </c>
      <c r="S1521" s="19" t="s">
        <v>72</v>
      </c>
      <c r="T1521" s="176"/>
      <c r="U1521" s="34"/>
      <c r="V1521" s="23"/>
      <c r="W1521" s="24"/>
      <c r="X1521" s="23">
        <v>34413</v>
      </c>
      <c r="Y1521" s="23">
        <f aca="true" t="shared" si="66" ref="Y1521:Y1535">X1521*1.12</f>
        <v>38542.560000000005</v>
      </c>
      <c r="Z1521" s="18"/>
      <c r="AA1521" s="19" t="s">
        <v>76</v>
      </c>
      <c r="AB1521" s="19"/>
      <c r="AC1521" s="1" t="s">
        <v>1759</v>
      </c>
    </row>
    <row r="1522" spans="1:29" s="1" customFormat="1" ht="114.75" customHeight="1">
      <c r="A1522" s="18" t="s">
        <v>4394</v>
      </c>
      <c r="B1522" s="19" t="s">
        <v>61</v>
      </c>
      <c r="C1522" s="19" t="s">
        <v>62</v>
      </c>
      <c r="D1522" s="56" t="s">
        <v>4320</v>
      </c>
      <c r="E1522" s="26" t="s">
        <v>4321</v>
      </c>
      <c r="F1522" s="18"/>
      <c r="G1522" s="26" t="s">
        <v>4322</v>
      </c>
      <c r="H1522" s="26"/>
      <c r="I1522" s="18" t="s">
        <v>4323</v>
      </c>
      <c r="J1522" s="18"/>
      <c r="K1522" s="19" t="s">
        <v>66</v>
      </c>
      <c r="L1522" s="19">
        <v>90</v>
      </c>
      <c r="M1522" s="21" t="s">
        <v>67</v>
      </c>
      <c r="N1522" s="19" t="s">
        <v>68</v>
      </c>
      <c r="O1522" s="18" t="s">
        <v>179</v>
      </c>
      <c r="P1522" s="19" t="s">
        <v>2798</v>
      </c>
      <c r="Q1522" s="19"/>
      <c r="R1522" s="18" t="s">
        <v>3848</v>
      </c>
      <c r="S1522" s="66" t="s">
        <v>3854</v>
      </c>
      <c r="T1522" s="21"/>
      <c r="U1522" s="18" t="s">
        <v>3803</v>
      </c>
      <c r="V1522" s="23"/>
      <c r="W1522" s="24"/>
      <c r="X1522" s="23">
        <v>42000</v>
      </c>
      <c r="Y1522" s="23">
        <f t="shared" si="66"/>
        <v>47040.00000000001</v>
      </c>
      <c r="Z1522" s="18"/>
      <c r="AA1522" s="19" t="s">
        <v>76</v>
      </c>
      <c r="AB1522" s="19"/>
      <c r="AC1522" s="1" t="s">
        <v>4181</v>
      </c>
    </row>
    <row r="1523" spans="1:29" s="8" customFormat="1" ht="95.25" customHeight="1">
      <c r="A1523" s="18" t="s">
        <v>4395</v>
      </c>
      <c r="B1523" s="40" t="s">
        <v>61</v>
      </c>
      <c r="C1523" s="40" t="s">
        <v>62</v>
      </c>
      <c r="D1523" s="19" t="s">
        <v>4339</v>
      </c>
      <c r="E1523" s="19" t="s">
        <v>4340</v>
      </c>
      <c r="F1523" s="18"/>
      <c r="G1523" s="19" t="s">
        <v>4340</v>
      </c>
      <c r="H1523" s="40"/>
      <c r="I1523" s="40" t="s">
        <v>4396</v>
      </c>
      <c r="J1523" s="40"/>
      <c r="K1523" s="41" t="s">
        <v>66</v>
      </c>
      <c r="L1523" s="41">
        <v>100</v>
      </c>
      <c r="M1523" s="41" t="s">
        <v>67</v>
      </c>
      <c r="N1523" s="40" t="s">
        <v>68</v>
      </c>
      <c r="O1523" s="22" t="s">
        <v>179</v>
      </c>
      <c r="P1523" s="19" t="s">
        <v>2798</v>
      </c>
      <c r="Q1523" s="40"/>
      <c r="R1523" s="40" t="s">
        <v>4153</v>
      </c>
      <c r="S1523" s="40" t="s">
        <v>3854</v>
      </c>
      <c r="T1523" s="132"/>
      <c r="U1523" s="54"/>
      <c r="V1523" s="49"/>
      <c r="W1523" s="133"/>
      <c r="X1523" s="188">
        <v>154000</v>
      </c>
      <c r="Y1523" s="151">
        <f t="shared" si="66"/>
        <v>172480.00000000003</v>
      </c>
      <c r="Z1523" s="134"/>
      <c r="AA1523" s="54" t="s">
        <v>76</v>
      </c>
      <c r="AB1523" s="35"/>
      <c r="AC1523" s="215" t="s">
        <v>965</v>
      </c>
    </row>
    <row r="1524" spans="1:29" s="8" customFormat="1" ht="95.25" customHeight="1">
      <c r="A1524" s="18" t="s">
        <v>4397</v>
      </c>
      <c r="B1524" s="40" t="s">
        <v>61</v>
      </c>
      <c r="C1524" s="40" t="s">
        <v>62</v>
      </c>
      <c r="D1524" s="19" t="s">
        <v>4339</v>
      </c>
      <c r="E1524" s="19" t="s">
        <v>4340</v>
      </c>
      <c r="F1524" s="18"/>
      <c r="G1524" s="19" t="s">
        <v>4340</v>
      </c>
      <c r="H1524" s="40"/>
      <c r="I1524" s="40" t="s">
        <v>4398</v>
      </c>
      <c r="J1524" s="40"/>
      <c r="K1524" s="41" t="s">
        <v>66</v>
      </c>
      <c r="L1524" s="41">
        <v>100</v>
      </c>
      <c r="M1524" s="41" t="s">
        <v>67</v>
      </c>
      <c r="N1524" s="40" t="s">
        <v>68</v>
      </c>
      <c r="O1524" s="22" t="s">
        <v>179</v>
      </c>
      <c r="P1524" s="19" t="s">
        <v>2798</v>
      </c>
      <c r="Q1524" s="40"/>
      <c r="R1524" s="40" t="s">
        <v>4153</v>
      </c>
      <c r="S1524" s="40" t="s">
        <v>3854</v>
      </c>
      <c r="T1524" s="132"/>
      <c r="U1524" s="54"/>
      <c r="V1524" s="49"/>
      <c r="W1524" s="133"/>
      <c r="X1524" s="188">
        <v>5520</v>
      </c>
      <c r="Y1524" s="151">
        <f t="shared" si="66"/>
        <v>6182.400000000001</v>
      </c>
      <c r="Z1524" s="134"/>
      <c r="AA1524" s="54" t="s">
        <v>76</v>
      </c>
      <c r="AB1524" s="35"/>
      <c r="AC1524" s="215" t="s">
        <v>965</v>
      </c>
    </row>
    <row r="1525" spans="1:29" s="8" customFormat="1" ht="95.25" customHeight="1">
      <c r="A1525" s="18" t="s">
        <v>4399</v>
      </c>
      <c r="B1525" s="40" t="s">
        <v>61</v>
      </c>
      <c r="C1525" s="40" t="s">
        <v>62</v>
      </c>
      <c r="D1525" s="19" t="s">
        <v>4400</v>
      </c>
      <c r="E1525" s="19" t="s">
        <v>4401</v>
      </c>
      <c r="F1525" s="18"/>
      <c r="G1525" s="19" t="s">
        <v>4401</v>
      </c>
      <c r="H1525" s="40"/>
      <c r="I1525" s="40" t="s">
        <v>4402</v>
      </c>
      <c r="J1525" s="40"/>
      <c r="K1525" s="41" t="s">
        <v>66</v>
      </c>
      <c r="L1525" s="41">
        <v>100</v>
      </c>
      <c r="M1525" s="41" t="s">
        <v>67</v>
      </c>
      <c r="N1525" s="40" t="s">
        <v>68</v>
      </c>
      <c r="O1525" s="22" t="s">
        <v>513</v>
      </c>
      <c r="P1525" s="19" t="s">
        <v>2798</v>
      </c>
      <c r="Q1525" s="40"/>
      <c r="R1525" s="40" t="s">
        <v>4153</v>
      </c>
      <c r="S1525" s="40" t="s">
        <v>3854</v>
      </c>
      <c r="T1525" s="132"/>
      <c r="U1525" s="54"/>
      <c r="V1525" s="49"/>
      <c r="W1525" s="133"/>
      <c r="X1525" s="188">
        <v>200000</v>
      </c>
      <c r="Y1525" s="151">
        <f t="shared" si="66"/>
        <v>224000.00000000003</v>
      </c>
      <c r="Z1525" s="134"/>
      <c r="AA1525" s="54" t="s">
        <v>76</v>
      </c>
      <c r="AB1525" s="35"/>
      <c r="AC1525" s="215" t="s">
        <v>1038</v>
      </c>
    </row>
    <row r="1526" spans="1:29" s="1" customFormat="1" ht="117" customHeight="1">
      <c r="A1526" s="18" t="s">
        <v>4403</v>
      </c>
      <c r="B1526" s="19" t="s">
        <v>61</v>
      </c>
      <c r="C1526" s="19" t="s">
        <v>62</v>
      </c>
      <c r="D1526" s="19" t="s">
        <v>3953</v>
      </c>
      <c r="E1526" s="19" t="s">
        <v>3954</v>
      </c>
      <c r="F1526" s="19"/>
      <c r="G1526" s="19" t="s">
        <v>3955</v>
      </c>
      <c r="H1526" s="19"/>
      <c r="I1526" s="19" t="s">
        <v>4404</v>
      </c>
      <c r="J1526" s="19"/>
      <c r="K1526" s="19" t="s">
        <v>66</v>
      </c>
      <c r="L1526" s="19">
        <v>100</v>
      </c>
      <c r="M1526" s="18">
        <v>231010000</v>
      </c>
      <c r="N1526" s="19" t="s">
        <v>68</v>
      </c>
      <c r="O1526" s="19" t="s">
        <v>513</v>
      </c>
      <c r="P1526" s="19" t="s">
        <v>4405</v>
      </c>
      <c r="Q1526" s="19"/>
      <c r="R1526" s="116" t="s">
        <v>4070</v>
      </c>
      <c r="S1526" s="21" t="s">
        <v>72</v>
      </c>
      <c r="T1526" s="19"/>
      <c r="U1526" s="21" t="s">
        <v>3803</v>
      </c>
      <c r="V1526" s="23"/>
      <c r="W1526" s="23"/>
      <c r="X1526" s="24">
        <v>85200</v>
      </c>
      <c r="Y1526" s="23">
        <f t="shared" si="66"/>
        <v>95424.00000000001</v>
      </c>
      <c r="Z1526" s="19"/>
      <c r="AA1526" s="19" t="s">
        <v>76</v>
      </c>
      <c r="AB1526" s="19"/>
      <c r="AC1526" s="1" t="s">
        <v>732</v>
      </c>
    </row>
    <row r="1527" spans="1:29" s="8" customFormat="1" ht="140.25">
      <c r="A1527" s="18" t="s">
        <v>4406</v>
      </c>
      <c r="B1527" s="18" t="s">
        <v>226</v>
      </c>
      <c r="C1527" s="18" t="s">
        <v>62</v>
      </c>
      <c r="D1527" s="18" t="s">
        <v>4407</v>
      </c>
      <c r="E1527" s="18" t="s">
        <v>4408</v>
      </c>
      <c r="F1527" s="18"/>
      <c r="G1527" s="18" t="s">
        <v>4408</v>
      </c>
      <c r="H1527" s="18"/>
      <c r="I1527" s="18" t="s">
        <v>4409</v>
      </c>
      <c r="J1527" s="48"/>
      <c r="K1527" s="35" t="s">
        <v>82</v>
      </c>
      <c r="L1527" s="35">
        <v>100</v>
      </c>
      <c r="M1527" s="110">
        <v>231010000</v>
      </c>
      <c r="N1527" s="35" t="s">
        <v>68</v>
      </c>
      <c r="O1527" s="31" t="s">
        <v>513</v>
      </c>
      <c r="P1527" s="35" t="s">
        <v>68</v>
      </c>
      <c r="Q1527" s="35"/>
      <c r="R1527" s="35" t="s">
        <v>4153</v>
      </c>
      <c r="S1527" s="35" t="s">
        <v>3854</v>
      </c>
      <c r="T1527" s="35"/>
      <c r="U1527" s="35"/>
      <c r="V1527" s="23"/>
      <c r="W1527" s="46"/>
      <c r="X1527" s="47">
        <v>0</v>
      </c>
      <c r="Y1527" s="46">
        <f t="shared" si="66"/>
        <v>0</v>
      </c>
      <c r="Z1527" s="18"/>
      <c r="AA1527" s="35" t="s">
        <v>76</v>
      </c>
      <c r="AB1527" s="82">
        <v>7</v>
      </c>
      <c r="AC1527" s="114" t="s">
        <v>4215</v>
      </c>
    </row>
    <row r="1528" spans="1:29" s="8" customFormat="1" ht="140.25">
      <c r="A1528" s="18" t="s">
        <v>4410</v>
      </c>
      <c r="B1528" s="18" t="s">
        <v>226</v>
      </c>
      <c r="C1528" s="18" t="s">
        <v>62</v>
      </c>
      <c r="D1528" s="18" t="s">
        <v>4407</v>
      </c>
      <c r="E1528" s="18" t="s">
        <v>4408</v>
      </c>
      <c r="F1528" s="18"/>
      <c r="G1528" s="18" t="s">
        <v>4408</v>
      </c>
      <c r="H1528" s="18"/>
      <c r="I1528" s="18" t="s">
        <v>4409</v>
      </c>
      <c r="J1528" s="48"/>
      <c r="K1528" s="35" t="s">
        <v>66</v>
      </c>
      <c r="L1528" s="35">
        <v>100</v>
      </c>
      <c r="M1528" s="110">
        <v>231010000</v>
      </c>
      <c r="N1528" s="35" t="s">
        <v>68</v>
      </c>
      <c r="O1528" s="31" t="s">
        <v>513</v>
      </c>
      <c r="P1528" s="35" t="s">
        <v>68</v>
      </c>
      <c r="Q1528" s="35"/>
      <c r="R1528" s="35" t="s">
        <v>4153</v>
      </c>
      <c r="S1528" s="35" t="s">
        <v>3854</v>
      </c>
      <c r="T1528" s="35"/>
      <c r="U1528" s="35"/>
      <c r="V1528" s="23"/>
      <c r="W1528" s="46"/>
      <c r="X1528" s="47">
        <v>446429</v>
      </c>
      <c r="Y1528" s="46">
        <f t="shared" si="66"/>
        <v>500000.48000000004</v>
      </c>
      <c r="Z1528" s="18"/>
      <c r="AA1528" s="35" t="s">
        <v>76</v>
      </c>
      <c r="AB1528" s="82"/>
      <c r="AC1528" s="114" t="s">
        <v>4215</v>
      </c>
    </row>
    <row r="1529" spans="1:29" s="8" customFormat="1" ht="95.25" customHeight="1">
      <c r="A1529" s="18" t="s">
        <v>4411</v>
      </c>
      <c r="B1529" s="40" t="s">
        <v>61</v>
      </c>
      <c r="C1529" s="40" t="s">
        <v>62</v>
      </c>
      <c r="D1529" s="19" t="s">
        <v>4339</v>
      </c>
      <c r="E1529" s="19" t="s">
        <v>4340</v>
      </c>
      <c r="F1529" s="18"/>
      <c r="G1529" s="19" t="s">
        <v>4340</v>
      </c>
      <c r="H1529" s="40"/>
      <c r="I1529" s="40" t="s">
        <v>4412</v>
      </c>
      <c r="J1529" s="40"/>
      <c r="K1529" s="41" t="s">
        <v>66</v>
      </c>
      <c r="L1529" s="41">
        <v>100</v>
      </c>
      <c r="M1529" s="41" t="s">
        <v>67</v>
      </c>
      <c r="N1529" s="40" t="s">
        <v>68</v>
      </c>
      <c r="O1529" s="22" t="s">
        <v>513</v>
      </c>
      <c r="P1529" s="19" t="s">
        <v>2798</v>
      </c>
      <c r="Q1529" s="40"/>
      <c r="R1529" s="40" t="s">
        <v>4153</v>
      </c>
      <c r="S1529" s="40" t="s">
        <v>2896</v>
      </c>
      <c r="T1529" s="132"/>
      <c r="U1529" s="54"/>
      <c r="V1529" s="49"/>
      <c r="W1529" s="133"/>
      <c r="X1529" s="188">
        <v>18000</v>
      </c>
      <c r="Y1529" s="23">
        <f t="shared" si="66"/>
        <v>20160.000000000004</v>
      </c>
      <c r="Z1529" s="134"/>
      <c r="AA1529" s="54" t="s">
        <v>76</v>
      </c>
      <c r="AB1529" s="35"/>
      <c r="AC1529" s="215" t="s">
        <v>4033</v>
      </c>
    </row>
    <row r="1530" spans="1:235" s="5" customFormat="1" ht="100.5" customHeight="1">
      <c r="A1530" s="18" t="s">
        <v>4413</v>
      </c>
      <c r="B1530" s="19" t="s">
        <v>61</v>
      </c>
      <c r="C1530" s="19" t="s">
        <v>62</v>
      </c>
      <c r="D1530" s="19" t="s">
        <v>3953</v>
      </c>
      <c r="E1530" s="19" t="s">
        <v>3954</v>
      </c>
      <c r="F1530" s="19"/>
      <c r="G1530" s="19" t="s">
        <v>3955</v>
      </c>
      <c r="H1530" s="18"/>
      <c r="I1530" s="18" t="s">
        <v>4414</v>
      </c>
      <c r="J1530" s="18"/>
      <c r="K1530" s="19" t="s">
        <v>66</v>
      </c>
      <c r="L1530" s="19">
        <v>100</v>
      </c>
      <c r="M1530" s="21">
        <v>231010000</v>
      </c>
      <c r="N1530" s="19" t="s">
        <v>68</v>
      </c>
      <c r="O1530" s="22" t="s">
        <v>1450</v>
      </c>
      <c r="P1530" s="19" t="s">
        <v>68</v>
      </c>
      <c r="Q1530" s="19" t="s">
        <v>70</v>
      </c>
      <c r="R1530" s="116" t="s">
        <v>3848</v>
      </c>
      <c r="S1530" s="19" t="s">
        <v>72</v>
      </c>
      <c r="T1530" s="21"/>
      <c r="U1530" s="18"/>
      <c r="V1530" s="23"/>
      <c r="W1530" s="24"/>
      <c r="X1530" s="23">
        <v>750000</v>
      </c>
      <c r="Y1530" s="23">
        <f t="shared" si="66"/>
        <v>840000.0000000001</v>
      </c>
      <c r="Z1530" s="19"/>
      <c r="AA1530" s="19" t="s">
        <v>76</v>
      </c>
      <c r="AB1530" s="19"/>
      <c r="AC1530" s="1" t="s">
        <v>965</v>
      </c>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c r="CO1530" s="1"/>
      <c r="CP1530" s="1"/>
      <c r="CQ1530" s="1"/>
      <c r="CR1530" s="1"/>
      <c r="CS1530" s="1"/>
      <c r="CT1530" s="1"/>
      <c r="CU1530" s="1"/>
      <c r="CV1530" s="1"/>
      <c r="CW1530" s="1"/>
      <c r="CX1530" s="1"/>
      <c r="CY1530" s="1"/>
      <c r="CZ1530" s="1"/>
      <c r="DA1530" s="1"/>
      <c r="DB1530" s="1"/>
      <c r="DC1530" s="1"/>
      <c r="DD1530" s="1"/>
      <c r="DE1530" s="1"/>
      <c r="DF1530" s="1"/>
      <c r="DG1530" s="1"/>
      <c r="DH1530" s="1"/>
      <c r="DI1530" s="1"/>
      <c r="DJ1530" s="1"/>
      <c r="DK1530" s="1"/>
      <c r="DL1530" s="1"/>
      <c r="DM1530" s="1"/>
      <c r="DN1530" s="1"/>
      <c r="DO1530" s="1"/>
      <c r="DP1530" s="1"/>
      <c r="DQ1530" s="1"/>
      <c r="DR1530" s="1"/>
      <c r="DS1530" s="1"/>
      <c r="DT1530" s="1"/>
      <c r="DU1530" s="1"/>
      <c r="DV1530" s="1"/>
      <c r="DW1530" s="1"/>
      <c r="DX1530" s="1"/>
      <c r="DY1530" s="1"/>
      <c r="DZ1530" s="1"/>
      <c r="EA1530" s="1"/>
      <c r="EB1530" s="1"/>
      <c r="EC1530" s="1"/>
      <c r="ED1530" s="1"/>
      <c r="EE1530" s="1"/>
      <c r="EF1530" s="1"/>
      <c r="EG1530" s="1"/>
      <c r="EH1530" s="1"/>
      <c r="EI1530" s="1"/>
      <c r="EJ1530" s="1"/>
      <c r="EK1530" s="1"/>
      <c r="EL1530" s="1"/>
      <c r="EM1530" s="1"/>
      <c r="EN1530" s="1"/>
      <c r="EO1530" s="1"/>
      <c r="EP1530" s="1"/>
      <c r="EQ1530" s="1"/>
      <c r="ER1530" s="1"/>
      <c r="ES1530" s="1"/>
      <c r="ET1530" s="1"/>
      <c r="EU1530" s="1"/>
      <c r="EV1530" s="1"/>
      <c r="EW1530" s="1"/>
      <c r="EX1530" s="1"/>
      <c r="EY1530" s="1"/>
      <c r="EZ1530" s="1"/>
      <c r="FA1530" s="1"/>
      <c r="FB1530" s="1"/>
      <c r="FC1530" s="1"/>
      <c r="FD1530" s="1"/>
      <c r="FE1530" s="1"/>
      <c r="FF1530" s="1"/>
      <c r="FG1530" s="1"/>
      <c r="FH1530" s="1"/>
      <c r="FI1530" s="1"/>
      <c r="FJ1530" s="1"/>
      <c r="FK1530" s="1"/>
      <c r="FL1530" s="1"/>
      <c r="FM1530" s="1"/>
      <c r="FN1530" s="1"/>
      <c r="FO1530" s="1"/>
      <c r="FP1530" s="1"/>
      <c r="FQ1530" s="1"/>
      <c r="FR1530" s="1"/>
      <c r="FS1530" s="1"/>
      <c r="FT1530" s="1"/>
      <c r="FU1530" s="1"/>
      <c r="FV1530" s="1"/>
      <c r="FW1530" s="1"/>
      <c r="FX1530" s="1"/>
      <c r="FY1530" s="1"/>
      <c r="FZ1530" s="1"/>
      <c r="GA1530" s="1"/>
      <c r="GB1530" s="1"/>
      <c r="GC1530" s="1"/>
      <c r="GD1530" s="1"/>
      <c r="GE1530" s="1"/>
      <c r="GF1530" s="1"/>
      <c r="GG1530" s="1"/>
      <c r="GH1530" s="1"/>
      <c r="GI1530" s="1"/>
      <c r="GJ1530" s="1"/>
      <c r="GK1530" s="1"/>
      <c r="GL1530" s="1"/>
      <c r="GM1530" s="1"/>
      <c r="GN1530" s="1"/>
      <c r="GO1530" s="1"/>
      <c r="GP1530" s="1"/>
      <c r="GQ1530" s="1"/>
      <c r="GR1530" s="1"/>
      <c r="GS1530" s="1"/>
      <c r="GT1530" s="1"/>
      <c r="GU1530" s="1"/>
      <c r="GV1530" s="1"/>
      <c r="GW1530" s="1"/>
      <c r="GX1530" s="1"/>
      <c r="GY1530" s="1"/>
      <c r="GZ1530" s="1"/>
      <c r="HA1530" s="1"/>
      <c r="HB1530" s="1"/>
      <c r="HC1530" s="1"/>
      <c r="HD1530" s="1"/>
      <c r="HE1530" s="1"/>
      <c r="HF1530" s="1"/>
      <c r="HG1530" s="1"/>
      <c r="HH1530" s="1"/>
      <c r="HI1530" s="1"/>
      <c r="HJ1530" s="1"/>
      <c r="HK1530" s="1"/>
      <c r="HL1530" s="1"/>
      <c r="HM1530" s="1"/>
      <c r="HN1530" s="1"/>
      <c r="HO1530" s="1"/>
      <c r="HP1530" s="1"/>
      <c r="HQ1530" s="1"/>
      <c r="HR1530" s="1"/>
      <c r="HS1530" s="1"/>
      <c r="HT1530" s="1"/>
      <c r="HU1530" s="1"/>
      <c r="HV1530" s="1"/>
      <c r="HW1530" s="1"/>
      <c r="HX1530" s="1"/>
      <c r="HY1530" s="1"/>
      <c r="HZ1530" s="1"/>
      <c r="IA1530" s="1"/>
    </row>
    <row r="1531" spans="1:235" s="5" customFormat="1" ht="100.5" customHeight="1">
      <c r="A1531" s="18" t="s">
        <v>4415</v>
      </c>
      <c r="B1531" s="19" t="s">
        <v>61</v>
      </c>
      <c r="C1531" s="19" t="s">
        <v>62</v>
      </c>
      <c r="D1531" s="19" t="s">
        <v>4416</v>
      </c>
      <c r="E1531" s="19" t="s">
        <v>4417</v>
      </c>
      <c r="F1531" s="19"/>
      <c r="G1531" s="19" t="s">
        <v>4417</v>
      </c>
      <c r="H1531" s="18"/>
      <c r="I1531" s="19"/>
      <c r="J1531" s="18"/>
      <c r="K1531" s="19" t="s">
        <v>66</v>
      </c>
      <c r="L1531" s="19">
        <v>100</v>
      </c>
      <c r="M1531" s="21">
        <v>231010000</v>
      </c>
      <c r="N1531" s="19" t="s">
        <v>68</v>
      </c>
      <c r="O1531" s="22" t="s">
        <v>1450</v>
      </c>
      <c r="P1531" s="19" t="s">
        <v>68</v>
      </c>
      <c r="Q1531" s="19"/>
      <c r="R1531" s="19" t="s">
        <v>4172</v>
      </c>
      <c r="S1531" s="19" t="s">
        <v>72</v>
      </c>
      <c r="T1531" s="21"/>
      <c r="U1531" s="18"/>
      <c r="V1531" s="23"/>
      <c r="W1531" s="24"/>
      <c r="X1531" s="23">
        <v>25000</v>
      </c>
      <c r="Y1531" s="23">
        <f t="shared" si="66"/>
        <v>28000.000000000004</v>
      </c>
      <c r="Z1531" s="19"/>
      <c r="AA1531" s="19">
        <v>2016</v>
      </c>
      <c r="AB1531" s="19"/>
      <c r="AC1531" s="1" t="s">
        <v>965</v>
      </c>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c r="CO1531" s="1"/>
      <c r="CP1531" s="1"/>
      <c r="CQ1531" s="1"/>
      <c r="CR1531" s="1"/>
      <c r="CS1531" s="1"/>
      <c r="CT1531" s="1"/>
      <c r="CU1531" s="1"/>
      <c r="CV1531" s="1"/>
      <c r="CW1531" s="1"/>
      <c r="CX1531" s="1"/>
      <c r="CY1531" s="1"/>
      <c r="CZ1531" s="1"/>
      <c r="DA1531" s="1"/>
      <c r="DB1531" s="1"/>
      <c r="DC1531" s="1"/>
      <c r="DD1531" s="1"/>
      <c r="DE1531" s="1"/>
      <c r="DF1531" s="1"/>
      <c r="DG1531" s="1"/>
      <c r="DH1531" s="1"/>
      <c r="DI1531" s="1"/>
      <c r="DJ1531" s="1"/>
      <c r="DK1531" s="1"/>
      <c r="DL1531" s="1"/>
      <c r="DM1531" s="1"/>
      <c r="DN1531" s="1"/>
      <c r="DO1531" s="1"/>
      <c r="DP1531" s="1"/>
      <c r="DQ1531" s="1"/>
      <c r="DR1531" s="1"/>
      <c r="DS1531" s="1"/>
      <c r="DT1531" s="1"/>
      <c r="DU1531" s="1"/>
      <c r="DV1531" s="1"/>
      <c r="DW1531" s="1"/>
      <c r="DX1531" s="1"/>
      <c r="DY1531" s="1"/>
      <c r="DZ1531" s="1"/>
      <c r="EA1531" s="1"/>
      <c r="EB1531" s="1"/>
      <c r="EC1531" s="1"/>
      <c r="ED1531" s="1"/>
      <c r="EE1531" s="1"/>
      <c r="EF1531" s="1"/>
      <c r="EG1531" s="1"/>
      <c r="EH1531" s="1"/>
      <c r="EI1531" s="1"/>
      <c r="EJ1531" s="1"/>
      <c r="EK1531" s="1"/>
      <c r="EL1531" s="1"/>
      <c r="EM1531" s="1"/>
      <c r="EN1531" s="1"/>
      <c r="EO1531" s="1"/>
      <c r="EP1531" s="1"/>
      <c r="EQ1531" s="1"/>
      <c r="ER1531" s="1"/>
      <c r="ES1531" s="1"/>
      <c r="ET1531" s="1"/>
      <c r="EU1531" s="1"/>
      <c r="EV1531" s="1"/>
      <c r="EW1531" s="1"/>
      <c r="EX1531" s="1"/>
      <c r="EY1531" s="1"/>
      <c r="EZ1531" s="1"/>
      <c r="FA1531" s="1"/>
      <c r="FB1531" s="1"/>
      <c r="FC1531" s="1"/>
      <c r="FD1531" s="1"/>
      <c r="FE1531" s="1"/>
      <c r="FF1531" s="1"/>
      <c r="FG1531" s="1"/>
      <c r="FH1531" s="1"/>
      <c r="FI1531" s="1"/>
      <c r="FJ1531" s="1"/>
      <c r="FK1531" s="1"/>
      <c r="FL1531" s="1"/>
      <c r="FM1531" s="1"/>
      <c r="FN1531" s="1"/>
      <c r="FO1531" s="1"/>
      <c r="FP1531" s="1"/>
      <c r="FQ1531" s="1"/>
      <c r="FR1531" s="1"/>
      <c r="FS1531" s="1"/>
      <c r="FT1531" s="1"/>
      <c r="FU1531" s="1"/>
      <c r="FV1531" s="1"/>
      <c r="FW1531" s="1"/>
      <c r="FX1531" s="1"/>
      <c r="FY1531" s="1"/>
      <c r="FZ1531" s="1"/>
      <c r="GA1531" s="1"/>
      <c r="GB1531" s="1"/>
      <c r="GC1531" s="1"/>
      <c r="GD1531" s="1"/>
      <c r="GE1531" s="1"/>
      <c r="GF1531" s="1"/>
      <c r="GG1531" s="1"/>
      <c r="GH1531" s="1"/>
      <c r="GI1531" s="1"/>
      <c r="GJ1531" s="1"/>
      <c r="GK1531" s="1"/>
      <c r="GL1531" s="1"/>
      <c r="GM1531" s="1"/>
      <c r="GN1531" s="1"/>
      <c r="GO1531" s="1"/>
      <c r="GP1531" s="1"/>
      <c r="GQ1531" s="1"/>
      <c r="GR1531" s="1"/>
      <c r="GS1531" s="1"/>
      <c r="GT1531" s="1"/>
      <c r="GU1531" s="1"/>
      <c r="GV1531" s="1"/>
      <c r="GW1531" s="1"/>
      <c r="GX1531" s="1"/>
      <c r="GY1531" s="1"/>
      <c r="GZ1531" s="1"/>
      <c r="HA1531" s="1"/>
      <c r="HB1531" s="1"/>
      <c r="HC1531" s="1"/>
      <c r="HD1531" s="1"/>
      <c r="HE1531" s="1"/>
      <c r="HF1531" s="1"/>
      <c r="HG1531" s="1"/>
      <c r="HH1531" s="1"/>
      <c r="HI1531" s="1"/>
      <c r="HJ1531" s="1"/>
      <c r="HK1531" s="1"/>
      <c r="HL1531" s="1"/>
      <c r="HM1531" s="1"/>
      <c r="HN1531" s="1"/>
      <c r="HO1531" s="1"/>
      <c r="HP1531" s="1"/>
      <c r="HQ1531" s="1"/>
      <c r="HR1531" s="1"/>
      <c r="HS1531" s="1"/>
      <c r="HT1531" s="1"/>
      <c r="HU1531" s="1"/>
      <c r="HV1531" s="1"/>
      <c r="HW1531" s="1"/>
      <c r="HX1531" s="1"/>
      <c r="HY1531" s="1"/>
      <c r="HZ1531" s="1"/>
      <c r="IA1531" s="1"/>
    </row>
    <row r="1532" spans="1:29" s="8" customFormat="1" ht="115.5" customHeight="1">
      <c r="A1532" s="18" t="s">
        <v>4418</v>
      </c>
      <c r="B1532" s="19" t="s">
        <v>2324</v>
      </c>
      <c r="C1532" s="19" t="s">
        <v>62</v>
      </c>
      <c r="D1532" s="40" t="s">
        <v>4148</v>
      </c>
      <c r="E1532" s="40" t="s">
        <v>4149</v>
      </c>
      <c r="F1532" s="41"/>
      <c r="G1532" s="40" t="s">
        <v>4149</v>
      </c>
      <c r="H1532" s="18"/>
      <c r="I1532" s="18" t="s">
        <v>4419</v>
      </c>
      <c r="J1532" s="18"/>
      <c r="K1532" s="19" t="s">
        <v>66</v>
      </c>
      <c r="L1532" s="19">
        <v>100</v>
      </c>
      <c r="M1532" s="19">
        <v>231010000</v>
      </c>
      <c r="N1532" s="21" t="s">
        <v>2329</v>
      </c>
      <c r="O1532" s="22" t="s">
        <v>1450</v>
      </c>
      <c r="P1532" s="21" t="s">
        <v>2329</v>
      </c>
      <c r="Q1532" s="19"/>
      <c r="R1532" s="19" t="s">
        <v>4172</v>
      </c>
      <c r="S1532" s="19" t="s">
        <v>72</v>
      </c>
      <c r="T1532" s="19"/>
      <c r="U1532" s="21"/>
      <c r="V1532" s="23"/>
      <c r="W1532" s="23"/>
      <c r="X1532" s="46">
        <v>446429</v>
      </c>
      <c r="Y1532" s="46">
        <f t="shared" si="66"/>
        <v>500000.48000000004</v>
      </c>
      <c r="Z1532" s="48"/>
      <c r="AA1532" s="18" t="s">
        <v>76</v>
      </c>
      <c r="AB1532" s="135"/>
      <c r="AC1532" s="1" t="s">
        <v>965</v>
      </c>
    </row>
    <row r="1533" spans="1:29" s="122" customFormat="1" ht="102" customHeight="1">
      <c r="A1533" s="18" t="s">
        <v>4420</v>
      </c>
      <c r="B1533" s="19" t="s">
        <v>61</v>
      </c>
      <c r="C1533" s="19" t="s">
        <v>62</v>
      </c>
      <c r="D1533" s="19" t="s">
        <v>4017</v>
      </c>
      <c r="E1533" s="19" t="s">
        <v>4018</v>
      </c>
      <c r="F1533" s="18"/>
      <c r="G1533" s="19" t="s">
        <v>4018</v>
      </c>
      <c r="H1533" s="19"/>
      <c r="I1533" s="19" t="s">
        <v>4421</v>
      </c>
      <c r="J1533" s="19"/>
      <c r="K1533" s="18" t="s">
        <v>66</v>
      </c>
      <c r="L1533" s="18">
        <v>100</v>
      </c>
      <c r="M1533" s="18" t="s">
        <v>67</v>
      </c>
      <c r="N1533" s="19" t="s">
        <v>68</v>
      </c>
      <c r="O1533" s="18" t="s">
        <v>752</v>
      </c>
      <c r="P1533" s="19" t="s">
        <v>2798</v>
      </c>
      <c r="Q1533" s="19"/>
      <c r="R1533" s="19" t="s">
        <v>4153</v>
      </c>
      <c r="S1533" s="19" t="s">
        <v>3854</v>
      </c>
      <c r="T1533" s="27"/>
      <c r="U1533" s="27"/>
      <c r="V1533" s="46"/>
      <c r="W1533" s="47"/>
      <c r="X1533" s="84">
        <v>50000</v>
      </c>
      <c r="Y1533" s="23">
        <f t="shared" si="66"/>
        <v>56000.00000000001</v>
      </c>
      <c r="Z1533" s="213"/>
      <c r="AA1533" s="48" t="s">
        <v>76</v>
      </c>
      <c r="AB1533" s="35"/>
      <c r="AC1533" s="122" t="s">
        <v>1759</v>
      </c>
    </row>
    <row r="1534" spans="1:29" s="1" customFormat="1" ht="63" customHeight="1">
      <c r="A1534" s="18" t="s">
        <v>4422</v>
      </c>
      <c r="B1534" s="19" t="s">
        <v>61</v>
      </c>
      <c r="C1534" s="19" t="s">
        <v>62</v>
      </c>
      <c r="D1534" s="19" t="s">
        <v>4278</v>
      </c>
      <c r="E1534" s="19" t="s">
        <v>4279</v>
      </c>
      <c r="F1534" s="18"/>
      <c r="G1534" s="19" t="s">
        <v>4279</v>
      </c>
      <c r="H1534" s="18"/>
      <c r="I1534" s="18" t="s">
        <v>4423</v>
      </c>
      <c r="J1534" s="18"/>
      <c r="K1534" s="19" t="s">
        <v>66</v>
      </c>
      <c r="L1534" s="19">
        <v>100</v>
      </c>
      <c r="M1534" s="21" t="s">
        <v>67</v>
      </c>
      <c r="N1534" s="19" t="s">
        <v>68</v>
      </c>
      <c r="O1534" s="18" t="s">
        <v>752</v>
      </c>
      <c r="P1534" s="19" t="s">
        <v>68</v>
      </c>
      <c r="Q1534" s="19"/>
      <c r="R1534" s="66" t="s">
        <v>4273</v>
      </c>
      <c r="S1534" s="19" t="s">
        <v>72</v>
      </c>
      <c r="T1534" s="176"/>
      <c r="U1534" s="34"/>
      <c r="V1534" s="23"/>
      <c r="W1534" s="24"/>
      <c r="X1534" s="23">
        <v>50000</v>
      </c>
      <c r="Y1534" s="23">
        <f t="shared" si="66"/>
        <v>56000.00000000001</v>
      </c>
      <c r="Z1534" s="18"/>
      <c r="AA1534" s="19" t="s">
        <v>76</v>
      </c>
      <c r="AB1534" s="19"/>
      <c r="AC1534" s="1" t="s">
        <v>4274</v>
      </c>
    </row>
    <row r="1535" spans="1:29" s="122" customFormat="1" ht="102" customHeight="1">
      <c r="A1535" s="18" t="s">
        <v>4424</v>
      </c>
      <c r="B1535" s="19" t="s">
        <v>61</v>
      </c>
      <c r="C1535" s="19" t="s">
        <v>62</v>
      </c>
      <c r="D1535" s="19" t="s">
        <v>4017</v>
      </c>
      <c r="E1535" s="19" t="s">
        <v>4018</v>
      </c>
      <c r="F1535" s="18"/>
      <c r="G1535" s="19" t="s">
        <v>4018</v>
      </c>
      <c r="H1535" s="19"/>
      <c r="I1535" s="19" t="s">
        <v>4425</v>
      </c>
      <c r="J1535" s="19"/>
      <c r="K1535" s="18" t="s">
        <v>66</v>
      </c>
      <c r="L1535" s="18">
        <v>100</v>
      </c>
      <c r="M1535" s="18" t="s">
        <v>67</v>
      </c>
      <c r="N1535" s="19" t="s">
        <v>68</v>
      </c>
      <c r="O1535" s="18" t="s">
        <v>752</v>
      </c>
      <c r="P1535" s="19" t="s">
        <v>2798</v>
      </c>
      <c r="Q1535" s="19"/>
      <c r="R1535" s="19" t="s">
        <v>4153</v>
      </c>
      <c r="S1535" s="19" t="s">
        <v>3854</v>
      </c>
      <c r="T1535" s="27"/>
      <c r="U1535" s="27"/>
      <c r="V1535" s="46"/>
      <c r="W1535" s="47"/>
      <c r="X1535" s="84">
        <v>100000</v>
      </c>
      <c r="Y1535" s="23">
        <f t="shared" si="66"/>
        <v>112000.00000000001</v>
      </c>
      <c r="Z1535" s="213"/>
      <c r="AA1535" s="48" t="s">
        <v>76</v>
      </c>
      <c r="AB1535" s="35"/>
      <c r="AC1535" s="122" t="s">
        <v>1759</v>
      </c>
    </row>
    <row r="1536" spans="1:29" s="122" customFormat="1" ht="178.5">
      <c r="A1536" s="18" t="s">
        <v>4426</v>
      </c>
      <c r="B1536" s="18" t="s">
        <v>61</v>
      </c>
      <c r="C1536" s="18" t="s">
        <v>62</v>
      </c>
      <c r="D1536" s="18" t="s">
        <v>4047</v>
      </c>
      <c r="E1536" s="18" t="s">
        <v>4048</v>
      </c>
      <c r="F1536" s="18"/>
      <c r="G1536" s="18" t="s">
        <v>4048</v>
      </c>
      <c r="H1536" s="18"/>
      <c r="I1536" s="18" t="s">
        <v>4305</v>
      </c>
      <c r="J1536" s="18"/>
      <c r="K1536" s="35" t="s">
        <v>66</v>
      </c>
      <c r="L1536" s="35" t="s">
        <v>1722</v>
      </c>
      <c r="M1536" s="110" t="s">
        <v>67</v>
      </c>
      <c r="N1536" s="35" t="s">
        <v>338</v>
      </c>
      <c r="O1536" s="18" t="s">
        <v>752</v>
      </c>
      <c r="P1536" s="18" t="s">
        <v>68</v>
      </c>
      <c r="Q1536" s="18"/>
      <c r="R1536" s="35" t="s">
        <v>3848</v>
      </c>
      <c r="S1536" s="35" t="s">
        <v>323</v>
      </c>
      <c r="T1536" s="35"/>
      <c r="U1536" s="35"/>
      <c r="V1536" s="125"/>
      <c r="W1536" s="125"/>
      <c r="X1536" s="23">
        <v>30000</v>
      </c>
      <c r="Y1536" s="23">
        <v>33600</v>
      </c>
      <c r="Z1536" s="19"/>
      <c r="AA1536" s="19" t="s">
        <v>76</v>
      </c>
      <c r="AB1536" s="137"/>
      <c r="AC1536" s="1" t="s">
        <v>4317</v>
      </c>
    </row>
    <row r="1537" spans="1:29" s="1" customFormat="1" ht="204">
      <c r="A1537" s="18" t="s">
        <v>4427</v>
      </c>
      <c r="B1537" s="19" t="s">
        <v>61</v>
      </c>
      <c r="C1537" s="19" t="s">
        <v>62</v>
      </c>
      <c r="D1537" s="19" t="s">
        <v>4339</v>
      </c>
      <c r="E1537" s="19" t="s">
        <v>4340</v>
      </c>
      <c r="F1537" s="19"/>
      <c r="G1537" s="19" t="s">
        <v>4340</v>
      </c>
      <c r="H1537" s="116"/>
      <c r="I1537" s="19" t="s">
        <v>4428</v>
      </c>
      <c r="J1537" s="18"/>
      <c r="K1537" s="19" t="s">
        <v>66</v>
      </c>
      <c r="L1537" s="18">
        <v>100</v>
      </c>
      <c r="M1537" s="18">
        <v>231010000</v>
      </c>
      <c r="N1537" s="19" t="s">
        <v>68</v>
      </c>
      <c r="O1537" s="18" t="s">
        <v>322</v>
      </c>
      <c r="P1537" s="19" t="s">
        <v>68</v>
      </c>
      <c r="Q1537" s="19"/>
      <c r="R1537" s="18" t="s">
        <v>3848</v>
      </c>
      <c r="S1537" s="19" t="s">
        <v>72</v>
      </c>
      <c r="T1537" s="21"/>
      <c r="U1537" s="29"/>
      <c r="V1537" s="23"/>
      <c r="W1537" s="46"/>
      <c r="X1537" s="24">
        <v>6300</v>
      </c>
      <c r="Y1537" s="24">
        <v>7056</v>
      </c>
      <c r="Z1537" s="19"/>
      <c r="AA1537" s="19">
        <v>2016</v>
      </c>
      <c r="AB1537" s="14"/>
      <c r="AC1537" s="15" t="s">
        <v>2578</v>
      </c>
    </row>
    <row r="1538" spans="1:29" s="1" customFormat="1" ht="204">
      <c r="A1538" s="18" t="s">
        <v>4429</v>
      </c>
      <c r="B1538" s="19" t="s">
        <v>61</v>
      </c>
      <c r="C1538" s="19" t="s">
        <v>62</v>
      </c>
      <c r="D1538" s="19" t="s">
        <v>4339</v>
      </c>
      <c r="E1538" s="19" t="s">
        <v>4340</v>
      </c>
      <c r="F1538" s="19"/>
      <c r="G1538" s="19" t="s">
        <v>4340</v>
      </c>
      <c r="H1538" s="116"/>
      <c r="I1538" s="19" t="s">
        <v>4430</v>
      </c>
      <c r="J1538" s="18"/>
      <c r="K1538" s="19" t="s">
        <v>66</v>
      </c>
      <c r="L1538" s="18">
        <v>100</v>
      </c>
      <c r="M1538" s="18">
        <v>231010000</v>
      </c>
      <c r="N1538" s="19" t="s">
        <v>68</v>
      </c>
      <c r="O1538" s="18" t="s">
        <v>322</v>
      </c>
      <c r="P1538" s="19" t="s">
        <v>68</v>
      </c>
      <c r="Q1538" s="19"/>
      <c r="R1538" s="18" t="s">
        <v>3848</v>
      </c>
      <c r="S1538" s="19" t="s">
        <v>72</v>
      </c>
      <c r="T1538" s="21"/>
      <c r="U1538" s="29"/>
      <c r="V1538" s="23"/>
      <c r="W1538" s="46"/>
      <c r="X1538" s="24">
        <v>2250</v>
      </c>
      <c r="Y1538" s="24">
        <v>2520</v>
      </c>
      <c r="Z1538" s="19"/>
      <c r="AA1538" s="19">
        <v>2016</v>
      </c>
      <c r="AB1538" s="14"/>
      <c r="AC1538" s="15" t="s">
        <v>2578</v>
      </c>
    </row>
    <row r="1539" spans="1:29" s="1" customFormat="1" ht="165" customHeight="1">
      <c r="A1539" s="18" t="s">
        <v>4431</v>
      </c>
      <c r="B1539" s="19" t="s">
        <v>226</v>
      </c>
      <c r="C1539" s="19" t="s">
        <v>62</v>
      </c>
      <c r="D1539" s="19" t="s">
        <v>4228</v>
      </c>
      <c r="E1539" s="19" t="s">
        <v>4229</v>
      </c>
      <c r="F1539" s="18"/>
      <c r="G1539" s="19" t="s">
        <v>4229</v>
      </c>
      <c r="H1539" s="33"/>
      <c r="I1539" s="18" t="s">
        <v>4432</v>
      </c>
      <c r="J1539" s="19"/>
      <c r="K1539" s="19" t="s">
        <v>66</v>
      </c>
      <c r="L1539" s="21" t="s">
        <v>1722</v>
      </c>
      <c r="M1539" s="18">
        <v>231010000</v>
      </c>
      <c r="N1539" s="19" t="s">
        <v>2798</v>
      </c>
      <c r="O1539" s="18" t="s">
        <v>322</v>
      </c>
      <c r="P1539" s="19" t="s">
        <v>68</v>
      </c>
      <c r="Q1539" s="19"/>
      <c r="R1539" s="18" t="s">
        <v>3848</v>
      </c>
      <c r="S1539" s="18" t="s">
        <v>3854</v>
      </c>
      <c r="T1539" s="21"/>
      <c r="U1539" s="19"/>
      <c r="V1539" s="23"/>
      <c r="W1539" s="23"/>
      <c r="X1539" s="24">
        <v>575000</v>
      </c>
      <c r="Y1539" s="24">
        <v>644000</v>
      </c>
      <c r="Z1539" s="19"/>
      <c r="AA1539" s="19" t="s">
        <v>76</v>
      </c>
      <c r="AB1539" s="19"/>
      <c r="AC1539" s="190" t="s">
        <v>4215</v>
      </c>
    </row>
    <row r="1540" spans="1:246" s="1" customFormat="1" ht="129.75" customHeight="1">
      <c r="A1540" s="18" t="s">
        <v>4433</v>
      </c>
      <c r="B1540" s="40" t="s">
        <v>195</v>
      </c>
      <c r="C1540" s="40" t="s">
        <v>235</v>
      </c>
      <c r="D1540" s="19" t="s">
        <v>3959</v>
      </c>
      <c r="E1540" s="19" t="s">
        <v>3960</v>
      </c>
      <c r="F1540" s="41"/>
      <c r="G1540" s="19" t="s">
        <v>3960</v>
      </c>
      <c r="H1540" s="111"/>
      <c r="I1540" s="41" t="s">
        <v>4434</v>
      </c>
      <c r="J1540" s="41"/>
      <c r="K1540" s="40" t="s">
        <v>66</v>
      </c>
      <c r="L1540" s="31" t="s">
        <v>1722</v>
      </c>
      <c r="M1540" s="18">
        <v>231010000</v>
      </c>
      <c r="N1540" s="19" t="s">
        <v>2798</v>
      </c>
      <c r="O1540" s="18" t="s">
        <v>322</v>
      </c>
      <c r="P1540" s="19" t="s">
        <v>68</v>
      </c>
      <c r="Q1540" s="19"/>
      <c r="R1540" s="18" t="s">
        <v>3848</v>
      </c>
      <c r="S1540" s="18" t="s">
        <v>3854</v>
      </c>
      <c r="T1540" s="21"/>
      <c r="U1540" s="19"/>
      <c r="V1540" s="23"/>
      <c r="W1540" s="23"/>
      <c r="X1540" s="24">
        <v>78000</v>
      </c>
      <c r="Y1540" s="24">
        <v>87360</v>
      </c>
      <c r="Z1540" s="19"/>
      <c r="AA1540" s="19" t="s">
        <v>76</v>
      </c>
      <c r="AB1540" s="19"/>
      <c r="AC1540" s="114" t="s">
        <v>1759</v>
      </c>
      <c r="AD1540" s="114"/>
      <c r="AE1540" s="114"/>
      <c r="AF1540" s="114"/>
      <c r="AG1540" s="114"/>
      <c r="AH1540" s="114"/>
      <c r="AI1540" s="114"/>
      <c r="AJ1540" s="114"/>
      <c r="AK1540" s="114"/>
      <c r="AL1540" s="114"/>
      <c r="AM1540" s="114"/>
      <c r="AN1540" s="114"/>
      <c r="AO1540" s="114"/>
      <c r="AP1540" s="114"/>
      <c r="AQ1540" s="114"/>
      <c r="AR1540" s="114"/>
      <c r="AS1540" s="114"/>
      <c r="AT1540" s="114"/>
      <c r="AU1540" s="114"/>
      <c r="AV1540" s="114"/>
      <c r="AW1540" s="114"/>
      <c r="AX1540" s="114"/>
      <c r="AY1540" s="114"/>
      <c r="AZ1540" s="114"/>
      <c r="BA1540" s="114"/>
      <c r="BB1540" s="114"/>
      <c r="BC1540" s="114"/>
      <c r="BD1540" s="114"/>
      <c r="BE1540" s="114"/>
      <c r="BF1540" s="114"/>
      <c r="BG1540" s="114"/>
      <c r="BH1540" s="114"/>
      <c r="BI1540" s="114"/>
      <c r="BJ1540" s="114"/>
      <c r="BK1540" s="114"/>
      <c r="BL1540" s="114"/>
      <c r="BM1540" s="114"/>
      <c r="BN1540" s="114"/>
      <c r="BO1540" s="114"/>
      <c r="BP1540" s="114"/>
      <c r="BQ1540" s="114"/>
      <c r="BR1540" s="114"/>
      <c r="BS1540" s="114"/>
      <c r="BT1540" s="114"/>
      <c r="BU1540" s="114"/>
      <c r="BV1540" s="114"/>
      <c r="BW1540" s="114"/>
      <c r="BX1540" s="114"/>
      <c r="BY1540" s="114"/>
      <c r="BZ1540" s="114"/>
      <c r="CA1540" s="114"/>
      <c r="CB1540" s="114"/>
      <c r="CC1540" s="114"/>
      <c r="CD1540" s="114"/>
      <c r="CE1540" s="114"/>
      <c r="CF1540" s="114"/>
      <c r="CG1540" s="114"/>
      <c r="CH1540" s="114"/>
      <c r="CI1540" s="114"/>
      <c r="CJ1540" s="114"/>
      <c r="CK1540" s="114"/>
      <c r="CL1540" s="114"/>
      <c r="CM1540" s="114"/>
      <c r="CN1540" s="114"/>
      <c r="CO1540" s="114"/>
      <c r="CP1540" s="114"/>
      <c r="CQ1540" s="114"/>
      <c r="CR1540" s="114"/>
      <c r="CS1540" s="114"/>
      <c r="CT1540" s="114"/>
      <c r="CU1540" s="114"/>
      <c r="CV1540" s="114"/>
      <c r="CW1540" s="114"/>
      <c r="CX1540" s="114"/>
      <c r="CY1540" s="114"/>
      <c r="CZ1540" s="114"/>
      <c r="DA1540" s="114"/>
      <c r="DB1540" s="114"/>
      <c r="DC1540" s="114"/>
      <c r="DD1540" s="114"/>
      <c r="DE1540" s="114"/>
      <c r="DF1540" s="114"/>
      <c r="DG1540" s="114"/>
      <c r="DH1540" s="114"/>
      <c r="DI1540" s="114"/>
      <c r="DJ1540" s="114"/>
      <c r="DK1540" s="114"/>
      <c r="DL1540" s="114"/>
      <c r="DM1540" s="114"/>
      <c r="DN1540" s="114"/>
      <c r="DO1540" s="114"/>
      <c r="DP1540" s="114"/>
      <c r="DQ1540" s="114"/>
      <c r="DR1540" s="114"/>
      <c r="DS1540" s="114"/>
      <c r="DT1540" s="114"/>
      <c r="DU1540" s="114"/>
      <c r="DV1540" s="114"/>
      <c r="DW1540" s="114"/>
      <c r="DX1540" s="114"/>
      <c r="DY1540" s="114"/>
      <c r="DZ1540" s="114"/>
      <c r="EA1540" s="114"/>
      <c r="EB1540" s="114"/>
      <c r="EC1540" s="114"/>
      <c r="ED1540" s="114"/>
      <c r="EE1540" s="114"/>
      <c r="EF1540" s="114"/>
      <c r="EG1540" s="114"/>
      <c r="EH1540" s="114"/>
      <c r="EI1540" s="114"/>
      <c r="EJ1540" s="114"/>
      <c r="EK1540" s="114"/>
      <c r="EL1540" s="114"/>
      <c r="EM1540" s="114"/>
      <c r="EN1540" s="114"/>
      <c r="EO1540" s="114"/>
      <c r="EP1540" s="114"/>
      <c r="EQ1540" s="114"/>
      <c r="ER1540" s="114"/>
      <c r="ES1540" s="114"/>
      <c r="ET1540" s="114"/>
      <c r="EU1540" s="114"/>
      <c r="EV1540" s="114"/>
      <c r="EW1540" s="114"/>
      <c r="EX1540" s="114"/>
      <c r="EY1540" s="114"/>
      <c r="EZ1540" s="114"/>
      <c r="FA1540" s="114"/>
      <c r="FB1540" s="114"/>
      <c r="FC1540" s="114"/>
      <c r="FD1540" s="114"/>
      <c r="FE1540" s="114"/>
      <c r="FF1540" s="114"/>
      <c r="FG1540" s="114"/>
      <c r="FH1540" s="114"/>
      <c r="FI1540" s="114"/>
      <c r="FJ1540" s="114"/>
      <c r="FK1540" s="114"/>
      <c r="FL1540" s="114"/>
      <c r="FM1540" s="114"/>
      <c r="FN1540" s="114"/>
      <c r="FO1540" s="114"/>
      <c r="FP1540" s="114"/>
      <c r="FQ1540" s="114"/>
      <c r="FR1540" s="114"/>
      <c r="FS1540" s="114"/>
      <c r="FT1540" s="114"/>
      <c r="FU1540" s="114"/>
      <c r="FV1540" s="114"/>
      <c r="FW1540" s="114"/>
      <c r="FX1540" s="114"/>
      <c r="FY1540" s="114"/>
      <c r="FZ1540" s="114"/>
      <c r="GA1540" s="114"/>
      <c r="GB1540" s="114"/>
      <c r="GC1540" s="114"/>
      <c r="GD1540" s="114"/>
      <c r="GE1540" s="114"/>
      <c r="GF1540" s="114"/>
      <c r="GG1540" s="114"/>
      <c r="GH1540" s="114"/>
      <c r="GI1540" s="114"/>
      <c r="GJ1540" s="114"/>
      <c r="GK1540" s="114"/>
      <c r="GL1540" s="114"/>
      <c r="GM1540" s="114"/>
      <c r="GN1540" s="114"/>
      <c r="GO1540" s="114"/>
      <c r="GP1540" s="114"/>
      <c r="GQ1540" s="114"/>
      <c r="GR1540" s="114"/>
      <c r="GS1540" s="114"/>
      <c r="GT1540" s="114"/>
      <c r="GU1540" s="114"/>
      <c r="GV1540" s="114"/>
      <c r="GW1540" s="114"/>
      <c r="GX1540" s="114"/>
      <c r="GY1540" s="114"/>
      <c r="GZ1540" s="114"/>
      <c r="HA1540" s="114"/>
      <c r="HB1540" s="114"/>
      <c r="HC1540" s="114"/>
      <c r="HD1540" s="114"/>
      <c r="HE1540" s="114"/>
      <c r="HF1540" s="114"/>
      <c r="HG1540" s="114"/>
      <c r="HH1540" s="114"/>
      <c r="HI1540" s="114"/>
      <c r="HJ1540" s="114"/>
      <c r="HK1540" s="114"/>
      <c r="HL1540" s="114"/>
      <c r="HM1540" s="114"/>
      <c r="HN1540" s="114"/>
      <c r="HO1540" s="114"/>
      <c r="HP1540" s="114"/>
      <c r="HQ1540" s="114"/>
      <c r="HR1540" s="114"/>
      <c r="HS1540" s="114"/>
      <c r="HT1540" s="114"/>
      <c r="HU1540" s="114"/>
      <c r="HV1540" s="114"/>
      <c r="HW1540" s="114"/>
      <c r="HX1540" s="114"/>
      <c r="HY1540" s="114"/>
      <c r="HZ1540" s="114"/>
      <c r="IA1540" s="114"/>
      <c r="IB1540" s="114"/>
      <c r="IC1540" s="114"/>
      <c r="ID1540" s="114"/>
      <c r="IE1540" s="114"/>
      <c r="IF1540" s="114"/>
      <c r="IG1540" s="114"/>
      <c r="IH1540" s="114"/>
      <c r="II1540" s="114"/>
      <c r="IJ1540" s="114"/>
      <c r="IK1540" s="114"/>
      <c r="IL1540" s="114"/>
    </row>
    <row r="1541" spans="1:246" s="1" customFormat="1" ht="132" customHeight="1">
      <c r="A1541" s="18" t="s">
        <v>4435</v>
      </c>
      <c r="B1541" s="40" t="s">
        <v>195</v>
      </c>
      <c r="C1541" s="40" t="s">
        <v>235</v>
      </c>
      <c r="D1541" s="19" t="s">
        <v>3959</v>
      </c>
      <c r="E1541" s="19" t="s">
        <v>3960</v>
      </c>
      <c r="F1541" s="41"/>
      <c r="G1541" s="19" t="s">
        <v>3960</v>
      </c>
      <c r="H1541" s="111"/>
      <c r="I1541" s="41" t="s">
        <v>4436</v>
      </c>
      <c r="J1541" s="41"/>
      <c r="K1541" s="40" t="s">
        <v>66</v>
      </c>
      <c r="L1541" s="31" t="s">
        <v>1722</v>
      </c>
      <c r="M1541" s="18">
        <v>231010000</v>
      </c>
      <c r="N1541" s="19" t="s">
        <v>2798</v>
      </c>
      <c r="O1541" s="18" t="s">
        <v>322</v>
      </c>
      <c r="P1541" s="19" t="s">
        <v>68</v>
      </c>
      <c r="Q1541" s="19"/>
      <c r="R1541" s="18" t="s">
        <v>3848</v>
      </c>
      <c r="S1541" s="18" t="s">
        <v>3854</v>
      </c>
      <c r="T1541" s="21"/>
      <c r="U1541" s="19"/>
      <c r="V1541" s="23"/>
      <c r="W1541" s="23"/>
      <c r="X1541" s="24">
        <v>690</v>
      </c>
      <c r="Y1541" s="24">
        <v>772.8</v>
      </c>
      <c r="Z1541" s="19"/>
      <c r="AA1541" s="19" t="s">
        <v>76</v>
      </c>
      <c r="AB1541" s="19"/>
      <c r="AC1541" s="114" t="s">
        <v>1759</v>
      </c>
      <c r="AD1541" s="114"/>
      <c r="AE1541" s="114"/>
      <c r="AF1541" s="114"/>
      <c r="AG1541" s="114"/>
      <c r="AH1541" s="114"/>
      <c r="AI1541" s="114"/>
      <c r="AJ1541" s="114"/>
      <c r="AK1541" s="114"/>
      <c r="AL1541" s="114"/>
      <c r="AM1541" s="114"/>
      <c r="AN1541" s="114"/>
      <c r="AO1541" s="114"/>
      <c r="AP1541" s="114"/>
      <c r="AQ1541" s="114"/>
      <c r="AR1541" s="114"/>
      <c r="AS1541" s="114"/>
      <c r="AT1541" s="114"/>
      <c r="AU1541" s="114"/>
      <c r="AV1541" s="114"/>
      <c r="AW1541" s="114"/>
      <c r="AX1541" s="114"/>
      <c r="AY1541" s="114"/>
      <c r="AZ1541" s="114"/>
      <c r="BA1541" s="114"/>
      <c r="BB1541" s="114"/>
      <c r="BC1541" s="114"/>
      <c r="BD1541" s="114"/>
      <c r="BE1541" s="114"/>
      <c r="BF1541" s="114"/>
      <c r="BG1541" s="114"/>
      <c r="BH1541" s="114"/>
      <c r="BI1541" s="114"/>
      <c r="BJ1541" s="114"/>
      <c r="BK1541" s="114"/>
      <c r="BL1541" s="114"/>
      <c r="BM1541" s="114"/>
      <c r="BN1541" s="114"/>
      <c r="BO1541" s="114"/>
      <c r="BP1541" s="114"/>
      <c r="BQ1541" s="114"/>
      <c r="BR1541" s="114"/>
      <c r="BS1541" s="114"/>
      <c r="BT1541" s="114"/>
      <c r="BU1541" s="114"/>
      <c r="BV1541" s="114"/>
      <c r="BW1541" s="114"/>
      <c r="BX1541" s="114"/>
      <c r="BY1541" s="114"/>
      <c r="BZ1541" s="114"/>
      <c r="CA1541" s="114"/>
      <c r="CB1541" s="114"/>
      <c r="CC1541" s="114"/>
      <c r="CD1541" s="114"/>
      <c r="CE1541" s="114"/>
      <c r="CF1541" s="114"/>
      <c r="CG1541" s="114"/>
      <c r="CH1541" s="114"/>
      <c r="CI1541" s="114"/>
      <c r="CJ1541" s="114"/>
      <c r="CK1541" s="114"/>
      <c r="CL1541" s="114"/>
      <c r="CM1541" s="114"/>
      <c r="CN1541" s="114"/>
      <c r="CO1541" s="114"/>
      <c r="CP1541" s="114"/>
      <c r="CQ1541" s="114"/>
      <c r="CR1541" s="114"/>
      <c r="CS1541" s="114"/>
      <c r="CT1541" s="114"/>
      <c r="CU1541" s="114"/>
      <c r="CV1541" s="114"/>
      <c r="CW1541" s="114"/>
      <c r="CX1541" s="114"/>
      <c r="CY1541" s="114"/>
      <c r="CZ1541" s="114"/>
      <c r="DA1541" s="114"/>
      <c r="DB1541" s="114"/>
      <c r="DC1541" s="114"/>
      <c r="DD1541" s="114"/>
      <c r="DE1541" s="114"/>
      <c r="DF1541" s="114"/>
      <c r="DG1541" s="114"/>
      <c r="DH1541" s="114"/>
      <c r="DI1541" s="114"/>
      <c r="DJ1541" s="114"/>
      <c r="DK1541" s="114"/>
      <c r="DL1541" s="114"/>
      <c r="DM1541" s="114"/>
      <c r="DN1541" s="114"/>
      <c r="DO1541" s="114"/>
      <c r="DP1541" s="114"/>
      <c r="DQ1541" s="114"/>
      <c r="DR1541" s="114"/>
      <c r="DS1541" s="114"/>
      <c r="DT1541" s="114"/>
      <c r="DU1541" s="114"/>
      <c r="DV1541" s="114"/>
      <c r="DW1541" s="114"/>
      <c r="DX1541" s="114"/>
      <c r="DY1541" s="114"/>
      <c r="DZ1541" s="114"/>
      <c r="EA1541" s="114"/>
      <c r="EB1541" s="114"/>
      <c r="EC1541" s="114"/>
      <c r="ED1541" s="114"/>
      <c r="EE1541" s="114"/>
      <c r="EF1541" s="114"/>
      <c r="EG1541" s="114"/>
      <c r="EH1541" s="114"/>
      <c r="EI1541" s="114"/>
      <c r="EJ1541" s="114"/>
      <c r="EK1541" s="114"/>
      <c r="EL1541" s="114"/>
      <c r="EM1541" s="114"/>
      <c r="EN1541" s="114"/>
      <c r="EO1541" s="114"/>
      <c r="EP1541" s="114"/>
      <c r="EQ1541" s="114"/>
      <c r="ER1541" s="114"/>
      <c r="ES1541" s="114"/>
      <c r="ET1541" s="114"/>
      <c r="EU1541" s="114"/>
      <c r="EV1541" s="114"/>
      <c r="EW1541" s="114"/>
      <c r="EX1541" s="114"/>
      <c r="EY1541" s="114"/>
      <c r="EZ1541" s="114"/>
      <c r="FA1541" s="114"/>
      <c r="FB1541" s="114"/>
      <c r="FC1541" s="114"/>
      <c r="FD1541" s="114"/>
      <c r="FE1541" s="114"/>
      <c r="FF1541" s="114"/>
      <c r="FG1541" s="114"/>
      <c r="FH1541" s="114"/>
      <c r="FI1541" s="114"/>
      <c r="FJ1541" s="114"/>
      <c r="FK1541" s="114"/>
      <c r="FL1541" s="114"/>
      <c r="FM1541" s="114"/>
      <c r="FN1541" s="114"/>
      <c r="FO1541" s="114"/>
      <c r="FP1541" s="114"/>
      <c r="FQ1541" s="114"/>
      <c r="FR1541" s="114"/>
      <c r="FS1541" s="114"/>
      <c r="FT1541" s="114"/>
      <c r="FU1541" s="114"/>
      <c r="FV1541" s="114"/>
      <c r="FW1541" s="114"/>
      <c r="FX1541" s="114"/>
      <c r="FY1541" s="114"/>
      <c r="FZ1541" s="114"/>
      <c r="GA1541" s="114"/>
      <c r="GB1541" s="114"/>
      <c r="GC1541" s="114"/>
      <c r="GD1541" s="114"/>
      <c r="GE1541" s="114"/>
      <c r="GF1541" s="114"/>
      <c r="GG1541" s="114"/>
      <c r="GH1541" s="114"/>
      <c r="GI1541" s="114"/>
      <c r="GJ1541" s="114"/>
      <c r="GK1541" s="114"/>
      <c r="GL1541" s="114"/>
      <c r="GM1541" s="114"/>
      <c r="GN1541" s="114"/>
      <c r="GO1541" s="114"/>
      <c r="GP1541" s="114"/>
      <c r="GQ1541" s="114"/>
      <c r="GR1541" s="114"/>
      <c r="GS1541" s="114"/>
      <c r="GT1541" s="114"/>
      <c r="GU1541" s="114"/>
      <c r="GV1541" s="114"/>
      <c r="GW1541" s="114"/>
      <c r="GX1541" s="114"/>
      <c r="GY1541" s="114"/>
      <c r="GZ1541" s="114"/>
      <c r="HA1541" s="114"/>
      <c r="HB1541" s="114"/>
      <c r="HC1541" s="114"/>
      <c r="HD1541" s="114"/>
      <c r="HE1541" s="114"/>
      <c r="HF1541" s="114"/>
      <c r="HG1541" s="114"/>
      <c r="HH1541" s="114"/>
      <c r="HI1541" s="114"/>
      <c r="HJ1541" s="114"/>
      <c r="HK1541" s="114"/>
      <c r="HL1541" s="114"/>
      <c r="HM1541" s="114"/>
      <c r="HN1541" s="114"/>
      <c r="HO1541" s="114"/>
      <c r="HP1541" s="114"/>
      <c r="HQ1541" s="114"/>
      <c r="HR1541" s="114"/>
      <c r="HS1541" s="114"/>
      <c r="HT1541" s="114"/>
      <c r="HU1541" s="114"/>
      <c r="HV1541" s="114"/>
      <c r="HW1541" s="114"/>
      <c r="HX1541" s="114"/>
      <c r="HY1541" s="114"/>
      <c r="HZ1541" s="114"/>
      <c r="IA1541" s="114"/>
      <c r="IB1541" s="114"/>
      <c r="IC1541" s="114"/>
      <c r="ID1541" s="114"/>
      <c r="IE1541" s="114"/>
      <c r="IF1541" s="114"/>
      <c r="IG1541" s="114"/>
      <c r="IH1541" s="114"/>
      <c r="II1541" s="114"/>
      <c r="IJ1541" s="114"/>
      <c r="IK1541" s="114"/>
      <c r="IL1541" s="114"/>
    </row>
    <row r="1542" spans="1:28" s="1" customFormat="1" ht="18" customHeight="1">
      <c r="A1542" s="226" t="s">
        <v>4437</v>
      </c>
      <c r="B1542" s="227"/>
      <c r="C1542" s="227"/>
      <c r="D1542" s="227"/>
      <c r="E1542" s="227"/>
      <c r="F1542" s="228"/>
      <c r="G1542" s="19"/>
      <c r="H1542" s="19"/>
      <c r="I1542" s="19"/>
      <c r="J1542" s="19"/>
      <c r="K1542" s="19"/>
      <c r="L1542" s="19"/>
      <c r="M1542" s="19"/>
      <c r="N1542" s="19"/>
      <c r="O1542" s="19"/>
      <c r="P1542" s="19"/>
      <c r="Q1542" s="19"/>
      <c r="R1542" s="19"/>
      <c r="S1542" s="19"/>
      <c r="T1542" s="19"/>
      <c r="U1542" s="19"/>
      <c r="V1542" s="24"/>
      <c r="W1542" s="24"/>
      <c r="X1542" s="216">
        <f>SUM(X1345:X1541)</f>
        <v>114204056.28171428</v>
      </c>
      <c r="Y1542" s="216">
        <f>SUM(Y1345:Y1541)</f>
        <v>127908543.51552002</v>
      </c>
      <c r="Z1542" s="19"/>
      <c r="AA1542" s="19"/>
      <c r="AB1542" s="19"/>
    </row>
    <row r="1543" spans="1:28" s="1" customFormat="1" ht="12.75" customHeight="1">
      <c r="A1543" s="226" t="s">
        <v>4438</v>
      </c>
      <c r="B1543" s="227"/>
      <c r="C1543" s="227"/>
      <c r="D1543" s="227"/>
      <c r="E1543" s="227"/>
      <c r="F1543" s="228"/>
      <c r="G1543" s="18"/>
      <c r="H1543" s="18"/>
      <c r="I1543" s="19"/>
      <c r="J1543" s="19"/>
      <c r="K1543" s="19"/>
      <c r="L1543" s="19"/>
      <c r="M1543" s="19"/>
      <c r="N1543" s="19"/>
      <c r="O1543" s="19"/>
      <c r="P1543" s="19"/>
      <c r="Q1543" s="19"/>
      <c r="R1543" s="19"/>
      <c r="S1543" s="19"/>
      <c r="T1543" s="21"/>
      <c r="U1543" s="19"/>
      <c r="V1543" s="24"/>
      <c r="W1543" s="24"/>
      <c r="X1543" s="217">
        <f>X1542+X1344+X1308</f>
        <v>1256489922.6109996</v>
      </c>
      <c r="Y1543" s="217">
        <f>Y1542+Y1344+Y1308</f>
        <v>1407200029.6128</v>
      </c>
      <c r="Z1543" s="77"/>
      <c r="AA1543" s="19"/>
      <c r="AB1543" s="19"/>
    </row>
    <row r="1544" spans="22:29" s="1" customFormat="1" ht="12.75">
      <c r="V1544" s="2"/>
      <c r="W1544" s="2"/>
      <c r="X1544" s="218"/>
      <c r="Y1544" s="218"/>
      <c r="AC1544" s="5"/>
    </row>
    <row r="1545" spans="22:29" s="1" customFormat="1" ht="12.75">
      <c r="V1545" s="2"/>
      <c r="W1545" s="2"/>
      <c r="X1545" s="219"/>
      <c r="AC1545" s="5"/>
    </row>
    <row r="1546" spans="1:29" s="1" customFormat="1" ht="14.25" customHeight="1">
      <c r="A1546" s="62" t="s">
        <v>4439</v>
      </c>
      <c r="B1546" s="222" t="s">
        <v>4440</v>
      </c>
      <c r="C1546" s="222"/>
      <c r="D1546" s="222"/>
      <c r="E1546" s="222"/>
      <c r="V1546" s="2"/>
      <c r="W1546" s="2"/>
      <c r="X1546" s="2"/>
      <c r="AC1546" s="5"/>
    </row>
    <row r="1547" spans="2:29" s="1" customFormat="1" ht="13.5" customHeight="1">
      <c r="B1547" s="222" t="s">
        <v>4441</v>
      </c>
      <c r="C1547" s="222"/>
      <c r="D1547" s="222"/>
      <c r="E1547" s="222"/>
      <c r="V1547" s="2"/>
      <c r="W1547" s="2"/>
      <c r="X1547" s="2"/>
      <c r="AC1547" s="5"/>
    </row>
    <row r="1548" spans="1:29" s="1" customFormat="1" ht="15" customHeight="1">
      <c r="A1548" s="184" t="s">
        <v>4442</v>
      </c>
      <c r="B1548" s="222" t="s">
        <v>4443</v>
      </c>
      <c r="C1548" s="222"/>
      <c r="D1548" s="222"/>
      <c r="T1548" s="2"/>
      <c r="V1548" s="2"/>
      <c r="W1548" s="2"/>
      <c r="X1548" s="2"/>
      <c r="Y1548" s="2"/>
      <c r="AC1548" s="5"/>
    </row>
    <row r="1549" spans="22:29" s="1" customFormat="1" ht="12.75">
      <c r="V1549" s="2"/>
      <c r="W1549" s="2"/>
      <c r="X1549" s="2"/>
      <c r="Y1549" s="2"/>
      <c r="AC1549" s="3"/>
    </row>
    <row r="1550" spans="22:29" s="1" customFormat="1" ht="12.75">
      <c r="V1550" s="2"/>
      <c r="W1550" s="2"/>
      <c r="X1550" s="2"/>
      <c r="Y1550" s="2"/>
      <c r="AC1550" s="3"/>
    </row>
    <row r="1551" spans="5:29" s="1" customFormat="1" ht="15">
      <c r="E1551" s="220"/>
      <c r="V1551" s="2"/>
      <c r="W1551" s="2"/>
      <c r="X1551" s="2"/>
      <c r="Y1551" s="2"/>
      <c r="AC1551" s="3"/>
    </row>
    <row r="1552" spans="22:29" s="1" customFormat="1" ht="12.75">
      <c r="V1552" s="2"/>
      <c r="W1552" s="2"/>
      <c r="X1552" s="2"/>
      <c r="Y1552" s="2"/>
      <c r="AC1552" s="3"/>
    </row>
    <row r="1553" spans="22:29" s="1" customFormat="1" ht="12.75">
      <c r="V1553" s="2"/>
      <c r="W1553" s="2"/>
      <c r="X1553" s="2"/>
      <c r="Y1553" s="2"/>
      <c r="AC1553" s="3"/>
    </row>
    <row r="1554" spans="22:29" s="1" customFormat="1" ht="12.75">
      <c r="V1554" s="2"/>
      <c r="W1554" s="2"/>
      <c r="X1554" s="2"/>
      <c r="Y1554" s="2"/>
      <c r="AC1554" s="3"/>
    </row>
    <row r="1555" spans="22:29" s="1" customFormat="1" ht="12.75">
      <c r="V1555" s="2"/>
      <c r="W1555" s="2"/>
      <c r="X1555" s="2"/>
      <c r="Y1555" s="2"/>
      <c r="AC1555" s="3"/>
    </row>
    <row r="1556" spans="14:29" s="1" customFormat="1" ht="12.75">
      <c r="N1556" s="221"/>
      <c r="AC1556" s="5"/>
    </row>
    <row r="1557" spans="22:29" s="1" customFormat="1" ht="12.75">
      <c r="V1557" s="2"/>
      <c r="W1557" s="2"/>
      <c r="X1557" s="2"/>
      <c r="Y1557" s="2"/>
      <c r="AC1557" s="3"/>
    </row>
    <row r="1558" spans="22:29" s="1" customFormat="1" ht="12.75">
      <c r="V1558" s="2"/>
      <c r="W1558" s="2"/>
      <c r="X1558" s="2"/>
      <c r="Y1558" s="2"/>
      <c r="AC1558" s="3"/>
    </row>
    <row r="1559" spans="22:29" s="1" customFormat="1" ht="12.75">
      <c r="V1559" s="2"/>
      <c r="W1559" s="2"/>
      <c r="X1559" s="2"/>
      <c r="Y1559" s="2"/>
      <c r="AC1559" s="3"/>
    </row>
    <row r="1560" spans="22:29" s="1" customFormat="1" ht="12.75">
      <c r="V1560" s="2"/>
      <c r="W1560" s="2"/>
      <c r="X1560" s="2"/>
      <c r="Y1560" s="2"/>
      <c r="AC1560" s="3"/>
    </row>
    <row r="1561" spans="22:29" s="1" customFormat="1" ht="12.75">
      <c r="V1561" s="2"/>
      <c r="W1561" s="2"/>
      <c r="X1561" s="2"/>
      <c r="Y1561" s="2"/>
      <c r="AC1561" s="3"/>
    </row>
    <row r="1562" spans="22:29" s="1" customFormat="1" ht="12.75">
      <c r="V1562" s="2"/>
      <c r="W1562" s="2"/>
      <c r="X1562" s="2"/>
      <c r="Y1562" s="2"/>
      <c r="AC1562" s="3"/>
    </row>
    <row r="1563" spans="22:29" s="1" customFormat="1" ht="12.75">
      <c r="V1563" s="2"/>
      <c r="W1563" s="2"/>
      <c r="X1563" s="2"/>
      <c r="Y1563" s="2"/>
      <c r="AC1563" s="3"/>
    </row>
    <row r="1564" spans="22:29" s="1" customFormat="1" ht="12.75">
      <c r="V1564" s="2"/>
      <c r="W1564" s="2"/>
      <c r="X1564" s="2"/>
      <c r="Y1564" s="2"/>
      <c r="AC1564" s="3"/>
    </row>
  </sheetData>
  <sheetProtection/>
  <mergeCells count="36">
    <mergeCell ref="Y13:AB13"/>
    <mergeCell ref="Y2:Z2"/>
    <mergeCell ref="Y3:AB3"/>
    <mergeCell ref="A4:X4"/>
    <mergeCell ref="Y4:AB4"/>
    <mergeCell ref="Y5:AB6"/>
    <mergeCell ref="Y7:AB7"/>
    <mergeCell ref="Y8:AB8"/>
    <mergeCell ref="Y9:AB9"/>
    <mergeCell ref="Y10:AB10"/>
    <mergeCell ref="Y11:AB11"/>
    <mergeCell ref="Y12:AB12"/>
    <mergeCell ref="Y25:AB25"/>
    <mergeCell ref="Y14:AB14"/>
    <mergeCell ref="Y15:AB15"/>
    <mergeCell ref="Y16:AB16"/>
    <mergeCell ref="Y17:AB17"/>
    <mergeCell ref="Y18:AB18"/>
    <mergeCell ref="Y19:AB19"/>
    <mergeCell ref="Y20:AB20"/>
    <mergeCell ref="Y21:AB21"/>
    <mergeCell ref="Y22:AB22"/>
    <mergeCell ref="Y23:AB23"/>
    <mergeCell ref="Y24:AB24"/>
    <mergeCell ref="B1548:D1548"/>
    <mergeCell ref="Y26:AB26"/>
    <mergeCell ref="Y27:AB27"/>
    <mergeCell ref="Y28:AB28"/>
    <mergeCell ref="Y29:AB29"/>
    <mergeCell ref="A31:X31"/>
    <mergeCell ref="A1308:F1308"/>
    <mergeCell ref="A1344:E1344"/>
    <mergeCell ref="A1542:F1542"/>
    <mergeCell ref="A1543:F1543"/>
    <mergeCell ref="B1546:E1546"/>
    <mergeCell ref="B1547:E1547"/>
  </mergeCells>
  <dataValidations count="1">
    <dataValidation allowBlank="1" showInputMessage="1" showErrorMessage="1" prompt="Введите наименование на рус.языке" sqref="E759:E761"/>
  </dataValidations>
  <hyperlinks>
    <hyperlink ref="U38" r:id="rId1" tooltip="Посмотреть фото" display="ФОТО"/>
    <hyperlink ref="U217" r:id="rId2" tooltip="Посмотреть фото" display="ФОТО"/>
    <hyperlink ref="U218" r:id="rId3" tooltip="Посмотреть фото" display="ФОТО"/>
    <hyperlink ref="U219" r:id="rId4" tooltip="Посмотреть фото" display="ФОТО"/>
    <hyperlink ref="U216" r:id="rId5" tooltip="Посмотреть фото" display="ФОТО"/>
    <hyperlink ref="U471" r:id="rId6" tooltip="Посмотреть фото" display="ФОТО"/>
    <hyperlink ref="U473" r:id="rId7" tooltip="Посмотреть фото" display="ФОТО"/>
    <hyperlink ref="D106" r:id="rId8" display="http://enstru.skc.kz/ru/ntru/detail/?kpved=25.93.14.00.00.10.10.14.2"/>
    <hyperlink ref="U488" r:id="rId9" tooltip="Посмотреть фото" display="ФОТО"/>
    <hyperlink ref="U489" r:id="rId10" tooltip="Посмотреть фото" display="ФОТО"/>
    <hyperlink ref="U365" r:id="rId11" tooltip="Посмотреть фото" display="ФОТО"/>
    <hyperlink ref="U57" r:id="rId12" tooltip="Посмотреть фото" display="ФОТО"/>
    <hyperlink ref="U722" r:id="rId13" tooltip="Посмотреть фото" display="ФОТО"/>
    <hyperlink ref="U366" r:id="rId14" tooltip="Посмотреть фото" display="ФОТО"/>
    <hyperlink ref="U367" r:id="rId15" tooltip="Посмотреть фото" display="ФОТО"/>
    <hyperlink ref="U368" r:id="rId16" tooltip="Посмотреть фото" display="ФОТО"/>
    <hyperlink ref="U723" r:id="rId17" tooltip="Посмотреть фото" display="ФОТО"/>
    <hyperlink ref="U724" r:id="rId18" tooltip="Посмотреть фото" display="ФОТО"/>
    <hyperlink ref="U485" r:id="rId19" tooltip="Посмотреть фото" display="ФОТО"/>
    <hyperlink ref="U58" r:id="rId20" tooltip="Посмотреть фото" display="ФОТО"/>
    <hyperlink ref="U59" r:id="rId21" tooltip="Посмотреть фото" display="ФОТО"/>
    <hyperlink ref="D1414" r:id="rId22" display="http://enstru.kz/code.jsp?new=85.59.13.335.001.00.0777.000000000000"/>
    <hyperlink ref="D1415" r:id="rId23" display="http://enstru.kz/code.jsp?new=85.59.13.335.001.00.0777.000000000000"/>
    <hyperlink ref="U486" r:id="rId24" tooltip="Посмотреть фото" display="ФОТО"/>
    <hyperlink ref="U487" r:id="rId25" tooltip="Посмотреть фото" display="ФОТО"/>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2016-12-29T10:05:07Z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